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01_セッション\01_中途作成\14_aws費用算定\20211224時点\"/>
    </mc:Choice>
  </mc:AlternateContent>
  <bookViews>
    <workbookView xWindow="0" yWindow="0" windowWidth="25095" windowHeight="11760"/>
  </bookViews>
  <sheets>
    <sheet name="まとめ" sheetId="32" r:id="rId1"/>
    <sheet name="計算シート" sheetId="30" r:id="rId2"/>
    <sheet name="計算シート (研修環境20日)" sheetId="41" r:id="rId3"/>
    <sheet name="各行別" sheetId="39" r:id="rId4"/>
    <sheet name="EBS" sheetId="40" r:id="rId5"/>
    <sheet name="リザーブドインスタンス検討" sheetId="42" r:id="rId6"/>
    <sheet name="変更履歴" sheetId="35"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_123Graph_B" localSheetId="5" hidden="1">'[1]9811'!#REF!</definedName>
    <definedName name="__123Graph_B" localSheetId="3" hidden="1">'[1]9811'!#REF!</definedName>
    <definedName name="__123Graph_B" localSheetId="1" hidden="1">'[1]9811'!#REF!</definedName>
    <definedName name="__123Graph_B" localSheetId="2" hidden="1">'[1]9811'!#REF!</definedName>
    <definedName name="__123Graph_B" hidden="1">'[1]9811'!#REF!</definedName>
    <definedName name="__123Graph_B総評4" localSheetId="5" hidden="1">#REF!</definedName>
    <definedName name="__123Graph_B総評4" localSheetId="3" hidden="1">#REF!</definedName>
    <definedName name="__123Graph_B総評4" localSheetId="1" hidden="1">#REF!</definedName>
    <definedName name="__123Graph_B総評4" localSheetId="2" hidden="1">#REF!</definedName>
    <definedName name="__123Graph_B総評4" hidden="1">#REF!</definedName>
    <definedName name="__123Graph_B総評5" localSheetId="5" hidden="1">#REF!</definedName>
    <definedName name="__123Graph_B総評5" localSheetId="3" hidden="1">#REF!</definedName>
    <definedName name="__123Graph_B総評5" localSheetId="1" hidden="1">#REF!</definedName>
    <definedName name="__123Graph_B総評5" localSheetId="2" hidden="1">#REF!</definedName>
    <definedName name="__123Graph_B総評5" hidden="1">#REF!</definedName>
    <definedName name="__123Graph_X" localSheetId="5" hidden="1">'[1]9811'!#REF!</definedName>
    <definedName name="__123Graph_X" localSheetId="3" hidden="1">'[1]9811'!#REF!</definedName>
    <definedName name="__123Graph_X" localSheetId="1" hidden="1">'[1]9811'!#REF!</definedName>
    <definedName name="__123Graph_X" localSheetId="2" hidden="1">'[1]9811'!#REF!</definedName>
    <definedName name="__123Graph_X" hidden="1">'[1]9811'!#REF!</definedName>
    <definedName name="__123Graph_X総評4" localSheetId="5" hidden="1">#REF!</definedName>
    <definedName name="__123Graph_X総評4" localSheetId="3" hidden="1">#REF!</definedName>
    <definedName name="__123Graph_X総評4" localSheetId="1" hidden="1">#REF!</definedName>
    <definedName name="__123Graph_X総評4" localSheetId="2" hidden="1">#REF!</definedName>
    <definedName name="__123Graph_X総評4" hidden="1">#REF!</definedName>
    <definedName name="__123Graph_X総評5" localSheetId="5" hidden="1">#REF!</definedName>
    <definedName name="__123Graph_X総評5" localSheetId="3" hidden="1">#REF!</definedName>
    <definedName name="__123Graph_X総評5" localSheetId="1" hidden="1">#REF!</definedName>
    <definedName name="__123Graph_X総評5" localSheetId="2" hidden="1">#REF!</definedName>
    <definedName name="__123Graph_X総評5" hidden="1">#REF!</definedName>
    <definedName name="_DIS1" localSheetId="5">#REF!,#REF!,#REF!,#REF!,#REF!,#REF!,#REF!,#REF!,#REF!,#REF!,#REF!,#REF!,#REF!,#REF!,#REF!,#REF!,#REF!,#REF!,#REF!,#REF!,#REF!,#REF!,#REF!,#REF!</definedName>
    <definedName name="_DIS1" localSheetId="3">#REF!,#REF!,#REF!,#REF!,#REF!,#REF!,#REF!,#REF!,#REF!,#REF!,#REF!,#REF!,#REF!,#REF!,#REF!,#REF!,#REF!,#REF!,#REF!,#REF!,#REF!,#REF!,#REF!,#REF!</definedName>
    <definedName name="_DIS1" localSheetId="1">#REF!,#REF!,#REF!,#REF!,#REF!,#REF!,#REF!,#REF!,#REF!,#REF!,#REF!,#REF!,#REF!,#REF!,#REF!,#REF!,#REF!,#REF!,#REF!,#REF!,#REF!,#REF!,#REF!,#REF!</definedName>
    <definedName name="_DIS1" localSheetId="2">#REF!,#REF!,#REF!,#REF!,#REF!,#REF!,#REF!,#REF!,#REF!,#REF!,#REF!,#REF!,#REF!,#REF!,#REF!,#REF!,#REF!,#REF!,#REF!,#REF!,#REF!,#REF!,#REF!,#REF!</definedName>
    <definedName name="_DIS1">#REF!,#REF!,#REF!,#REF!,#REF!,#REF!,#REF!,#REF!,#REF!,#REF!,#REF!,#REF!,#REF!,#REF!,#REF!,#REF!,#REF!,#REF!,#REF!,#REF!,#REF!,#REF!,#REF!,#REF!</definedName>
    <definedName name="_DIS2" localSheetId="5">#REF!,#REF!,#REF!,#REF!,#REF!,#REF!,#REF!,#REF!,#REF!,#REF!,#REF!,#REF!,#REF!,#REF!,#REF!,#REF!,#REF!,#REF!,#REF!,#REF!,#REF!,#REF!,#REF!</definedName>
    <definedName name="_DIS2" localSheetId="3">#REF!,#REF!,#REF!,#REF!,#REF!,#REF!,#REF!,#REF!,#REF!,#REF!,#REF!,#REF!,#REF!,#REF!,#REF!,#REF!,#REF!,#REF!,#REF!,#REF!,#REF!,#REF!,#REF!</definedName>
    <definedName name="_DIS2" localSheetId="1">#REF!,#REF!,#REF!,#REF!,#REF!,#REF!,#REF!,#REF!,#REF!,#REF!,#REF!,#REF!,#REF!,#REF!,#REF!,#REF!,#REF!,#REF!,#REF!,#REF!,#REF!,#REF!,#REF!</definedName>
    <definedName name="_DIS2" localSheetId="2">#REF!,#REF!,#REF!,#REF!,#REF!,#REF!,#REF!,#REF!,#REF!,#REF!,#REF!,#REF!,#REF!,#REF!,#REF!,#REF!,#REF!,#REF!,#REF!,#REF!,#REF!,#REF!,#REF!</definedName>
    <definedName name="_DIS2">#REF!,#REF!,#REF!,#REF!,#REF!,#REF!,#REF!,#REF!,#REF!,#REF!,#REF!,#REF!,#REF!,#REF!,#REF!,#REF!,#REF!,#REF!,#REF!,#REF!,#REF!,#REF!,#REF!</definedName>
    <definedName name="_Dist_Bin" localSheetId="5" hidden="1">#REF!</definedName>
    <definedName name="_Dist_Bin" localSheetId="3" hidden="1">#REF!</definedName>
    <definedName name="_Dist_Bin" localSheetId="1" hidden="1">#REF!</definedName>
    <definedName name="_Dist_Bin" localSheetId="2" hidden="1">#REF!</definedName>
    <definedName name="_Dist_Bin" hidden="1">#REF!</definedName>
    <definedName name="_Dist_Values" localSheetId="5" hidden="1">#REF!</definedName>
    <definedName name="_Dist_Values" localSheetId="3" hidden="1">#REF!</definedName>
    <definedName name="_Dist_Values" localSheetId="1" hidden="1">#REF!</definedName>
    <definedName name="_Dist_Values" localSheetId="2" hidden="1">#REF!</definedName>
    <definedName name="_Dist_Values" hidden="1">#REF!</definedName>
    <definedName name="_xlnm._FilterDatabase" localSheetId="1" hidden="1">計算シート!$A$1:$CP$677</definedName>
    <definedName name="_xlnm._FilterDatabase" localSheetId="2" hidden="1">'計算シート (研修環境20日)'!$A$1:$P$678</definedName>
    <definedName name="_Key1" localSheetId="5" hidden="1">[2]DB2!#REF!</definedName>
    <definedName name="_Key1" localSheetId="3" hidden="1">[2]DB2!#REF!</definedName>
    <definedName name="_Key1" localSheetId="1" hidden="1">[2]DB2!#REF!</definedName>
    <definedName name="_Key1" localSheetId="2" hidden="1">[2]DB2!#REF!</definedName>
    <definedName name="_Key1" hidden="1">[2]DB2!#REF!</definedName>
    <definedName name="_Key2" localSheetId="5" hidden="1">#REF!</definedName>
    <definedName name="_Key2" localSheetId="3" hidden="1">#REF!</definedName>
    <definedName name="_Key2" localSheetId="1" hidden="1">#REF!</definedName>
    <definedName name="_Key2" localSheetId="2" hidden="1">#REF!</definedName>
    <definedName name="_Key2" hidden="1">#REF!</definedName>
    <definedName name="_Order1" hidden="1">255</definedName>
    <definedName name="_Order2" hidden="1">255</definedName>
    <definedName name="_Parse_Out" localSheetId="5" hidden="1">#REF!</definedName>
    <definedName name="_Parse_Out" localSheetId="3" hidden="1">#REF!</definedName>
    <definedName name="_Parse_Out" localSheetId="1" hidden="1">#REF!</definedName>
    <definedName name="_Parse_Out" localSheetId="2" hidden="1">#REF!</definedName>
    <definedName name="_Parse_Out" hidden="1">#REF!</definedName>
    <definedName name="_Regression_X" localSheetId="5" hidden="1">#REF!</definedName>
    <definedName name="_Regression_X" localSheetId="3" hidden="1">#REF!</definedName>
    <definedName name="_Regression_X" localSheetId="1" hidden="1">#REF!</definedName>
    <definedName name="_Regression_X" localSheetId="2" hidden="1">#REF!</definedName>
    <definedName name="_Regression_X" hidden="1">#REF!</definedName>
    <definedName name="_Sort" localSheetId="5" hidden="1">[2]DB2!#REF!</definedName>
    <definedName name="_Sort" localSheetId="3" hidden="1">[2]DB2!#REF!</definedName>
    <definedName name="_Sort" localSheetId="1" hidden="1">[2]DB2!#REF!</definedName>
    <definedName name="_Sort" localSheetId="2" hidden="1">[2]DB2!#REF!</definedName>
    <definedName name="_Sort" hidden="1">[2]DB2!#REF!</definedName>
    <definedName name="_Table1_In1" localSheetId="5" hidden="1">#REF!</definedName>
    <definedName name="_Table1_In1" localSheetId="3" hidden="1">#REF!</definedName>
    <definedName name="_Table1_In1" localSheetId="1" hidden="1">#REF!</definedName>
    <definedName name="_Table1_In1" localSheetId="2" hidden="1">#REF!</definedName>
    <definedName name="_Table1_In1" hidden="1">#REF!</definedName>
    <definedName name="_Table1_Out" localSheetId="5" hidden="1">#REF!</definedName>
    <definedName name="_Table1_Out" localSheetId="3" hidden="1">#REF!</definedName>
    <definedName name="_Table1_Out" localSheetId="1" hidden="1">#REF!</definedName>
    <definedName name="_Table1_Out" localSheetId="2" hidden="1">#REF!</definedName>
    <definedName name="_Table1_Out" hidden="1">#REF!</definedName>
    <definedName name="■1万件未満の場合の対策レベル">'[3]（work）'!$D$54</definedName>
    <definedName name="□CMP基盤を利用">'[3]02.システム基本情報'!$E$40</definedName>
    <definedName name="■CMP基盤上構築">'[3]（work）'!$D$8</definedName>
    <definedName name="■DiSHNW上構築">'[3]（work）'!$D$12</definedName>
    <definedName name="□DiSHネットワーク上構築">'[3]02.システム基本情報'!$E$86</definedName>
    <definedName name="■DNSサーバ">'[3]（work）'!$D$43</definedName>
    <definedName name="□DNSサーバ">'[3]02.システム基本情報'!$E$29</definedName>
    <definedName name="□FTPサーバ">'[3]02.システム基本情報'!$E$31</definedName>
    <definedName name="■Linux">'[3]（work）'!$D$17</definedName>
    <definedName name="□Linux">'[3]02.システム基本情報'!$E$76</definedName>
    <definedName name="■NTPサーバ">'[3]（work）'!$D$45</definedName>
    <definedName name="□NTPサーバ">'[3]02.システム基本情報'!$E$30</definedName>
    <definedName name="■UNIX">'[3]（work）'!$D$18</definedName>
    <definedName name="□UNIX">'[3]02.システム基本情報'!$E$77</definedName>
    <definedName name="■Webサーバ">'[3]（work）'!$D$38</definedName>
    <definedName name="□Webサーバ">'[3]02.システム基本情報'!$E$26</definedName>
    <definedName name="■WindowsOS">'[3]（work）'!$D$16</definedName>
    <definedName name="□WindowsOS">'[3]02.システム基本情報'!$E$75</definedName>
    <definedName name="■アプリの開発">'[3]（work）'!$D$5</definedName>
    <definedName name="■インターネット一般公開">'[3]（work）'!$D$9</definedName>
    <definedName name="■インターネット限定公開">'[3]（work）'!$D$10</definedName>
    <definedName name="□インターネット接続">'[3]02.システム基本情報'!$E$82</definedName>
    <definedName name="■インフラの構築">'[3]（work）'!$D$4</definedName>
    <definedName name="■インフラ構築・アプリ開発">'[3]（work）'!$D$6</definedName>
    <definedName name="■ウイルス対策レベル_Linux">'[3]（work）'!$P$21</definedName>
    <definedName name="■ウイルス対策レベル_UNIX">'[3]（work）'!$W$21</definedName>
    <definedName name="■お客様向け無料サービス">'[3]（work）'!$D$33</definedName>
    <definedName name="■お客様向け有料サービス">'[3]（work）'!$D$32</definedName>
    <definedName name="□システム開発区分">'[3]02.システム基本情報'!$E$3</definedName>
    <definedName name="□システム種別">'[3]02.システム基本情報'!$E$19</definedName>
    <definedName name="■スタンドアロン">'[3]（work）'!$D$14</definedName>
    <definedName name="□スタンドアロン" localSheetId="5">'[3]02.システム基本情報'!#REF!</definedName>
    <definedName name="□スタンドアロン" localSheetId="3">'[3]02.システム基本情報'!#REF!</definedName>
    <definedName name="□スタンドアロン" localSheetId="1">'[3]02.システム基本情報'!#REF!</definedName>
    <definedName name="□スタンドアロン" localSheetId="2">'[3]02.システム基本情報'!#REF!</definedName>
    <definedName name="□スタンドアロン">'[3]02.システム基本情報'!#REF!</definedName>
    <definedName name="□その他OS">'[3]02.システム基本情報'!$E$78</definedName>
    <definedName name="■メールサーバ">'[3]（work）'!$D$41</definedName>
    <definedName name="□メールサーバ">'[3]02.システム基本情報'!$E$28</definedName>
    <definedName name="□レベルA">'[3]02.システム基本情報'!$E$54</definedName>
    <definedName name="■レベルA保有">'[3]（work）'!$D$25</definedName>
    <definedName name="□レベルB">'[3]02.システム基本情報'!$E$55</definedName>
    <definedName name="■レベルB保有">'[3]（work）'!$D$26</definedName>
    <definedName name="□レベルC">'[3]02.システム基本情報'!$E$56</definedName>
    <definedName name="■レベルC保有">'[3]（work）'!$D$27</definedName>
    <definedName name="□レベルS">'[3]02.システム基本情報'!$E$52</definedName>
    <definedName name="■レベルS保有">'[3]（work）'!$D$20</definedName>
    <definedName name="■ローカルNW">'[3]（work）'!$D$13</definedName>
    <definedName name="□ローカルネットワーク">'[3]02.システム基本情報'!$E$85</definedName>
    <definedName name="■機微情報有">'[3]（work）'!$D$52</definedName>
    <definedName name="■検証開発設備">'[3]（work）'!$D$35</definedName>
    <definedName name="■顧客情報管理システム">'[3]（work）'!$D$55</definedName>
    <definedName name="□公開情報">'[3]02.システム基本情報'!$E$57</definedName>
    <definedName name="■公開情報保有">'[3]（work）'!$D$28</definedName>
    <definedName name="■社内向け">'[3]（work）'!$D$34</definedName>
    <definedName name="■通信インフラ">'[3]（work）'!$D$31</definedName>
    <definedName name="■閉域網接続">'[3]（work）'!$D$11</definedName>
    <definedName name="□閉域網接続">'[3]02.システム基本情報'!$E$83</definedName>
    <definedName name="■保有顧客情報数">'[3]（work）'!$D$53</definedName>
    <definedName name="□保有顧客情報数">'[3]02.システム基本情報'!$I$53</definedName>
    <definedName name="▽システム種別">'[3]（定義）'!$D$18:$D$24</definedName>
    <definedName name="▽対策チェック">'[3]（定義）'!$D$5:$D$11</definedName>
    <definedName name="●DNSサーバ未選択">[4]zz.エリア定義!$D$27</definedName>
    <definedName name="●IDS対策状況未選択">[4]zz.エリア定義!$D$28</definedName>
    <definedName name="●NTPサーバ未選択">[4]zz.エリア定義!$D$29</definedName>
    <definedName name="●OSが不明">[4]zz.エリア定義!$D$20</definedName>
    <definedName name="●スマホ有無不明">[4]zz.エリア定義!$D$18</definedName>
    <definedName name="●リモート接続未選択">[4]zz.エリア定義!$D$22</definedName>
    <definedName name="●外部委託有無不明">[4]zz.エリア定義!$D$16</definedName>
    <definedName name="●顧客情報管理システム有無不明">[4]zz.エリア定義!$D$19</definedName>
    <definedName name="●実装チェックリストで確認">[4]zz.エリア定義!$D$30</definedName>
    <definedName name="●取り扱う情報不明">[4]zz.エリア定義!$D$14</definedName>
    <definedName name="●対象システムのNW不明">[4]zz.エリア定義!$D$13</definedName>
    <definedName name="●第三者提供サービス有無不明">[4]zz.エリア定義!$D$17</definedName>
    <definedName name="●電子メールシステム未選択">[4]zz.エリア定義!$D$25</definedName>
    <definedName name="●無線LAN未選択">[4]zz.エリア定義!$D$23</definedName>
    <definedName name="a" localSheetId="1">#N/A</definedName>
    <definedName name="a" localSheetId="2">#N/A</definedName>
    <definedName name="a">#N/A</definedName>
    <definedName name="aa" localSheetId="1">#N/A</definedName>
    <definedName name="aa" localSheetId="2">#N/A</definedName>
    <definedName name="aa">#N/A</definedName>
    <definedName name="aaa" localSheetId="1">#N/A</definedName>
    <definedName name="aaa" localSheetId="2">#N/A</definedName>
    <definedName name="aaa">#N/A</definedName>
    <definedName name="aaaa" localSheetId="5">#REF!,#REF!,#REF!,#REF!,#REF!,#REF!,#REF!,#REF!,#REF!,#REF!,#REF!,#REF!,#REF!,#REF!,#REF!,#REF!,#REF!,#REF!,#REF!,#REF!,#REF!,#REF!,#REF!</definedName>
    <definedName name="aaaa" localSheetId="3">#REF!,#REF!,#REF!,#REF!,#REF!,#REF!,#REF!,#REF!,#REF!,#REF!,#REF!,#REF!,#REF!,#REF!,#REF!,#REF!,#REF!,#REF!,#REF!,#REF!,#REF!,#REF!,#REF!</definedName>
    <definedName name="aaaa" localSheetId="1">#REF!,#REF!,#REF!,#REF!,#REF!,#REF!,#REF!,#REF!,#REF!,#REF!,#REF!,#REF!,#REF!,#REF!,#REF!,#REF!,#REF!,#REF!,#REF!,#REF!,#REF!,#REF!,#REF!</definedName>
    <definedName name="aaaa" localSheetId="2">#REF!,#REF!,#REF!,#REF!,#REF!,#REF!,#REF!,#REF!,#REF!,#REF!,#REF!,#REF!,#REF!,#REF!,#REF!,#REF!,#REF!,#REF!,#REF!,#REF!,#REF!,#REF!,#REF!</definedName>
    <definedName name="aaaa">#REF!,#REF!,#REF!,#REF!,#REF!,#REF!,#REF!,#REF!,#REF!,#REF!,#REF!,#REF!,#REF!,#REF!,#REF!,#REF!,#REF!,#REF!,#REF!,#REF!,#REF!,#REF!,#REF!</definedName>
    <definedName name="aaaaaa" localSheetId="1">#N/A</definedName>
    <definedName name="aaaaaa" localSheetId="2">#N/A</definedName>
    <definedName name="aaaaaa">#N/A</definedName>
    <definedName name="aaaaaaaaaaaaaaaaaa" localSheetId="1">#N/A</definedName>
    <definedName name="aaaaaaaaaaaaaaaaaa" localSheetId="2">#N/A</definedName>
    <definedName name="aaaaaaaaaaaaaaaaaa">#N/A</definedName>
    <definedName name="AABC" localSheetId="5" hidden="1">{"月例報告",#N/A,FALSE,"STB"}</definedName>
    <definedName name="AABC" localSheetId="1" hidden="1">{"月例報告",#N/A,FALSE,"STB"}</definedName>
    <definedName name="AABC" localSheetId="2" hidden="1">{"月例報告",#N/A,FALSE,"STB"}</definedName>
    <definedName name="AABC" hidden="1">{"月例報告",#N/A,FALSE,"STB"}</definedName>
    <definedName name="abc" localSheetId="1">#N/A</definedName>
    <definedName name="abc" localSheetId="2">#N/A</definedName>
    <definedName name="abc">#N/A</definedName>
    <definedName name="ACCOUNT" localSheetId="5">#REF!</definedName>
    <definedName name="ACCOUNT" localSheetId="3">#REF!</definedName>
    <definedName name="ACCOUNT" localSheetId="1">#REF!</definedName>
    <definedName name="ACCOUNT" localSheetId="2">#REF!</definedName>
    <definedName name="ACCOUNT">#REF!</definedName>
    <definedName name="ACNT" localSheetId="5">#REF!</definedName>
    <definedName name="ACNT" localSheetId="3">#REF!</definedName>
    <definedName name="ACNT" localSheetId="1">#REF!</definedName>
    <definedName name="ACNT" localSheetId="2">#REF!</definedName>
    <definedName name="ACNT">#REF!</definedName>
    <definedName name="ADD" localSheetId="5" hidden="1">{"月例報告",#N/A,FALSE,"STB"}</definedName>
    <definedName name="ADD" localSheetId="1" hidden="1">{"月例報告",#N/A,FALSE,"STB"}</definedName>
    <definedName name="ADD" localSheetId="2" hidden="1">{"月例報告",#N/A,FALSE,"STB"}</definedName>
    <definedName name="ADD" hidden="1">{"月例報告",#N/A,FALSE,"STB"}</definedName>
    <definedName name="adsdassdsawewewr" localSheetId="1">#N/A</definedName>
    <definedName name="adsdassdsawewewr" localSheetId="2">#N/A</definedName>
    <definedName name="adsdassdsawewewr">#N/A</definedName>
    <definedName name="ae" localSheetId="5" hidden="1">{"月例報告",#N/A,FALSE,"STB"}</definedName>
    <definedName name="ae" localSheetId="1" hidden="1">{"月例報告",#N/A,FALSE,"STB"}</definedName>
    <definedName name="ae" localSheetId="2" hidden="1">{"月例報告",#N/A,FALSE,"STB"}</definedName>
    <definedName name="ae" hidden="1">{"月例報告",#N/A,FALSE,"STB"}</definedName>
    <definedName name="af" localSheetId="5" hidden="1">{"'ＴＢＴＭ比較案'!$A$1:$I$30","'ＴＢＴＭ比較案'!$J$31:$K$32"}</definedName>
    <definedName name="af" localSheetId="1" hidden="1">{"'ＴＢＴＭ比較案'!$A$1:$I$30","'ＴＢＴＭ比較案'!$J$31:$K$32"}</definedName>
    <definedName name="af" localSheetId="2" hidden="1">{"'ＴＢＴＭ比較案'!$A$1:$I$30","'ＴＢＴＭ比較案'!$J$31:$K$32"}</definedName>
    <definedName name="af" hidden="1">{"'ＴＢＴＭ比較案'!$A$1:$I$30","'ＴＢＴＭ比較案'!$J$31:$K$32"}</definedName>
    <definedName name="ag" localSheetId="5" hidden="1">{"'ＴＢＴＭ比較案'!$A$1:$I$30","'ＴＢＴＭ比較案'!$J$31:$K$32"}</definedName>
    <definedName name="ag" localSheetId="1" hidden="1">{"'ＴＢＴＭ比較案'!$A$1:$I$30","'ＴＢＴＭ比較案'!$J$31:$K$32"}</definedName>
    <definedName name="ag" localSheetId="2" hidden="1">{"'ＴＢＴＭ比較案'!$A$1:$I$30","'ＴＢＴＭ比較案'!$J$31:$K$32"}</definedName>
    <definedName name="ag" hidden="1">{"'ＴＢＴＭ比較案'!$A$1:$I$30","'ＴＢＴＭ比較案'!$J$31:$K$32"}</definedName>
    <definedName name="ah" localSheetId="5" hidden="1">{"月例報告",#N/A,FALSE,"STB"}</definedName>
    <definedName name="ah" localSheetId="1" hidden="1">{"月例報告",#N/A,FALSE,"STB"}</definedName>
    <definedName name="ah" localSheetId="2" hidden="1">{"月例報告",#N/A,FALSE,"STB"}</definedName>
    <definedName name="ah" hidden="1">{"月例報告",#N/A,FALSE,"STB"}</definedName>
    <definedName name="AHFDAHADFHDAFH" localSheetId="1">#N/A</definedName>
    <definedName name="AHFDAHADFHDAFH" localSheetId="2">#N/A</definedName>
    <definedName name="AHFDAHADFHDAFH">#N/A</definedName>
    <definedName name="ai" localSheetId="5" hidden="1">{"月例報告",#N/A,FALSE,"STB"}</definedName>
    <definedName name="ai" localSheetId="1" hidden="1">{"月例報告",#N/A,FALSE,"STB"}</definedName>
    <definedName name="ai" localSheetId="2" hidden="1">{"月例報告",#N/A,FALSE,"STB"}</definedName>
    <definedName name="ai" hidden="1">{"月例報告",#N/A,FALSE,"STB"}</definedName>
    <definedName name="aj" localSheetId="5" hidden="1">{"月例報告",#N/A,FALSE,"STB"}</definedName>
    <definedName name="aj" localSheetId="1" hidden="1">{"月例報告",#N/A,FALSE,"STB"}</definedName>
    <definedName name="aj" localSheetId="2" hidden="1">{"月例報告",#N/A,FALSE,"STB"}</definedName>
    <definedName name="aj" hidden="1">{"月例報告",#N/A,FALSE,"STB"}</definedName>
    <definedName name="ak" localSheetId="5">#REF!</definedName>
    <definedName name="ak" localSheetId="3">#REF!</definedName>
    <definedName name="ak" localSheetId="1">#REF!</definedName>
    <definedName name="ak" localSheetId="2">#REF!</definedName>
    <definedName name="ak">#REF!</definedName>
    <definedName name="al" localSheetId="5" hidden="1">{"月例報告",#N/A,FALSE,"STB"}</definedName>
    <definedName name="al" localSheetId="1" hidden="1">{"月例報告",#N/A,FALSE,"STB"}</definedName>
    <definedName name="al" localSheetId="2" hidden="1">{"月例報告",#N/A,FALSE,"STB"}</definedName>
    <definedName name="al" hidden="1">{"月例報告",#N/A,FALSE,"STB"}</definedName>
    <definedName name="am" localSheetId="5" hidden="1">{"月例報告",#N/A,FALSE,"STB"}</definedName>
    <definedName name="am" localSheetId="1" hidden="1">{"月例報告",#N/A,FALSE,"STB"}</definedName>
    <definedName name="am" localSheetId="2" hidden="1">{"月例報告",#N/A,FALSE,"STB"}</definedName>
    <definedName name="am" hidden="1">{"月例報告",#N/A,FALSE,"STB"}</definedName>
    <definedName name="an" localSheetId="5" hidden="1">{"月例報告",#N/A,FALSE,"STB"}</definedName>
    <definedName name="an" localSheetId="1" hidden="1">{"月例報告",#N/A,FALSE,"STB"}</definedName>
    <definedName name="an" localSheetId="2" hidden="1">{"月例報告",#N/A,FALSE,"STB"}</definedName>
    <definedName name="an" hidden="1">{"月例報告",#N/A,FALSE,"STB"}</definedName>
    <definedName name="ao" localSheetId="5" hidden="1">{"月例報告",#N/A,FALSE,"STB"}</definedName>
    <definedName name="ao" localSheetId="1" hidden="1">{"月例報告",#N/A,FALSE,"STB"}</definedName>
    <definedName name="ao" localSheetId="2" hidden="1">{"月例報告",#N/A,FALSE,"STB"}</definedName>
    <definedName name="ao" hidden="1">{"月例報告",#N/A,FALSE,"STB"}</definedName>
    <definedName name="ap" localSheetId="5" hidden="1">{"月例報告",#N/A,FALSE,"STB"}</definedName>
    <definedName name="ap" localSheetId="1" hidden="1">{"月例報告",#N/A,FALSE,"STB"}</definedName>
    <definedName name="ap" localSheetId="2" hidden="1">{"月例報告",#N/A,FALSE,"STB"}</definedName>
    <definedName name="ap" hidden="1">{"月例報告",#N/A,FALSE,"STB"}</definedName>
    <definedName name="aq" localSheetId="5" hidden="1">{"月例報告",#N/A,FALSE,"STB"}</definedName>
    <definedName name="aq" localSheetId="1" hidden="1">{"月例報告",#N/A,FALSE,"STB"}</definedName>
    <definedName name="aq" localSheetId="2" hidden="1">{"月例報告",#N/A,FALSE,"STB"}</definedName>
    <definedName name="aq" hidden="1">{"月例報告",#N/A,FALSE,"STB"}</definedName>
    <definedName name="ar" localSheetId="5" hidden="1">{"月例報告",#N/A,FALSE,"STB"}</definedName>
    <definedName name="ar" localSheetId="1" hidden="1">{"月例報告",#N/A,FALSE,"STB"}</definedName>
    <definedName name="ar" localSheetId="2" hidden="1">{"月例報告",#N/A,FALSE,"STB"}</definedName>
    <definedName name="ar" hidden="1">{"月例報告",#N/A,FALSE,"STB"}</definedName>
    <definedName name="as" localSheetId="5" hidden="1">{"月例報告",#N/A,FALSE,"STB"}</definedName>
    <definedName name="as" localSheetId="1" hidden="1">{"月例報告",#N/A,FALSE,"STB"}</definedName>
    <definedName name="as" localSheetId="2" hidden="1">{"月例報告",#N/A,FALSE,"STB"}</definedName>
    <definedName name="as" hidden="1">{"月例報告",#N/A,FALSE,"STB"}</definedName>
    <definedName name="asasa" localSheetId="5" hidden="1">{"月例報告",#N/A,FALSE,"STB"}</definedName>
    <definedName name="asasa" localSheetId="1" hidden="1">{"月例報告",#N/A,FALSE,"STB"}</definedName>
    <definedName name="asasa" localSheetId="2" hidden="1">{"月例報告",#N/A,FALSE,"STB"}</definedName>
    <definedName name="asasa" hidden="1">{"月例報告",#N/A,FALSE,"STB"}</definedName>
    <definedName name="ASPサービス">[4]zz.エリア定義!$C$245:$C$247</definedName>
    <definedName name="asskoioi" localSheetId="5" hidden="1">{"月例報告",#N/A,FALSE,"STB"}</definedName>
    <definedName name="asskoioi" localSheetId="1" hidden="1">{"月例報告",#N/A,FALSE,"STB"}</definedName>
    <definedName name="asskoioi" localSheetId="2" hidden="1">{"月例報告",#N/A,FALSE,"STB"}</definedName>
    <definedName name="asskoioi" hidden="1">{"月例報告",#N/A,FALSE,"STB"}</definedName>
    <definedName name="at" localSheetId="5" hidden="1">{"月例報告",#N/A,FALSE,"STB"}</definedName>
    <definedName name="at" localSheetId="1" hidden="1">{"月例報告",#N/A,FALSE,"STB"}</definedName>
    <definedName name="at" localSheetId="2" hidden="1">{"月例報告",#N/A,FALSE,"STB"}</definedName>
    <definedName name="at" hidden="1">{"月例報告",#N/A,FALSE,"STB"}</definedName>
    <definedName name="au" localSheetId="5" hidden="1">{"月例報告",#N/A,FALSE,"STB"}</definedName>
    <definedName name="au" localSheetId="1" hidden="1">{"月例報告",#N/A,FALSE,"STB"}</definedName>
    <definedName name="au" localSheetId="2" hidden="1">{"月例報告",#N/A,FALSE,"STB"}</definedName>
    <definedName name="au" hidden="1">{"月例報告",#N/A,FALSE,"STB"}</definedName>
    <definedName name="av" localSheetId="5" hidden="1">{"月例報告",#N/A,FALSE,"STB"}</definedName>
    <definedName name="av" localSheetId="1" hidden="1">{"月例報告",#N/A,FALSE,"STB"}</definedName>
    <definedName name="av" localSheetId="2" hidden="1">{"月例報告",#N/A,FALSE,"STB"}</definedName>
    <definedName name="av" hidden="1">{"月例報告",#N/A,FALSE,"STB"}</definedName>
    <definedName name="aw" localSheetId="5" hidden="1">{"月例報告",#N/A,FALSE,"STB"}</definedName>
    <definedName name="aw" localSheetId="1" hidden="1">{"月例報告",#N/A,FALSE,"STB"}</definedName>
    <definedName name="aw" localSheetId="2" hidden="1">{"月例報告",#N/A,FALSE,"STB"}</definedName>
    <definedName name="aw" hidden="1">{"月例報告",#N/A,FALSE,"STB"}</definedName>
    <definedName name="ax" localSheetId="5" hidden="1">{"月例報告",#N/A,FALSE,"STB"}</definedName>
    <definedName name="ax" localSheetId="1" hidden="1">{"月例報告",#N/A,FALSE,"STB"}</definedName>
    <definedName name="ax" localSheetId="2" hidden="1">{"月例報告",#N/A,FALSE,"STB"}</definedName>
    <definedName name="ax" hidden="1">{"月例報告",#N/A,FALSE,"STB"}</definedName>
    <definedName name="ay" localSheetId="5" hidden="1">{"'ＴＢＴＭ比較案'!$A$1:$I$30","'ＴＢＴＭ比較案'!$J$31:$K$32"}</definedName>
    <definedName name="ay" localSheetId="1" hidden="1">{"'ＴＢＴＭ比較案'!$A$1:$I$30","'ＴＢＴＭ比較案'!$J$31:$K$32"}</definedName>
    <definedName name="ay" localSheetId="2" hidden="1">{"'ＴＢＴＭ比較案'!$A$1:$I$30","'ＴＢＴＭ比較案'!$J$31:$K$32"}</definedName>
    <definedName name="ay" hidden="1">{"'ＴＢＴＭ比較案'!$A$1:$I$30","'ＴＢＴＭ比較案'!$J$31:$K$32"}</definedName>
    <definedName name="az" localSheetId="5" hidden="1">{"'ＴＢＴＭ比較案'!$A$1:$I$30","'ＴＢＴＭ比較案'!$J$31:$K$32"}</definedName>
    <definedName name="az" localSheetId="1" hidden="1">{"'ＴＢＴＭ比較案'!$A$1:$I$30","'ＴＢＴＭ比較案'!$J$31:$K$32"}</definedName>
    <definedName name="az" localSheetId="2" hidden="1">{"'ＴＢＴＭ比較案'!$A$1:$I$30","'ＴＢＴＭ比較案'!$J$31:$K$32"}</definedName>
    <definedName name="az" hidden="1">{"'ＴＢＴＭ比較案'!$A$1:$I$30","'ＴＢＴＭ比較案'!$J$31:$K$32"}</definedName>
    <definedName name="b" localSheetId="1">#N/A</definedName>
    <definedName name="b" localSheetId="2">#N/A</definedName>
    <definedName name="b">#N/A</definedName>
    <definedName name="ba" localSheetId="5" hidden="1">{"月例報告",#N/A,FALSE,"STB"}</definedName>
    <definedName name="ba" localSheetId="1" hidden="1">{"月例報告",#N/A,FALSE,"STB"}</definedName>
    <definedName name="ba" localSheetId="2" hidden="1">{"月例報告",#N/A,FALSE,"STB"}</definedName>
    <definedName name="ba" hidden="1">{"月例報告",#N/A,FALSE,"STB"}</definedName>
    <definedName name="bb" localSheetId="1">#N/A</definedName>
    <definedName name="bb" localSheetId="2">#N/A</definedName>
    <definedName name="bb">#N/A</definedName>
    <definedName name="bbbbb" localSheetId="1">#N/A</definedName>
    <definedName name="bbbbb" localSheetId="2">#N/A</definedName>
    <definedName name="bbbbb">#N/A</definedName>
    <definedName name="bbbbbbbbbb" localSheetId="5">#REF!</definedName>
    <definedName name="bbbbbbbbbb" localSheetId="3">#REF!</definedName>
    <definedName name="bbbbbbbbbb" localSheetId="1">#REF!</definedName>
    <definedName name="bbbbbbbbbb" localSheetId="2">#REF!</definedName>
    <definedName name="bbbbbbbbbb">#REF!</definedName>
    <definedName name="bc" localSheetId="5" hidden="1">{"月例報告",#N/A,FALSE,"STB"}</definedName>
    <definedName name="bc" localSheetId="1" hidden="1">{"月例報告",#N/A,FALSE,"STB"}</definedName>
    <definedName name="bc" localSheetId="2" hidden="1">{"月例報告",#N/A,FALSE,"STB"}</definedName>
    <definedName name="bc" hidden="1">{"月例報告",#N/A,FALSE,"STB"}</definedName>
    <definedName name="bd" localSheetId="5" hidden="1">{"月例報告",#N/A,FALSE,"STB"}</definedName>
    <definedName name="bd" localSheetId="1" hidden="1">{"月例報告",#N/A,FALSE,"STB"}</definedName>
    <definedName name="bd" localSheetId="2" hidden="1">{"月例報告",#N/A,FALSE,"STB"}</definedName>
    <definedName name="bd" hidden="1">{"月例報告",#N/A,FALSE,"STB"}</definedName>
    <definedName name="be" localSheetId="5" hidden="1">{"月例報告",#N/A,FALSE,"STB"}</definedName>
    <definedName name="be" localSheetId="1" hidden="1">{"月例報告",#N/A,FALSE,"STB"}</definedName>
    <definedName name="be" localSheetId="2" hidden="1">{"月例報告",#N/A,FALSE,"STB"}</definedName>
    <definedName name="be" hidden="1">{"月例報告",#N/A,FALSE,"STB"}</definedName>
    <definedName name="bf" localSheetId="5" hidden="1">{"月例報告",#N/A,FALSE,"STB"}</definedName>
    <definedName name="bf" localSheetId="1" hidden="1">{"月例報告",#N/A,FALSE,"STB"}</definedName>
    <definedName name="bf" localSheetId="2" hidden="1">{"月例報告",#N/A,FALSE,"STB"}</definedName>
    <definedName name="bf" hidden="1">{"月例報告",#N/A,FALSE,"STB"}</definedName>
    <definedName name="bg" localSheetId="5" hidden="1">{"月例報告",#N/A,FALSE,"STB"}</definedName>
    <definedName name="bg" localSheetId="1" hidden="1">{"月例報告",#N/A,FALSE,"STB"}</definedName>
    <definedName name="bg" localSheetId="2" hidden="1">{"月例報告",#N/A,FALSE,"STB"}</definedName>
    <definedName name="bg" hidden="1">{"月例報告",#N/A,FALSE,"STB"}</definedName>
    <definedName name="bh" localSheetId="5" hidden="1">{"月例報告",#N/A,FALSE,"STB"}</definedName>
    <definedName name="bh" localSheetId="1" hidden="1">{"月例報告",#N/A,FALSE,"STB"}</definedName>
    <definedName name="bh" localSheetId="2" hidden="1">{"月例報告",#N/A,FALSE,"STB"}</definedName>
    <definedName name="bh" hidden="1">{"月例報告",#N/A,FALSE,"STB"}</definedName>
    <definedName name="bi" localSheetId="5" hidden="1">{"月例報告",#N/A,FALSE,"STB"}</definedName>
    <definedName name="bi" localSheetId="1" hidden="1">{"月例報告",#N/A,FALSE,"STB"}</definedName>
    <definedName name="bi" localSheetId="2" hidden="1">{"月例報告",#N/A,FALSE,"STB"}</definedName>
    <definedName name="bi" hidden="1">{"月例報告",#N/A,FALSE,"STB"}</definedName>
    <definedName name="bj" localSheetId="5" hidden="1">{"月例報告",#N/A,FALSE,"STB"}</definedName>
    <definedName name="bj" localSheetId="1" hidden="1">{"月例報告",#N/A,FALSE,"STB"}</definedName>
    <definedName name="bj" localSheetId="2" hidden="1">{"月例報告",#N/A,FALSE,"STB"}</definedName>
    <definedName name="bj" hidden="1">{"月例報告",#N/A,FALSE,"STB"}</definedName>
    <definedName name="bv" localSheetId="5" hidden="1">'[5]9811'!#REF!</definedName>
    <definedName name="bv" localSheetId="3" hidden="1">'[5]9811'!#REF!</definedName>
    <definedName name="bv" localSheetId="1" hidden="1">'[5]9811'!#REF!</definedName>
    <definedName name="bv" localSheetId="2" hidden="1">'[5]9811'!#REF!</definedName>
    <definedName name="bv" hidden="1">'[5]9811'!#REF!</definedName>
    <definedName name="bvcxbbxbvb" localSheetId="1">#N/A</definedName>
    <definedName name="bvcxbbxbvb" localSheetId="2">#N/A</definedName>
    <definedName name="bvcxbbxbvb">#N/A</definedName>
    <definedName name="bx" localSheetId="5" hidden="1">'[5]9811'!#REF!</definedName>
    <definedName name="bx" localSheetId="3" hidden="1">'[5]9811'!#REF!</definedName>
    <definedName name="bx" localSheetId="1" hidden="1">'[5]9811'!#REF!</definedName>
    <definedName name="bx" localSheetId="2" hidden="1">'[5]9811'!#REF!</definedName>
    <definedName name="bx" hidden="1">'[5]9811'!#REF!</definedName>
    <definedName name="bzxcvnfdgjdfjh" localSheetId="1">#N/A</definedName>
    <definedName name="bzxcvnfdgjdfjh" localSheetId="2">#N/A</definedName>
    <definedName name="bzxcvnfdgjdfjh">#N/A</definedName>
    <definedName name="cccc" localSheetId="1">#N/A</definedName>
    <definedName name="cccc" localSheetId="2">#N/A</definedName>
    <definedName name="cccc">#N/A</definedName>
    <definedName name="ccccc" localSheetId="1">#N/A</definedName>
    <definedName name="ccccc" localSheetId="2">#N/A</definedName>
    <definedName name="ccccc">#N/A</definedName>
    <definedName name="cccccccccccccccccccc" localSheetId="1">#N/A</definedName>
    <definedName name="cccccccccccccccccccc" localSheetId="2">#N/A</definedName>
    <definedName name="cccccccccccccccccccc">#N/A</definedName>
    <definedName name="CDN「コンテンツデリバリネットワーク」">[4]zz.エリア定義!$C$258:$C$261</definedName>
    <definedName name="Comment" localSheetId="5">#REF!</definedName>
    <definedName name="Comment" localSheetId="3">#REF!</definedName>
    <definedName name="Comment" localSheetId="1">#REF!</definedName>
    <definedName name="Comment" localSheetId="2">#REF!</definedName>
    <definedName name="Comment">#REF!</definedName>
    <definedName name="Completion" localSheetId="5">#REF!</definedName>
    <definedName name="Completion" localSheetId="3">#REF!</definedName>
    <definedName name="Completion" localSheetId="1">#REF!</definedName>
    <definedName name="Completion" localSheetId="2">#REF!</definedName>
    <definedName name="Completion">#REF!</definedName>
    <definedName name="COPY3" localSheetId="3">[6]!COPY3</definedName>
    <definedName name="COPY3" localSheetId="1">[6]!COPY3</definedName>
    <definedName name="COPY3" localSheetId="2">[6]!COPY3</definedName>
    <definedName name="COPY3">[6]!COPY3</definedName>
    <definedName name="csv_install_ids_ips" localSheetId="5">'[7]99.CSV中間シート'!#REF!</definedName>
    <definedName name="csv_install_ids_ips" localSheetId="3">'[7]99.CSV中間シート'!#REF!</definedName>
    <definedName name="csv_install_ids_ips" localSheetId="1">'[7]99.CSV中間シート'!#REF!</definedName>
    <definedName name="csv_install_ids_ips" localSheetId="2">'[7]99.CSV中間シート'!#REF!</definedName>
    <definedName name="csv_install_ids_ips">'[7]99.CSV中間シート'!#REF!</definedName>
    <definedName name="csv_install_ids_ips_h" localSheetId="5">'[7]99.CSV中間シート'!#REF!</definedName>
    <definedName name="csv_install_ids_ips_h" localSheetId="3">'[7]99.CSV中間シート'!#REF!</definedName>
    <definedName name="csv_install_ids_ips_h" localSheetId="1">'[7]99.CSV中間シート'!#REF!</definedName>
    <definedName name="csv_install_ids_ips_h" localSheetId="2">'[7]99.CSV中間シート'!#REF!</definedName>
    <definedName name="csv_install_ids_ips_h">'[7]99.CSV中間シート'!#REF!</definedName>
    <definedName name="ｄ" localSheetId="5">#REF!</definedName>
    <definedName name="ｄ" localSheetId="3">#REF!</definedName>
    <definedName name="ｄ" localSheetId="1">#REF!</definedName>
    <definedName name="ｄ" localSheetId="2">#REF!</definedName>
    <definedName name="ｄ">#REF!</definedName>
    <definedName name="d_CMP_サーバ診断対象外理由１">[4]zz.エリア定義!$D$114</definedName>
    <definedName name="d_CMP_サーバ診断対象外理由２">[4]zz.エリア定義!$D$115</definedName>
    <definedName name="d_CMP_サーバ診断対象外理由３">[4]zz.エリア定義!$D$116</definedName>
    <definedName name="d_DC_サーバ診断対象外理由１">[4]zz.エリア定義!$E$114</definedName>
    <definedName name="d_DC_サーバ診断対象外理由２">[4]zz.エリア定義!$E$115</definedName>
    <definedName name="d_DC_サーバ診断対象外理由３">[4]zz.エリア定義!$E$116</definedName>
    <definedName name="dd" localSheetId="1">#N/A</definedName>
    <definedName name="dd" localSheetId="2">#N/A</definedName>
    <definedName name="dd">#N/A</definedName>
    <definedName name="ｄｄｄ" localSheetId="5">#REF!</definedName>
    <definedName name="ｄｄｄ" localSheetId="3">#REF!</definedName>
    <definedName name="ｄｄｄ" localSheetId="1">#REF!</definedName>
    <definedName name="ｄｄｄ" localSheetId="2">#REF!</definedName>
    <definedName name="ｄｄｄ">#REF!</definedName>
    <definedName name="dddd" localSheetId="1">#N/A</definedName>
    <definedName name="dddd" localSheetId="2">#N/A</definedName>
    <definedName name="dddd">#N/A</definedName>
    <definedName name="ddddd" localSheetId="1">#N/A</definedName>
    <definedName name="ddddd" localSheetId="2">#N/A</definedName>
    <definedName name="ddddd">#N/A</definedName>
    <definedName name="dddddddd" localSheetId="1">#N/A</definedName>
    <definedName name="dddddddd" localSheetId="2">#N/A</definedName>
    <definedName name="dddddddd">#N/A</definedName>
    <definedName name="dddddddddd" localSheetId="1">#N/A</definedName>
    <definedName name="dddddddddd" localSheetId="2">#N/A</definedName>
    <definedName name="dddddddddd">#N/A</definedName>
    <definedName name="ddddddddddddddd" localSheetId="1">#N/A</definedName>
    <definedName name="ddddddddddddddd" localSheetId="2">#N/A</definedName>
    <definedName name="ddddddddddddddd">#N/A</definedName>
    <definedName name="ddddddddddddddddd" localSheetId="1">#N/A</definedName>
    <definedName name="ddddddddddddddddd" localSheetId="2">#N/A</definedName>
    <definedName name="ddddddddddddddddd">#N/A</definedName>
    <definedName name="dddddddddddddddddd" localSheetId="1">#N/A</definedName>
    <definedName name="dddddddddddddddddd" localSheetId="2">#N/A</definedName>
    <definedName name="dddddddddddddddddd">#N/A</definedName>
    <definedName name="DEF" localSheetId="5" hidden="1">{"月例報告",#N/A,FALSE,"STB"}</definedName>
    <definedName name="DEF" localSheetId="1" hidden="1">{"月例報告",#N/A,FALSE,"STB"}</definedName>
    <definedName name="DEF" localSheetId="2" hidden="1">{"月例報告",#N/A,FALSE,"STB"}</definedName>
    <definedName name="DEF" hidden="1">{"月例報告",#N/A,FALSE,"STB"}</definedName>
    <definedName name="DFDFDFFD" localSheetId="5" hidden="1">{"月例報告",#N/A,FALSE,"STB"}</definedName>
    <definedName name="DFDFDFFD" localSheetId="1" hidden="1">{"月例報告",#N/A,FALSE,"STB"}</definedName>
    <definedName name="DFDFDFFD" localSheetId="2" hidden="1">{"月例報告",#N/A,FALSE,"STB"}</definedName>
    <definedName name="DFDFDFFD" hidden="1">{"月例報告",#N/A,FALSE,"STB"}</definedName>
    <definedName name="DNS">[4]zz.エリア定義!$C$254:$C$256</definedName>
    <definedName name="DSADAF" localSheetId="5" hidden="1">{"月例報告",#N/A,FALSE,"STB"}</definedName>
    <definedName name="DSADAF" localSheetId="1" hidden="1">{"月例報告",#N/A,FALSE,"STB"}</definedName>
    <definedName name="DSADAF" localSheetId="2" hidden="1">{"月例報告",#N/A,FALSE,"STB"}</definedName>
    <definedName name="DSADAF" hidden="1">{"月例報告",#N/A,FALSE,"STB"}</definedName>
    <definedName name="dsafdgfdgfgfhg" localSheetId="1">#N/A</definedName>
    <definedName name="dsafdgfdgfgfhg" localSheetId="2">#N/A</definedName>
    <definedName name="dsafdgfdgfgfhg">#N/A</definedName>
    <definedName name="e" localSheetId="1">#N/A</definedName>
    <definedName name="e" localSheetId="2">#N/A</definedName>
    <definedName name="e">#N/A</definedName>
    <definedName name="EB" localSheetId="5" hidden="1">#REF!</definedName>
    <definedName name="EB" localSheetId="3" hidden="1">#REF!</definedName>
    <definedName name="EB" localSheetId="1" hidden="1">#REF!</definedName>
    <definedName name="EB" localSheetId="2" hidden="1">#REF!</definedName>
    <definedName name="EB" hidden="1">#REF!</definedName>
    <definedName name="eee" localSheetId="1">#N/A</definedName>
    <definedName name="eee" localSheetId="2">#N/A</definedName>
    <definedName name="eee">#N/A</definedName>
    <definedName name="EEEEE" localSheetId="5" hidden="1">{"月例報告",#N/A,FALSE,"STB"}</definedName>
    <definedName name="EEEEE" localSheetId="1" hidden="1">{"月例報告",#N/A,FALSE,"STB"}</definedName>
    <definedName name="EEEEE" localSheetId="2" hidden="1">{"月例報告",#N/A,FALSE,"STB"}</definedName>
    <definedName name="EEEEE" hidden="1">{"月例報告",#N/A,FALSE,"STB"}</definedName>
    <definedName name="eeeeee" localSheetId="1">#N/A</definedName>
    <definedName name="eeeeee" localSheetId="2">#N/A</definedName>
    <definedName name="eeeeee">#N/A</definedName>
    <definedName name="eeeeeeeeeeeeeeeeeeeee" localSheetId="1">#N/A</definedName>
    <definedName name="eeeeeeeeeeeeeeeeeeeee" localSheetId="2">#N/A</definedName>
    <definedName name="eeeeeeeeeeeeeeeeeeeee">#N/A</definedName>
    <definedName name="eeeeeeeeeeeeeeeeeeeeeeeeeeee" localSheetId="1">#N/A</definedName>
    <definedName name="eeeeeeeeeeeeeeeeeeeeeeeeeeee" localSheetId="2">#N/A</definedName>
    <definedName name="eeeeeeeeeeeeeeeeeeeeeeeeeeee">#N/A</definedName>
    <definedName name="eeeeeeeeeeeeeeeeeeeeeeeeeeeeeeeeeeeee" localSheetId="1">#N/A</definedName>
    <definedName name="eeeeeeeeeeeeeeeeeeeeeeeeeeeeeeeeeeeee" localSheetId="2">#N/A</definedName>
    <definedName name="eeeeeeeeeeeeeeeeeeeeeeeeeeeeeeeeeeeee">#N/A</definedName>
    <definedName name="ekrnge" localSheetId="5" hidden="1">{0,0,0,0}</definedName>
    <definedName name="ekrnge" localSheetId="1" hidden="1">{0,0,0,0}</definedName>
    <definedName name="ekrnge" localSheetId="2" hidden="1">{0,0,0,0}</definedName>
    <definedName name="ekrnge" hidden="1">{0,0,0,0}</definedName>
    <definedName name="EndDate" localSheetId="5">#REF!</definedName>
    <definedName name="EndDate" localSheetId="3">#REF!</definedName>
    <definedName name="EndDate" localSheetId="1">#REF!</definedName>
    <definedName name="EndDate" localSheetId="2">#REF!</definedName>
    <definedName name="EndDate">#REF!</definedName>
    <definedName name="Endmsg2" localSheetId="3">[8]!Endmsg2</definedName>
    <definedName name="Endmsg2" localSheetId="1">[8]!Endmsg2</definedName>
    <definedName name="Endmsg2" localSheetId="2">[8]!Endmsg2</definedName>
    <definedName name="Endmsg2">[8]!Endmsg2</definedName>
    <definedName name="Est" localSheetId="5">#REF!</definedName>
    <definedName name="Est" localSheetId="3">#REF!</definedName>
    <definedName name="Est" localSheetId="1">#REF!</definedName>
    <definedName name="Est" localSheetId="2">#REF!</definedName>
    <definedName name="Est">#REF!</definedName>
    <definedName name="eu" localSheetId="5" hidden="1">{"月例報告",#N/A,FALSE,"STB"}</definedName>
    <definedName name="eu" localSheetId="1" hidden="1">{"月例報告",#N/A,FALSE,"STB"}</definedName>
    <definedName name="eu" localSheetId="2" hidden="1">{"月例報告",#N/A,FALSE,"STB"}</definedName>
    <definedName name="eu" hidden="1">{"月例報告",#N/A,FALSE,"STB"}</definedName>
    <definedName name="ewrknme" localSheetId="5" hidden="1">{0,0,0,0}</definedName>
    <definedName name="ewrknme" localSheetId="1" hidden="1">{0,0,0,0}</definedName>
    <definedName name="ewrknme" localSheetId="2" hidden="1">{0,0,0,0}</definedName>
    <definedName name="ewrknme" hidden="1">{0,0,0,0}</definedName>
    <definedName name="ｅコマ_ＤＣＭＸご利用明細">'[4]01.基本情報３'!$F$27</definedName>
    <definedName name="ｅコマ_お客様応対記録画像等">'[4]01.基本情報３'!$F$31</definedName>
    <definedName name="ｅコマ_クレジットカード番号">'[4]01.基本情報３'!$F$22</definedName>
    <definedName name="ｅコマ_クレジットカード有効期限">'[4]01.基本情報３'!$F$23</definedName>
    <definedName name="ｅコマ_パスワード情報">'[4]01.基本情報３'!$F$28</definedName>
    <definedName name="ｅコマ_メール">'[4]01.基本情報３'!$F$21</definedName>
    <definedName name="ｅコマ_位置情報">'[4]01.基本情報３'!$F$7</definedName>
    <definedName name="ｅコマ_一般業務委託先個人情報">'[4]01.基本情報３'!$F$54</definedName>
    <definedName name="ｅコマ_各種ＩＤ情報">'[4]01.基本情報３'!$F$30</definedName>
    <definedName name="ｅコマ_基地局オーナー個人情報">'[4]01.基本情報３'!$F$53</definedName>
    <definedName name="ｅコマ_銀行等の口座番号">'[4]01.基本情報３'!$F$25</definedName>
    <definedName name="ｅコマ_健康情報">'[4]01.基本情報３'!$F$29</definedName>
    <definedName name="ｅコマ_氏名">'[4]01.基本情報３'!$F$20</definedName>
    <definedName name="ｅコマ_住所">'[4]01.基本情報３'!$F$24</definedName>
    <definedName name="ｅコマ_代理店スタッフ">'[4]01.基本情報３'!$F$52</definedName>
    <definedName name="ｅコマ_通信の事実">'[4]01.基本情報３'!$F$6</definedName>
    <definedName name="ｅコマ_通信の内容">'[4]01.基本情報３'!$F$4</definedName>
    <definedName name="ｅコマ_通信当事者">'[4]01.基本情報３'!$F$5</definedName>
    <definedName name="ｅコマ_電話">'[4]01.基本情報３'!$F$19</definedName>
    <definedName name="ｅコマ_本人確認書類に記載された番号等">'[4]01.基本情報３'!$F$26</definedName>
    <definedName name="ｅ以外_ＤＣＭＸご利用明細">'[4]01.基本情報３'!$E$27</definedName>
    <definedName name="ｅ以外_お客様応対記録画像等">'[4]01.基本情報３'!$E$31</definedName>
    <definedName name="ｅ以外_クレジットカード番号">'[4]01.基本情報３'!$E$22</definedName>
    <definedName name="ｅ以外_クレジットカード有効期限">'[4]01.基本情報３'!$E$23</definedName>
    <definedName name="ｅ以外_パスワード情報">'[4]01.基本情報３'!$E$28</definedName>
    <definedName name="ｅ以外_メール">'[4]01.基本情報３'!$E$21</definedName>
    <definedName name="ｅ以外_位置情報">'[4]01.基本情報３'!$E$7</definedName>
    <definedName name="ｅ以外_一般業務委託先個人情報">'[4]01.基本情報３'!$E$54</definedName>
    <definedName name="ｅ以外_各種ＩＤ情報">'[4]01.基本情報３'!$E$30</definedName>
    <definedName name="ｅ以外_基地局オーナー個人情報">'[4]01.基本情報３'!$E$53</definedName>
    <definedName name="ｅ以外_銀行等の口座番号">'[4]01.基本情報３'!$E$25</definedName>
    <definedName name="ｅ以外_健康情報">'[4]01.基本情報３'!$E$29</definedName>
    <definedName name="ｅ以外_氏名">'[4]01.基本情報３'!$E$20</definedName>
    <definedName name="ｅ以外_住所">'[4]01.基本情報３'!$E$24</definedName>
    <definedName name="ｅ以外_代理店スタッフ">'[4]01.基本情報３'!$E$52</definedName>
    <definedName name="ｅ以外_通信の事実">'[4]01.基本情報３'!$E$6</definedName>
    <definedName name="ｅ以外_通信の内容">'[4]01.基本情報３'!$E$4</definedName>
    <definedName name="ｅ以外_通信当事者">'[4]01.基本情報３'!$E$5</definedName>
    <definedName name="ｅ以外_電話">'[4]01.基本情報３'!$E$19</definedName>
    <definedName name="ｅ以外_本人確認書類に記載された番号等">'[4]01.基本情報３'!$E$26</definedName>
    <definedName name="f" localSheetId="1">#N/A</definedName>
    <definedName name="f" localSheetId="2">#N/A</definedName>
    <definedName name="f">#N/A</definedName>
    <definedName name="FASDGFASDFHGASDFH" localSheetId="1">#N/A</definedName>
    <definedName name="FASDGFASDFHGASDFH" localSheetId="2">#N/A</definedName>
    <definedName name="FASDGFASDFHGASDFH">#N/A</definedName>
    <definedName name="fasggerge" localSheetId="1">#N/A</definedName>
    <definedName name="fasggerge" localSheetId="2">#N/A</definedName>
    <definedName name="fasggerge">#N/A</definedName>
    <definedName name="fdfdf" localSheetId="1">#N/A</definedName>
    <definedName name="fdfdf" localSheetId="2">#N/A</definedName>
    <definedName name="fdfdf">#N/A</definedName>
    <definedName name="fdferet" localSheetId="1">#N/A</definedName>
    <definedName name="fdferet" localSheetId="2">#N/A</definedName>
    <definedName name="fdferet">#N/A</definedName>
    <definedName name="ｆｆ" localSheetId="5"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ｆｆ" localSheetId="1"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ｆｆ" localSheetId="2"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ｆｆ"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fffff" localSheetId="1">#N/A</definedName>
    <definedName name="fffff" localSheetId="2">#N/A</definedName>
    <definedName name="fffff">#N/A</definedName>
    <definedName name="ffffffffffff" localSheetId="1">#N/A</definedName>
    <definedName name="ffffffffffff" localSheetId="2">#N/A</definedName>
    <definedName name="ffffffffffff">#N/A</definedName>
    <definedName name="ＦＦＦＦＦＦＦＦＦＦＦＦＦ" localSheetId="5" hidden="1">{"月例報告",#N/A,FALSE,"STB"}</definedName>
    <definedName name="ＦＦＦＦＦＦＦＦＦＦＦＦＦ" localSheetId="1" hidden="1">{"月例報告",#N/A,FALSE,"STB"}</definedName>
    <definedName name="ＦＦＦＦＦＦＦＦＦＦＦＦＦ" localSheetId="2" hidden="1">{"月例報告",#N/A,FALSE,"STB"}</definedName>
    <definedName name="ＦＦＦＦＦＦＦＦＦＦＦＦＦ" hidden="1">{"月例報告",#N/A,FALSE,"STB"}</definedName>
    <definedName name="fffffffffffffff" localSheetId="1">#N/A</definedName>
    <definedName name="fffffffffffffff" localSheetId="2">#N/A</definedName>
    <definedName name="fffffffffffffff">#N/A</definedName>
    <definedName name="ffffffffffffffffffffff" localSheetId="1">#N/A</definedName>
    <definedName name="ffffffffffffffffffffff" localSheetId="2">#N/A</definedName>
    <definedName name="ffffffffffffffffffffff">#N/A</definedName>
    <definedName name="ffffffffffffffffffffffffffff" localSheetId="1">#N/A</definedName>
    <definedName name="ffffffffffffffffffffffffffff" localSheetId="2">#N/A</definedName>
    <definedName name="ffffffffffffffffffffffffffff">#N/A</definedName>
    <definedName name="frfr" localSheetId="5" hidden="1">{0,0,0,0}</definedName>
    <definedName name="frfr" localSheetId="1" hidden="1">{0,0,0,0}</definedName>
    <definedName name="frfr" localSheetId="2" hidden="1">{0,0,0,0}</definedName>
    <definedName name="frfr" hidden="1">{0,0,0,0}</definedName>
    <definedName name="frkf" localSheetId="5" hidden="1">{0,0,0,0}</definedName>
    <definedName name="frkf" localSheetId="1" hidden="1">{0,0,0,0}</definedName>
    <definedName name="frkf" localSheetId="2" hidden="1">{0,0,0,0}</definedName>
    <definedName name="frkf" hidden="1">{0,0,0,0}</definedName>
    <definedName name="frkme" hidden="1">#N/A</definedName>
    <definedName name="fsddgffgfhgh" localSheetId="1">#N/A</definedName>
    <definedName name="fsddgffgfhgh" localSheetId="2">#N/A</definedName>
    <definedName name="fsddgffgfhgh">#N/A</definedName>
    <definedName name="fsdfdsfsddfsdf" localSheetId="1">#N/A</definedName>
    <definedName name="fsdfdsfsddfsdf" localSheetId="2">#N/A</definedName>
    <definedName name="fsdfdsfsddfsdf">#N/A</definedName>
    <definedName name="fsdgdfshjgfdhgdgfhj" localSheetId="1">#N/A</definedName>
    <definedName name="fsdgdfshjgfdhgdgfhj" localSheetId="2">#N/A</definedName>
    <definedName name="fsdgdfshjgfdhgdgfhj">#N/A</definedName>
    <definedName name="fsdgggggggrytuj" localSheetId="1">#N/A</definedName>
    <definedName name="fsdgggggggrytuj" localSheetId="2">#N/A</definedName>
    <definedName name="fsdgggggggrytuj">#N/A</definedName>
    <definedName name="g" localSheetId="1">#N/A</definedName>
    <definedName name="g" localSheetId="2">#N/A</definedName>
    <definedName name="g">#N/A</definedName>
    <definedName name="GADFHSDHGSD" localSheetId="1">#N/A</definedName>
    <definedName name="GADFHSDHGSD" localSheetId="2">#N/A</definedName>
    <definedName name="GADFHSDHGSD">#N/A</definedName>
    <definedName name="gaETGAYGFADH" localSheetId="1">#N/A</definedName>
    <definedName name="gaETGAYGFADH" localSheetId="2">#N/A</definedName>
    <definedName name="gaETGAYGFADH">#N/A</definedName>
    <definedName name="gfhfghfgh" localSheetId="1">#N/A</definedName>
    <definedName name="gfhfghfgh" localSheetId="2">#N/A</definedName>
    <definedName name="gfhfghfgh">#N/A</definedName>
    <definedName name="gfsadgfsgfhgfdh" localSheetId="1">#N/A</definedName>
    <definedName name="gfsadgfsgfhgfdh" localSheetId="2">#N/A</definedName>
    <definedName name="gfsadgfsgfhgfdh">#N/A</definedName>
    <definedName name="gfsdhggfsdjhdgfj" localSheetId="1">#N/A</definedName>
    <definedName name="gfsdhggfsdjhdgfj" localSheetId="2">#N/A</definedName>
    <definedName name="gfsdhggfsdjhdgfj">#N/A</definedName>
    <definedName name="gg" localSheetId="5" hidden="1">{"月例報告",#N/A,FALSE,"STB"}</definedName>
    <definedName name="gg" localSheetId="1" hidden="1">{"月例報告",#N/A,FALSE,"STB"}</definedName>
    <definedName name="gg" localSheetId="2" hidden="1">{"月例報告",#N/A,FALSE,"STB"}</definedName>
    <definedName name="gg" hidden="1">{"月例報告",#N/A,FALSE,"STB"}</definedName>
    <definedName name="ggggg" localSheetId="1">#N/A</definedName>
    <definedName name="ggggg" localSheetId="2">#N/A</definedName>
    <definedName name="ggggg">#N/A</definedName>
    <definedName name="GGGGGGGGG" localSheetId="5" hidden="1">{"月例報告",#N/A,FALSE,"STB"}</definedName>
    <definedName name="GGGGGGGGG" localSheetId="1" hidden="1">{"月例報告",#N/A,FALSE,"STB"}</definedName>
    <definedName name="GGGGGGGGG" localSheetId="2" hidden="1">{"月例報告",#N/A,FALSE,"STB"}</definedName>
    <definedName name="GGGGGGGGG" hidden="1">{"月例報告",#N/A,FALSE,"STB"}</definedName>
    <definedName name="gggggggggggg" localSheetId="1">#N/A</definedName>
    <definedName name="gggggggggggg" localSheetId="2">#N/A</definedName>
    <definedName name="gggggggggggg">#N/A</definedName>
    <definedName name="ghffghfgdfgdf" localSheetId="1">#N/A</definedName>
    <definedName name="ghffghfgdfgdf" localSheetId="2">#N/A</definedName>
    <definedName name="ghffghfgdfgdf">#N/A</definedName>
    <definedName name="gsdfhgdfshgfshj" localSheetId="1">#N/A</definedName>
    <definedName name="gsdfhgdfshgfshj" localSheetId="2">#N/A</definedName>
    <definedName name="gsdfhgdfshgfshj">#N/A</definedName>
    <definedName name="GWmessage" localSheetId="5" hidden="1">#REF!</definedName>
    <definedName name="GWmessage" localSheetId="3" hidden="1">#REF!</definedName>
    <definedName name="GWmessage" localSheetId="1" hidden="1">#REF!</definedName>
    <definedName name="GWmessage" localSheetId="2" hidden="1">#REF!</definedName>
    <definedName name="GWmessage" hidden="1">#REF!</definedName>
    <definedName name="ＧＷメッセージ一覧" localSheetId="5" hidden="1">#REF!</definedName>
    <definedName name="ＧＷメッセージ一覧" localSheetId="3" hidden="1">#REF!</definedName>
    <definedName name="ＧＷメッセージ一覧" localSheetId="1" hidden="1">#REF!</definedName>
    <definedName name="ＧＷメッセージ一覧" localSheetId="2" hidden="1">#REF!</definedName>
    <definedName name="ＧＷメッセージ一覧" hidden="1">#REF!</definedName>
    <definedName name="hggggggfhgfjhgfj" localSheetId="1">#N/A</definedName>
    <definedName name="hggggggfhgfjhgfj" localSheetId="2">#N/A</definedName>
    <definedName name="hggggggfhgfjhgfj">#N/A</definedName>
    <definedName name="hggggggggggggggggggggggggggg" localSheetId="1">#N/A</definedName>
    <definedName name="hggggggggggggggggggggggggggg" localSheetId="2">#N/A</definedName>
    <definedName name="hggggggggggggggggggggggggggg">#N/A</definedName>
    <definedName name="hhh" localSheetId="5" hidden="1">{"月例報告",#N/A,FALSE,"STB"}</definedName>
    <definedName name="hhh" localSheetId="1" hidden="1">{"月例報告",#N/A,FALSE,"STB"}</definedName>
    <definedName name="hhh" localSheetId="2" hidden="1">{"月例報告",#N/A,FALSE,"STB"}</definedName>
    <definedName name="hhh" hidden="1">{"月例報告",#N/A,FALSE,"STB"}</definedName>
    <definedName name="hhhh" localSheetId="1">#N/A</definedName>
    <definedName name="hhhh" localSheetId="2">#N/A</definedName>
    <definedName name="hhhh">#N/A</definedName>
    <definedName name="hhhhhhhhhhh" localSheetId="1">#N/A</definedName>
    <definedName name="hhhhhhhhhhh" localSheetId="2">#N/A</definedName>
    <definedName name="hhhhhhhhhhh">#N/A</definedName>
    <definedName name="hsghgfsdhjsdgjh" localSheetId="1">#N/A</definedName>
    <definedName name="hsghgfsdhjsdgjh" localSheetId="2">#N/A</definedName>
    <definedName name="hsghgfsdhjsdgjh">#N/A</definedName>
    <definedName name="HTML_CodePage" hidden="1">932</definedName>
    <definedName name="HTML_Control" localSheetId="5" hidden="1">{"'ＴＢＴＭ比較案'!$A$1:$I$30","'ＴＢＴＭ比較案'!$J$31:$K$32"}</definedName>
    <definedName name="HTML_Control" localSheetId="1" hidden="1">{"'ＴＢＴＭ比較案'!$A$1:$I$30","'ＴＢＴＭ比較案'!$J$31:$K$32"}</definedName>
    <definedName name="HTML_Control" localSheetId="2" hidden="1">{"'ＴＢＴＭ比較案'!$A$1:$I$30","'ＴＢＴＭ比較案'!$J$31:$K$32"}</definedName>
    <definedName name="HTML_Control" hidden="1">{"'ＴＢＴＭ比較案'!$A$1:$I$30","'ＴＢＴＭ比較案'!$J$31:$K$32"}</definedName>
    <definedName name="HTML_Description" hidden="1">""</definedName>
    <definedName name="HTML_Email" hidden="1">""</definedName>
    <definedName name="HTML_Header" hidden="1">"ＴＢＴＭ比較案"</definedName>
    <definedName name="HTML_LastUpdate" hidden="1">"01/02/20"</definedName>
    <definedName name="HTML_LineAfter" hidden="1">FALSE</definedName>
    <definedName name="HTML_LineBefore" hidden="1">FALSE</definedName>
    <definedName name="HTML_Name" hidden="1">"F56145"</definedName>
    <definedName name="HTML_OBDlg2" hidden="1">TRUE</definedName>
    <definedName name="HTML_OBDlg4" hidden="1">TRUE</definedName>
    <definedName name="HTML_OS" hidden="1">0</definedName>
    <definedName name="HTML_PathFile" hidden="1">"D:\A\MyHTML.htm"</definedName>
    <definedName name="HTML_Title" hidden="1">"共同化再検討資料20001228"</definedName>
    <definedName name="huht" localSheetId="5" hidden="1">{"月例報告",#N/A,FALSE,"STB"}</definedName>
    <definedName name="huht" localSheetId="1" hidden="1">{"月例報告",#N/A,FALSE,"STB"}</definedName>
    <definedName name="huht" localSheetId="2" hidden="1">{"月例報告",#N/A,FALSE,"STB"}</definedName>
    <definedName name="huht" hidden="1">{"月例報告",#N/A,FALSE,"STB"}</definedName>
    <definedName name="hulft" localSheetId="5" hidden="1">{"月例報告",#N/A,FALSE,"STB"}</definedName>
    <definedName name="hulft" localSheetId="1" hidden="1">{"月例報告",#N/A,FALSE,"STB"}</definedName>
    <definedName name="hulft" localSheetId="2" hidden="1">{"月例報告",#N/A,FALSE,"STB"}</definedName>
    <definedName name="hulft" hidden="1">{"月例報告",#N/A,FALSE,"STB"}</definedName>
    <definedName name="ＩＤＰＳ導入">[4]zz.エリア定義!$L$169</definedName>
    <definedName name="IDS・IPS">[4]zz.エリア定義!$C$263:$C$264</definedName>
    <definedName name="ii" localSheetId="5" hidden="1">{"月例報告",#N/A,FALSE,"STB"}</definedName>
    <definedName name="ii" localSheetId="1" hidden="1">{"月例報告",#N/A,FALSE,"STB"}</definedName>
    <definedName name="ii" localSheetId="2" hidden="1">{"月例報告",#N/A,FALSE,"STB"}</definedName>
    <definedName name="ii" hidden="1">{"月例報告",#N/A,FALSE,"STB"}</definedName>
    <definedName name="iii" localSheetId="1">#N/A</definedName>
    <definedName name="iii" localSheetId="2">#N/A</definedName>
    <definedName name="iii">#N/A</definedName>
    <definedName name="iiiiiiiiiiiiii" localSheetId="1">#N/A</definedName>
    <definedName name="iiiiiiiiiiiiii" localSheetId="2">#N/A</definedName>
    <definedName name="iiiiiiiiiiiiii">#N/A</definedName>
    <definedName name="iiiiiiiiiiiiiiiiii" localSheetId="1">#N/A</definedName>
    <definedName name="iiiiiiiiiiiiiiiiii" localSheetId="2">#N/A</definedName>
    <definedName name="iiiiiiiiiiiiiiiiii">#N/A</definedName>
    <definedName name="iiuytiui" localSheetId="1">#N/A</definedName>
    <definedName name="iiuytiui" localSheetId="2">#N/A</definedName>
    <definedName name="iiuytiui">#N/A</definedName>
    <definedName name="InMile" localSheetId="5">#REF!</definedName>
    <definedName name="InMile" localSheetId="3">#REF!</definedName>
    <definedName name="InMile" localSheetId="1">#REF!</definedName>
    <definedName name="InMile" localSheetId="2">#REF!</definedName>
    <definedName name="InMile">#REF!</definedName>
    <definedName name="InMileDate" localSheetId="5">#REF!</definedName>
    <definedName name="InMileDate" localSheetId="3">#REF!</definedName>
    <definedName name="InMileDate" localSheetId="1">#REF!</definedName>
    <definedName name="InMileDate" localSheetId="2">#REF!</definedName>
    <definedName name="InMileDate">#REF!</definedName>
    <definedName name="iuyiuyi" localSheetId="1">#N/A</definedName>
    <definedName name="iuyiuyi" localSheetId="2">#N/A</definedName>
    <definedName name="iuyiuyi">#N/A</definedName>
    <definedName name="jhjhjhkhkhk" localSheetId="1">#N/A</definedName>
    <definedName name="jhjhjhkhkhk" localSheetId="2">#N/A</definedName>
    <definedName name="jhjhjhkhkhk">#N/A</definedName>
    <definedName name="ｊｊｊ" localSheetId="5">#REF!,#REF!,#REF!,#REF!,#REF!,#REF!,#REF!,#REF!,#REF!,#REF!,#REF!,#REF!,#REF!,#REF!,#REF!,#REF!,#REF!,#REF!,#REF!,#REF!,#REF!,#REF!,#REF!</definedName>
    <definedName name="ｊｊｊ" localSheetId="3">#REF!,#REF!,#REF!,#REF!,#REF!,#REF!,#REF!,#REF!,#REF!,#REF!,#REF!,#REF!,#REF!,#REF!,#REF!,#REF!,#REF!,#REF!,#REF!,#REF!,#REF!,#REF!,#REF!</definedName>
    <definedName name="ｊｊｊ" localSheetId="1">#REF!,#REF!,#REF!,#REF!,#REF!,#REF!,#REF!,#REF!,#REF!,#REF!,#REF!,#REF!,#REF!,#REF!,#REF!,#REF!,#REF!,#REF!,#REF!,#REF!,#REF!,#REF!,#REF!</definedName>
    <definedName name="ｊｊｊ" localSheetId="2">#REF!,#REF!,#REF!,#REF!,#REF!,#REF!,#REF!,#REF!,#REF!,#REF!,#REF!,#REF!,#REF!,#REF!,#REF!,#REF!,#REF!,#REF!,#REF!,#REF!,#REF!,#REF!,#REF!</definedName>
    <definedName name="ｊｊｊ">#REF!,#REF!,#REF!,#REF!,#REF!,#REF!,#REF!,#REF!,#REF!,#REF!,#REF!,#REF!,#REF!,#REF!,#REF!,#REF!,#REF!,#REF!,#REF!,#REF!,#REF!,#REF!,#REF!</definedName>
    <definedName name="jjjjj" localSheetId="1">#N/A</definedName>
    <definedName name="jjjjj" localSheetId="2">#N/A</definedName>
    <definedName name="jjjjj">#N/A</definedName>
    <definedName name="kgene" localSheetId="5" hidden="1">#REF!</definedName>
    <definedName name="kgene" localSheetId="3" hidden="1">#REF!</definedName>
    <definedName name="kgene" localSheetId="1" hidden="1">#REF!</definedName>
    <definedName name="kgene" localSheetId="2" hidden="1">#REF!</definedName>
    <definedName name="kgene" hidden="1">#REF!</definedName>
    <definedName name="kk" localSheetId="5" hidden="1">{"月例報告",#N/A,FALSE,"STB"}</definedName>
    <definedName name="kk" localSheetId="1" hidden="1">{"月例報告",#N/A,FALSE,"STB"}</definedName>
    <definedName name="kk" localSheetId="2" hidden="1">{"月例報告",#N/A,FALSE,"STB"}</definedName>
    <definedName name="kk" hidden="1">{"月例報告",#N/A,FALSE,"STB"}</definedName>
    <definedName name="kkkkk" localSheetId="1">#N/A</definedName>
    <definedName name="kkkkk" localSheetId="2">#N/A</definedName>
    <definedName name="kkkkk">#N/A</definedName>
    <definedName name="KKKKKKDDD" localSheetId="5" hidden="1">{"'ＴＢＴＭ比較案'!$A$1:$I$30","'ＴＢＴＭ比較案'!$J$31:$K$32"}</definedName>
    <definedName name="KKKKKKDDD" localSheetId="1" hidden="1">{"'ＴＢＴＭ比較案'!$A$1:$I$30","'ＴＢＴＭ比較案'!$J$31:$K$32"}</definedName>
    <definedName name="KKKKKKDDD" localSheetId="2" hidden="1">{"'ＴＢＴＭ比較案'!$A$1:$I$30","'ＴＢＴＭ比較案'!$J$31:$K$32"}</definedName>
    <definedName name="KKKKKKDDD" hidden="1">{"'ＴＢＴＭ比較案'!$A$1:$I$30","'ＴＢＴＭ比較案'!$J$31:$K$32"}</definedName>
    <definedName name="kn" localSheetId="5" hidden="1">{0,0,0,0}</definedName>
    <definedName name="kn" localSheetId="1" hidden="1">{0,0,0,0}</definedName>
    <definedName name="kn" localSheetId="2" hidden="1">{0,0,0,0}</definedName>
    <definedName name="kn" hidden="1">{0,0,0,0}</definedName>
    <definedName name="LD" localSheetId="5" hidden="1">{0,#N/A,FALSE,0}</definedName>
    <definedName name="LD" localSheetId="1" hidden="1">{0,#N/A,FALSE,0}</definedName>
    <definedName name="LD" localSheetId="2" hidden="1">{0,#N/A,FALSE,0}</definedName>
    <definedName name="LD" hidden="1">{0,#N/A,FALSE,0}</definedName>
    <definedName name="Linuxの場合">[4]zz.エリア定義!$L$160</definedName>
    <definedName name="lll" localSheetId="5" hidden="1">{"月例報告",#N/A,FALSE,"STB"}</definedName>
    <definedName name="lll" localSheetId="1" hidden="1">{"月例報告",#N/A,FALSE,"STB"}</definedName>
    <definedName name="lll" localSheetId="2" hidden="1">{"月例報告",#N/A,FALSE,"STB"}</definedName>
    <definedName name="lll" hidden="1">{"月例報告",#N/A,FALSE,"STB"}</definedName>
    <definedName name="llll" localSheetId="1">#N/A</definedName>
    <definedName name="llll" localSheetId="2">#N/A</definedName>
    <definedName name="llll">#N/A</definedName>
    <definedName name="Mark" localSheetId="5">#REF!</definedName>
    <definedName name="Mark" localSheetId="3">#REF!</definedName>
    <definedName name="Mark" localSheetId="1">#REF!</definedName>
    <definedName name="Mark" localSheetId="2">#REF!</definedName>
    <definedName name="Mark">#REF!</definedName>
    <definedName name="Mile" localSheetId="5">#REF!</definedName>
    <definedName name="Mile" localSheetId="3">#REF!</definedName>
    <definedName name="Mile" localSheetId="1">#REF!</definedName>
    <definedName name="Mile" localSheetId="2">#REF!</definedName>
    <definedName name="Mile">#REF!</definedName>
    <definedName name="MileDate" localSheetId="5">#REF!</definedName>
    <definedName name="MileDate" localSheetId="3">#REF!</definedName>
    <definedName name="MileDate" localSheetId="1">#REF!</definedName>
    <definedName name="MileDate" localSheetId="2">#REF!</definedName>
    <definedName name="MileDate">#REF!</definedName>
    <definedName name="MileStone">[9]CriticalPath!$D$16:$GV$17</definedName>
    <definedName name="ｍｍ" localSheetId="5" hidden="1">{"月例報告",#N/A,FALSE,"STB"}</definedName>
    <definedName name="ｍｍ" localSheetId="1" hidden="1">{"月例報告",#N/A,FALSE,"STB"}</definedName>
    <definedName name="ｍｍ" localSheetId="2" hidden="1">{"月例報告",#N/A,FALSE,"STB"}</definedName>
    <definedName name="ｍｍ" hidden="1">{"月例報告",#N/A,FALSE,"STB"}</definedName>
    <definedName name="mmm" localSheetId="5" hidden="1">{"'ＴＢＴＭ比較案'!$A$1:$I$30","'ＴＢＴＭ比較案'!$J$31:$K$32"}</definedName>
    <definedName name="mmm" localSheetId="1" hidden="1">{"'ＴＢＴＭ比較案'!$A$1:$I$30","'ＴＢＴＭ比較案'!$J$31:$K$32"}</definedName>
    <definedName name="mmm" localSheetId="2" hidden="1">{"'ＴＢＴＭ比較案'!$A$1:$I$30","'ＴＢＴＭ比較案'!$J$31:$K$32"}</definedName>
    <definedName name="mmm" hidden="1">{"'ＴＢＴＭ比較案'!$A$1:$I$30","'ＴＢＴＭ比較案'!$J$31:$K$32"}</definedName>
    <definedName name="mmmmm" localSheetId="1">#N/A</definedName>
    <definedName name="mmmmm" localSheetId="2">#N/A</definedName>
    <definedName name="mmmmm">#N/A</definedName>
    <definedName name="mnmnmnmn" localSheetId="1">#N/A</definedName>
    <definedName name="mnmnmnmn" localSheetId="2">#N/A</definedName>
    <definedName name="mnmnmnmn">#N/A</definedName>
    <definedName name="nbvnvbnbvnb" localSheetId="1">#N/A</definedName>
    <definedName name="nbvnvbnbvnb" localSheetId="2">#N/A</definedName>
    <definedName name="nbvnvbnbvnb">#N/A</definedName>
    <definedName name="nnn" localSheetId="5" hidden="1">{"月例報告",#N/A,FALSE,"STB"}</definedName>
    <definedName name="nnn" localSheetId="1" hidden="1">{"月例報告",#N/A,FALSE,"STB"}</definedName>
    <definedName name="nnn" localSheetId="2" hidden="1">{"月例報告",#N/A,FALSE,"STB"}</definedName>
    <definedName name="nnn" hidden="1">{"月例報告",#N/A,FALSE,"STB"}</definedName>
    <definedName name="nnnnn" localSheetId="1">#N/A</definedName>
    <definedName name="nnnnn" localSheetId="2">#N/A</definedName>
    <definedName name="nnnnn">#N/A</definedName>
    <definedName name="NNNNNNNNNNN" localSheetId="5" hidden="1">{"月例報告",#N/A,FALSE,"STB"}</definedName>
    <definedName name="NNNNNNNNNNN" localSheetId="1" hidden="1">{"月例報告",#N/A,FALSE,"STB"}</definedName>
    <definedName name="NNNNNNNNNNN" localSheetId="2" hidden="1">{"月例報告",#N/A,FALSE,"STB"}</definedName>
    <definedName name="NNNNNNNNNNN" hidden="1">{"月例報告",#N/A,FALSE,"STB"}</definedName>
    <definedName name="No" localSheetId="5">#REF!</definedName>
    <definedName name="No" localSheetId="3">#REF!</definedName>
    <definedName name="No" localSheetId="1">#REF!</definedName>
    <definedName name="No" localSheetId="2">#REF!</definedName>
    <definedName name="No">#REF!</definedName>
    <definedName name="NW接続形態10章">[4]zz.エリア定義!$E$148</definedName>
    <definedName name="ooo" localSheetId="1">#N/A</definedName>
    <definedName name="ooo" localSheetId="2">#N/A</definedName>
    <definedName name="ooo">#N/A</definedName>
    <definedName name="oooooooo" localSheetId="1">#N/A</definedName>
    <definedName name="oooooooo" localSheetId="2">#N/A</definedName>
    <definedName name="oooooooo">#N/A</definedName>
    <definedName name="ooooooooooooo" localSheetId="1">#N/A</definedName>
    <definedName name="ooooooooooooo" localSheetId="2">#N/A</definedName>
    <definedName name="ooooooooooooo">#N/A</definedName>
    <definedName name="ＯＳは">[4]zz.エリア定義!$E$156</definedName>
    <definedName name="p" localSheetId="5" hidden="1">{"月例報告",#N/A,FALSE,"STB"}</definedName>
    <definedName name="p" localSheetId="1" hidden="1">{"月例報告",#N/A,FALSE,"STB"}</definedName>
    <definedName name="p" localSheetId="2" hidden="1">{"月例報告",#N/A,FALSE,"STB"}</definedName>
    <definedName name="p" hidden="1">{"月例報告",#N/A,FALSE,"STB"}</definedName>
    <definedName name="P000" localSheetId="5" hidden="1">{"月例報告",#N/A,FALSE,"STB"}</definedName>
    <definedName name="P000" localSheetId="1" hidden="1">{"月例報告",#N/A,FALSE,"STB"}</definedName>
    <definedName name="P000" localSheetId="2" hidden="1">{"月例報告",#N/A,FALSE,"STB"}</definedName>
    <definedName name="P000" hidden="1">{"月例報告",#N/A,FALSE,"STB"}</definedName>
    <definedName name="ppp" localSheetId="1">#N/A</definedName>
    <definedName name="ppp" localSheetId="2">#N/A</definedName>
    <definedName name="ppp">#N/A</definedName>
    <definedName name="pppppppppp" localSheetId="1">#N/A</definedName>
    <definedName name="pppppppppp" localSheetId="2">#N/A</definedName>
    <definedName name="pppppppppp">#N/A</definedName>
    <definedName name="ppppppppppp" localSheetId="1">#N/A</definedName>
    <definedName name="ppppppppppp" localSheetId="2">#N/A</definedName>
    <definedName name="ppppppppppp">#N/A</definedName>
    <definedName name="print" localSheetId="1">#N/A</definedName>
    <definedName name="print" localSheetId="2">#N/A</definedName>
    <definedName name="print">#N/A</definedName>
    <definedName name="print_out" localSheetId="1">#N/A</definedName>
    <definedName name="print_out" localSheetId="2">#N/A</definedName>
    <definedName name="print_out">#N/A</definedName>
    <definedName name="print_out_NT" localSheetId="1">#N/A</definedName>
    <definedName name="print_out_NT" localSheetId="2">#N/A</definedName>
    <definedName name="print_out_NT">#N/A</definedName>
    <definedName name="PSP">'[7]01.基本情報１'!$D$92</definedName>
    <definedName name="Ｐシステム種別">[4]zz.エリア定義!$C$83:$C$89</definedName>
    <definedName name="Ｐチェックリストの選択">[4]zz.エリア定義!$C$35:$C$38</definedName>
    <definedName name="Ｐリモートアクセス有無">[4]zz.エリア定義!$E$35:$E$39</definedName>
    <definedName name="Ｐ会社一覧">[4]zz.エリア定義!$C$52:$C$80</definedName>
    <definedName name="Ｑ" localSheetId="5" hidden="1">{"月例報告",#N/A,FALSE,"STB"}</definedName>
    <definedName name="Ｑ" localSheetId="1" hidden="1">{"月例報告",#N/A,FALSE,"STB"}</definedName>
    <definedName name="Ｑ" localSheetId="2" hidden="1">{"月例報告",#N/A,FALSE,"STB"}</definedName>
    <definedName name="Ｑ" hidden="1">{"月例報告",#N/A,FALSE,"STB"}</definedName>
    <definedName name="qqq" localSheetId="1">#N/A</definedName>
    <definedName name="qqq" localSheetId="2">#N/A</definedName>
    <definedName name="qqq">#N/A</definedName>
    <definedName name="qqqqqqqqqqqqqqqqqqqqqqq" localSheetId="1">#N/A</definedName>
    <definedName name="qqqqqqqqqqqqqqqqqqqqqqq" localSheetId="2">#N/A</definedName>
    <definedName name="qqqqqqqqqqqqqqqqqqqqqqq">#N/A</definedName>
    <definedName name="RealEffort" localSheetId="5">#REF!</definedName>
    <definedName name="RealEffort" localSheetId="3">#REF!</definedName>
    <definedName name="RealEffort" localSheetId="1">#REF!</definedName>
    <definedName name="RealEffort" localSheetId="2">#REF!</definedName>
    <definedName name="RealEffort">#REF!</definedName>
    <definedName name="RealEnd" localSheetId="5">#REF!</definedName>
    <definedName name="RealEnd" localSheetId="3">#REF!</definedName>
    <definedName name="RealEnd" localSheetId="1">#REF!</definedName>
    <definedName name="RealEnd" localSheetId="2">#REF!</definedName>
    <definedName name="RealEnd">#REF!</definedName>
    <definedName name="RealStart" localSheetId="5">#REF!</definedName>
    <definedName name="RealStart" localSheetId="3">#REF!</definedName>
    <definedName name="RealStart" localSheetId="1">#REF!</definedName>
    <definedName name="RealStart" localSheetId="2">#REF!</definedName>
    <definedName name="RealStart">#REF!</definedName>
    <definedName name="_xlnm.Recorder" localSheetId="5">#REF!</definedName>
    <definedName name="_xlnm.Recorder" localSheetId="3">#REF!</definedName>
    <definedName name="_xlnm.Recorder" localSheetId="1">#REF!</definedName>
    <definedName name="_xlnm.Recorder" localSheetId="2">#REF!</definedName>
    <definedName name="_xlnm.Recorder">#REF!</definedName>
    <definedName name="RefNo" localSheetId="5">#REF!</definedName>
    <definedName name="RefNo" localSheetId="3">#REF!</definedName>
    <definedName name="RefNo" localSheetId="1">#REF!</definedName>
    <definedName name="RefNo" localSheetId="2">#REF!</definedName>
    <definedName name="RefNo">#REF!</definedName>
    <definedName name="rejngr" localSheetId="5" hidden="1">{0,0,0,0}</definedName>
    <definedName name="rejngr" localSheetId="1" hidden="1">{0,0,0,0}</definedName>
    <definedName name="rejngr" localSheetId="2" hidden="1">{0,0,0,0}</definedName>
    <definedName name="rejngr" hidden="1">{0,0,0,0}</definedName>
    <definedName name="rrr" localSheetId="1">#N/A</definedName>
    <definedName name="rrr" localSheetId="2">#N/A</definedName>
    <definedName name="rrr">#N/A</definedName>
    <definedName name="rrrrrrrrrrrrrrrrrrrr" localSheetId="1">#N/A</definedName>
    <definedName name="rrrrrrrrrrrrrrrrrrrr" localSheetId="2">#N/A</definedName>
    <definedName name="rrrrrrrrrrrrrrrrrrrr">#N/A</definedName>
    <definedName name="rtyrtytrytry" localSheetId="1">#N/A</definedName>
    <definedName name="rtyrtytrytry" localSheetId="2">#N/A</definedName>
    <definedName name="rtyrtytrytry">#N/A</definedName>
    <definedName name="ｒうぇｔｋｋｔ" localSheetId="5" hidden="1">{0,#N/A,FALSE,0}</definedName>
    <definedName name="ｒうぇｔｋｋｔ" localSheetId="1" hidden="1">{0,#N/A,FALSE,0}</definedName>
    <definedName name="ｒうぇｔｋｋｔ" localSheetId="2" hidden="1">{0,#N/A,FALSE,0}</definedName>
    <definedName name="ｒうぇｔｋｋｔ" hidden="1">{0,#N/A,FALSE,0}</definedName>
    <definedName name="ｒわｔｋｋ" localSheetId="5" hidden="1">{0,#N/A,FALSE,0}</definedName>
    <definedName name="ｒわｔｋｋ" localSheetId="1" hidden="1">{0,#N/A,FALSE,0}</definedName>
    <definedName name="ｒわｔｋｋ" localSheetId="2" hidden="1">{0,#N/A,FALSE,0}</definedName>
    <definedName name="ｒわｔｋｋ" hidden="1">{0,#N/A,FALSE,0}</definedName>
    <definedName name="saafsdgfgg" localSheetId="1">#N/A</definedName>
    <definedName name="saafsdgfgg" localSheetId="2">#N/A</definedName>
    <definedName name="saafsdgfgg">#N/A</definedName>
    <definedName name="saasdds" localSheetId="5" hidden="1">{"月例報告",#N/A,FALSE,"STB"}</definedName>
    <definedName name="saasdds" localSheetId="1" hidden="1">{"月例報告",#N/A,FALSE,"STB"}</definedName>
    <definedName name="saasdds" localSheetId="2" hidden="1">{"月例報告",#N/A,FALSE,"STB"}</definedName>
    <definedName name="saasdds" hidden="1">{"月例報告",#N/A,FALSE,"STB"}</definedName>
    <definedName name="SASASA" localSheetId="5" hidden="1">{"月例報告",#N/A,FALSE,"STB"}</definedName>
    <definedName name="SASASA" localSheetId="1" hidden="1">{"月例報告",#N/A,FALSE,"STB"}</definedName>
    <definedName name="SASASA" localSheetId="2" hidden="1">{"月例報告",#N/A,FALSE,"STB"}</definedName>
    <definedName name="SASASA" hidden="1">{"月例報告",#N/A,FALSE,"STB"}</definedName>
    <definedName name="sasasajjkk" localSheetId="5" hidden="1">{"月例報告",#N/A,FALSE,"STB"}</definedName>
    <definedName name="sasasajjkk" localSheetId="1" hidden="1">{"月例報告",#N/A,FALSE,"STB"}</definedName>
    <definedName name="sasasajjkk" localSheetId="2" hidden="1">{"月例報告",#N/A,FALSE,"STB"}</definedName>
    <definedName name="sasasajjkk" hidden="1">{"月例報告",#N/A,FALSE,"STB"}</definedName>
    <definedName name="sasasall" localSheetId="5" hidden="1">{"月例報告",#N/A,FALSE,"STB"}</definedName>
    <definedName name="sasasall" localSheetId="1" hidden="1">{"月例報告",#N/A,FALSE,"STB"}</definedName>
    <definedName name="sasasall" localSheetId="2" hidden="1">{"月例報告",#N/A,FALSE,"STB"}</definedName>
    <definedName name="sasasall" hidden="1">{"月例報告",#N/A,FALSE,"STB"}</definedName>
    <definedName name="sasooj" localSheetId="5" hidden="1">{"'ＴＢＴＭ比較案'!$A$1:$I$30","'ＴＢＴＭ比較案'!$J$31:$K$32"}</definedName>
    <definedName name="sasooj" localSheetId="1" hidden="1">{"'ＴＢＴＭ比較案'!$A$1:$I$30","'ＴＢＴＭ比較案'!$J$31:$K$32"}</definedName>
    <definedName name="sasooj" localSheetId="2" hidden="1">{"'ＴＢＴＭ比較案'!$A$1:$I$30","'ＴＢＴＭ比較案'!$J$31:$K$32"}</definedName>
    <definedName name="sasooj" hidden="1">{"'ＴＢＴＭ比較案'!$A$1:$I$30","'ＴＢＴＭ比較案'!$J$31:$K$32"}</definedName>
    <definedName name="save" localSheetId="1">#N/A</definedName>
    <definedName name="save" localSheetId="2">#N/A</definedName>
    <definedName name="save">#N/A</definedName>
    <definedName name="save1" localSheetId="1">#N/A</definedName>
    <definedName name="save1" localSheetId="2">#N/A</definedName>
    <definedName name="save1">#N/A</definedName>
    <definedName name="save1_NT" localSheetId="1">#N/A</definedName>
    <definedName name="save1_NT" localSheetId="2">#N/A</definedName>
    <definedName name="save1_NT">#N/A</definedName>
    <definedName name="ＳＡ取扱">'[4]01.基本情報１'!$E$98</definedName>
    <definedName name="SC" localSheetId="5" hidden="1">{0,#N/A,FALSE,0}</definedName>
    <definedName name="SC" localSheetId="1" hidden="1">{0,#N/A,FALSE,0}</definedName>
    <definedName name="SC" localSheetId="2" hidden="1">{0,#N/A,FALSE,0}</definedName>
    <definedName name="SC" hidden="1">{0,#N/A,FALSE,0}</definedName>
    <definedName name="sdfdf" localSheetId="1">#N/A</definedName>
    <definedName name="sdfdf" localSheetId="2">#N/A</definedName>
    <definedName name="sdfdf">#N/A</definedName>
    <definedName name="SDSDS" localSheetId="5" hidden="1">{"月例報告",#N/A,FALSE,"STB"}</definedName>
    <definedName name="SDSDS" localSheetId="1" hidden="1">{"月例報告",#N/A,FALSE,"STB"}</definedName>
    <definedName name="SDSDS" localSheetId="2" hidden="1">{"月例報告",#N/A,FALSE,"STB"}</definedName>
    <definedName name="SDSDS" hidden="1">{"月例報告",#N/A,FALSE,"STB"}</definedName>
    <definedName name="select" localSheetId="1">#N/A</definedName>
    <definedName name="select" localSheetId="2">#N/A</definedName>
    <definedName name="select">#N/A</definedName>
    <definedName name="select_machin" localSheetId="1">#N/A</definedName>
    <definedName name="select_machin" localSheetId="2">#N/A</definedName>
    <definedName name="select_machin">#N/A</definedName>
    <definedName name="SG" localSheetId="5" hidden="1">{0,#N/A,FALSE,0}</definedName>
    <definedName name="SG" localSheetId="1" hidden="1">{0,#N/A,FALSE,0}</definedName>
    <definedName name="SG" localSheetId="2" hidden="1">{0,#N/A,FALSE,0}</definedName>
    <definedName name="SG" hidden="1">{0,#N/A,FALSE,0}</definedName>
    <definedName name="sgsgsgs" localSheetId="5" hidden="1">{"月例報告",#N/A,FALSE,"STB"}</definedName>
    <definedName name="sgsgsgs" localSheetId="1" hidden="1">{"月例報告",#N/A,FALSE,"STB"}</definedName>
    <definedName name="sgsgsgs" localSheetId="2" hidden="1">{"月例報告",#N/A,FALSE,"STB"}</definedName>
    <definedName name="sgsgsgs" hidden="1">{"月例報告",#N/A,FALSE,"STB"}</definedName>
    <definedName name="SL" localSheetId="5">#REF!</definedName>
    <definedName name="SL" localSheetId="3">#REF!</definedName>
    <definedName name="SL" localSheetId="1">#REF!</definedName>
    <definedName name="SL" localSheetId="2">#REF!</definedName>
    <definedName name="SL">#REF!</definedName>
    <definedName name="ssss" localSheetId="1">#N/A</definedName>
    <definedName name="ssss" localSheetId="2">#N/A</definedName>
    <definedName name="ssss">#N/A</definedName>
    <definedName name="ｓｓｓｓａｂｃ" localSheetId="5" hidden="1">{"月例報告",#N/A,FALSE,"STB"}</definedName>
    <definedName name="ｓｓｓｓａｂｃ" localSheetId="1" hidden="1">{"月例報告",#N/A,FALSE,"STB"}</definedName>
    <definedName name="ｓｓｓｓａｂｃ" localSheetId="2" hidden="1">{"月例報告",#N/A,FALSE,"STB"}</definedName>
    <definedName name="ｓｓｓｓａｂｃ" hidden="1">{"月例報告",#N/A,FALSE,"STB"}</definedName>
    <definedName name="sssss" localSheetId="1">#N/A</definedName>
    <definedName name="sssss" localSheetId="2">#N/A</definedName>
    <definedName name="sssss">#N/A</definedName>
    <definedName name="StartDate" localSheetId="5">#REF!</definedName>
    <definedName name="StartDate" localSheetId="3">#REF!</definedName>
    <definedName name="StartDate" localSheetId="1">#REF!</definedName>
    <definedName name="StartDate" localSheetId="2">#REF!</definedName>
    <definedName name="StartDate">#REF!</definedName>
    <definedName name="tamama" localSheetId="5" hidden="1">{"月例報告",#N/A,FALSE,"STB"}</definedName>
    <definedName name="tamama" localSheetId="1" hidden="1">{"月例報告",#N/A,FALSE,"STB"}</definedName>
    <definedName name="tamama" localSheetId="2" hidden="1">{"月例報告",#N/A,FALSE,"STB"}</definedName>
    <definedName name="tamama" hidden="1">{"月例報告",#N/A,FALSE,"STB"}</definedName>
    <definedName name="tamama2" localSheetId="5" hidden="1">{"月例報告",#N/A,FALSE,"STB"}</definedName>
    <definedName name="tamama2" localSheetId="1" hidden="1">{"月例報告",#N/A,FALSE,"STB"}</definedName>
    <definedName name="tamama2" localSheetId="2" hidden="1">{"月例報告",#N/A,FALSE,"STB"}</definedName>
    <definedName name="tamama2" hidden="1">{"月例報告",#N/A,FALSE,"STB"}</definedName>
    <definedName name="tamama3" localSheetId="5" hidden="1">{"月例報告",#N/A,FALSE,"STB"}</definedName>
    <definedName name="tamama3" localSheetId="1" hidden="1">{"月例報告",#N/A,FALSE,"STB"}</definedName>
    <definedName name="tamama3" localSheetId="2" hidden="1">{"月例報告",#N/A,FALSE,"STB"}</definedName>
    <definedName name="tamama3" hidden="1">{"月例報告",#N/A,FALSE,"STB"}</definedName>
    <definedName name="TaskName" localSheetId="5">#REF!</definedName>
    <definedName name="TaskName" localSheetId="3">#REF!</definedName>
    <definedName name="TaskName" localSheetId="1">#REF!</definedName>
    <definedName name="TaskName" localSheetId="2">#REF!</definedName>
    <definedName name="TaskName">#REF!</definedName>
    <definedName name="TestCase" localSheetId="5">#REF!</definedName>
    <definedName name="TestCase" localSheetId="3">#REF!</definedName>
    <definedName name="TestCase" localSheetId="1">#REF!</definedName>
    <definedName name="TestCase" localSheetId="2">#REF!</definedName>
    <definedName name="TestCase">#REF!</definedName>
    <definedName name="ToDo" localSheetId="5" hidden="1">{"月例報告",#N/A,FALSE,"STB"}</definedName>
    <definedName name="ToDo" localSheetId="1" hidden="1">{"月例報告",#N/A,FALSE,"STB"}</definedName>
    <definedName name="ToDo" localSheetId="2" hidden="1">{"月例報告",#N/A,FALSE,"STB"}</definedName>
    <definedName name="ToDo" hidden="1">{"月例報告",#N/A,FALSE,"STB"}</definedName>
    <definedName name="ttt" localSheetId="1">#N/A</definedName>
    <definedName name="ttt" localSheetId="2">#N/A</definedName>
    <definedName name="ttt">#N/A</definedName>
    <definedName name="tttttttttttt" localSheetId="1">#N/A</definedName>
    <definedName name="tttttttttttt" localSheetId="2">#N/A</definedName>
    <definedName name="tttttttttttt">#N/A</definedName>
    <definedName name="tttttttttttttttttttt" localSheetId="1">#N/A</definedName>
    <definedName name="tttttttttttttttttttt" localSheetId="2">#N/A</definedName>
    <definedName name="tttttttttttttttttttt">#N/A</definedName>
    <definedName name="tttttttttttttttttttttttt" localSheetId="1">#N/A</definedName>
    <definedName name="tttttttttttttttttttttttt" localSheetId="2">#N/A</definedName>
    <definedName name="tttttttttttttttttttttttt">#N/A</definedName>
    <definedName name="tuytuyt" localSheetId="1">#N/A</definedName>
    <definedName name="tuytuyt" localSheetId="2">#N/A</definedName>
    <definedName name="tuytuyt">#N/A</definedName>
    <definedName name="ＴＹＰＥ">'[4]01.基本情報１'!$E$2</definedName>
    <definedName name="u" localSheetId="5" hidden="1">{"月例報告",#N/A,FALSE,"STB"}</definedName>
    <definedName name="u" localSheetId="1" hidden="1">{"月例報告",#N/A,FALSE,"STB"}</definedName>
    <definedName name="u" localSheetId="2" hidden="1">{"月例報告",#N/A,FALSE,"STB"}</definedName>
    <definedName name="u" hidden="1">{"月例報告",#N/A,FALSE,"STB"}</definedName>
    <definedName name="ue" localSheetId="5" hidden="1">{"月例報告",#N/A,FALSE,"STB"}</definedName>
    <definedName name="ue" localSheetId="1" hidden="1">{"月例報告",#N/A,FALSE,"STB"}</definedName>
    <definedName name="ue" localSheetId="2" hidden="1">{"月例報告",#N/A,FALSE,"STB"}</definedName>
    <definedName name="ue" hidden="1">{"月例報告",#N/A,FALSE,"STB"}</definedName>
    <definedName name="UFPrn20131113191155" localSheetId="5">#REF!</definedName>
    <definedName name="UFPrn20131113191155" localSheetId="3">#REF!</definedName>
    <definedName name="UFPrn20131113191155" localSheetId="1">#REF!</definedName>
    <definedName name="UFPrn20131113191155" localSheetId="2">#REF!</definedName>
    <definedName name="UFPrn20131113191155">#REF!</definedName>
    <definedName name="UNIXの場合">[4]zz.エリア定義!$L$161</definedName>
    <definedName name="uu" localSheetId="5" hidden="1">{"月例報告",#N/A,FALSE,"STB"}</definedName>
    <definedName name="uu" localSheetId="1" hidden="1">{"月例報告",#N/A,FALSE,"STB"}</definedName>
    <definedName name="uu" localSheetId="2" hidden="1">{"月例報告",#N/A,FALSE,"STB"}</definedName>
    <definedName name="uu" hidden="1">{"月例報告",#N/A,FALSE,"STB"}</definedName>
    <definedName name="uuu" localSheetId="1">#N/A</definedName>
    <definedName name="uuu" localSheetId="2">#N/A</definedName>
    <definedName name="uuu">#N/A</definedName>
    <definedName name="uuuuuuuuuuu" localSheetId="1">#N/A</definedName>
    <definedName name="uuuuuuuuuuu" localSheetId="2">#N/A</definedName>
    <definedName name="uuuuuuuuuuu">#N/A</definedName>
    <definedName name="uuuuuuuuuuuuuuu" localSheetId="1">#N/A</definedName>
    <definedName name="uuuuuuuuuuuuuuu" localSheetId="2">#N/A</definedName>
    <definedName name="uuuuuuuuuuuuuuu">#N/A</definedName>
    <definedName name="v" localSheetId="5" hidden="1">{"月例報告",#N/A,FALSE,"STB"}</definedName>
    <definedName name="v" localSheetId="1" hidden="1">{"月例報告",#N/A,FALSE,"STB"}</definedName>
    <definedName name="v" localSheetId="2" hidden="1">{"月例報告",#N/A,FALSE,"STB"}</definedName>
    <definedName name="v" hidden="1">{"月例報告",#N/A,FALSE,"STB"}</definedName>
    <definedName name="ValueDate" localSheetId="5">#REF!</definedName>
    <definedName name="ValueDate" localSheetId="3">#REF!</definedName>
    <definedName name="ValueDate" localSheetId="1">#REF!</definedName>
    <definedName name="ValueDate" localSheetId="2">#REF!</definedName>
    <definedName name="ValueDate">#REF!</definedName>
    <definedName name="ｖｖｂ" localSheetId="5" hidden="1">{"月例報告",#N/A,FALSE,"STB"}</definedName>
    <definedName name="ｖｖｂ" localSheetId="1" hidden="1">{"月例報告",#N/A,FALSE,"STB"}</definedName>
    <definedName name="ｖｖｂ" localSheetId="2" hidden="1">{"月例報告",#N/A,FALSE,"STB"}</definedName>
    <definedName name="ｖｖｂ" hidden="1">{"月例報告",#N/A,FALSE,"STB"}</definedName>
    <definedName name="vvvvvv" localSheetId="1">#N/A</definedName>
    <definedName name="vvvvvv" localSheetId="2">#N/A</definedName>
    <definedName name="vvvvvv">#N/A</definedName>
    <definedName name="w" localSheetId="5" hidden="1">{"月例報告",#N/A,FALSE,"STB"}</definedName>
    <definedName name="w" localSheetId="1" hidden="1">{"月例報告",#N/A,FALSE,"STB"}</definedName>
    <definedName name="w" localSheetId="2" hidden="1">{"月例報告",#N/A,FALSE,"STB"}</definedName>
    <definedName name="w" hidden="1">{"月例報告",#N/A,FALSE,"STB"}</definedName>
    <definedName name="WAF">[4]zz.エリア定義!$C$266:$C$268</definedName>
    <definedName name="Webアクセス解析">[4]zz.エリア定義!$C$249:$C$252</definedName>
    <definedName name="Ｗｅｂアプリ">'[4]01.基本情報１'!$E$109</definedName>
    <definedName name="Ｗｅｂアプリ診断">'[4]01.基本情報１'!$E$136</definedName>
    <definedName name="Ｗｅｂシステム">'[4]01.基本情報１'!$E$107</definedName>
    <definedName name="Webシステム_URL">'[4]01.基本情報１'!$F$108</definedName>
    <definedName name="ＷＥＥＷ" localSheetId="5" hidden="1">{"月例報告",#N/A,FALSE,"STB"}</definedName>
    <definedName name="ＷＥＥＷ" localSheetId="1" hidden="1">{"月例報告",#N/A,FALSE,"STB"}</definedName>
    <definedName name="ＷＥＥＷ" localSheetId="2" hidden="1">{"月例報告",#N/A,FALSE,"STB"}</definedName>
    <definedName name="ＷＥＥＷ" hidden="1">{"月例報告",#N/A,FALSE,"STB"}</definedName>
    <definedName name="Who" localSheetId="5">#REF!</definedName>
    <definedName name="Who" localSheetId="3">#REF!</definedName>
    <definedName name="Who" localSheetId="1">#REF!</definedName>
    <definedName name="Who" localSheetId="2">#REF!</definedName>
    <definedName name="Who">#REF!</definedName>
    <definedName name="Windowsの場合">[4]zz.エリア定義!$L$159</definedName>
    <definedName name="WQWEWE" localSheetId="5" hidden="1">{"月例報告",#N/A,FALSE,"STB"}</definedName>
    <definedName name="WQWEWE" localSheetId="1" hidden="1">{"月例報告",#N/A,FALSE,"STB"}</definedName>
    <definedName name="WQWEWE" localSheetId="2" hidden="1">{"月例報告",#N/A,FALSE,"STB"}</definedName>
    <definedName name="WQWEWE" hidden="1">{"月例報告",#N/A,FALSE,"STB"}</definedName>
    <definedName name="wrn.10月29日作業中." localSheetId="5"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wrn.10月29日作業中." localSheetId="1"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wrn.10月29日作業中." localSheetId="2"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wrn.10月29日作業中."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wrn.月例報告." localSheetId="5" hidden="1">{"月例報告",#N/A,FALSE,"STB"}</definedName>
    <definedName name="wrn.月例報告." localSheetId="1" hidden="1">{"月例報告",#N/A,FALSE,"STB"}</definedName>
    <definedName name="wrn.月例報告." localSheetId="2" hidden="1">{"月例報告",#N/A,FALSE,"STB"}</definedName>
    <definedName name="wrn.月例報告." hidden="1">{"月例報告",#N/A,FALSE,"STB"}</definedName>
    <definedName name="www" localSheetId="1">#N/A</definedName>
    <definedName name="www" localSheetId="2">#N/A</definedName>
    <definedName name="www">#N/A</definedName>
    <definedName name="wwwwwwwwwwwwwwwwwww" localSheetId="1">#N/A</definedName>
    <definedName name="wwwwwwwwwwwwwwwwwww" localSheetId="2">#N/A</definedName>
    <definedName name="wwwwwwwwwwwwwwwwwww">#N/A</definedName>
    <definedName name="x" localSheetId="1">#N/A</definedName>
    <definedName name="x" localSheetId="2">#N/A</definedName>
    <definedName name="x">#N/A</definedName>
    <definedName name="x11111111111111" localSheetId="1">#N/A</definedName>
    <definedName name="x11111111111111" localSheetId="2">#N/A</definedName>
    <definedName name="x11111111111111">#N/A</definedName>
    <definedName name="xxx" localSheetId="1">#N/A</definedName>
    <definedName name="xxx" localSheetId="2">#N/A</definedName>
    <definedName name="xxx">#N/A</definedName>
    <definedName name="xxxxx" localSheetId="1">#N/A</definedName>
    <definedName name="xxxxx" localSheetId="2">#N/A</definedName>
    <definedName name="xxxxx">#N/A</definedName>
    <definedName name="ＸＸＸＸＸＸＸ" localSheetId="5" hidden="1">{"月例報告",#N/A,FALSE,"STB"}</definedName>
    <definedName name="ＸＸＸＸＸＸＸ" localSheetId="1" hidden="1">{"月例報告",#N/A,FALSE,"STB"}</definedName>
    <definedName name="ＸＸＸＸＸＸＸ" localSheetId="2" hidden="1">{"月例報告",#N/A,FALSE,"STB"}</definedName>
    <definedName name="ＸＸＸＸＸＸＸ" hidden="1">{"月例報告",#N/A,FALSE,"STB"}</definedName>
    <definedName name="xxxxxxxxx" localSheetId="1">#N/A</definedName>
    <definedName name="xxxxxxxxx" localSheetId="2">#N/A</definedName>
    <definedName name="xxxxxxxxx">#N/A</definedName>
    <definedName name="XXXXXXXXXX" localSheetId="5" hidden="1">{"月例報告",#N/A,FALSE,"STB"}</definedName>
    <definedName name="XXXXXXXXXX" localSheetId="1" hidden="1">{"月例報告",#N/A,FALSE,"STB"}</definedName>
    <definedName name="XXXXXXXXXX" localSheetId="2" hidden="1">{"月例報告",#N/A,FALSE,"STB"}</definedName>
    <definedName name="XXXXXXXXXX" hidden="1">{"月例報告",#N/A,FALSE,"STB"}</definedName>
    <definedName name="xxxxxxxxxxxxx" localSheetId="1">#N/A</definedName>
    <definedName name="xxxxxxxxxxxxx" localSheetId="2">#N/A</definedName>
    <definedName name="xxxxxxxxxxxxx">#N/A</definedName>
    <definedName name="xxxxxxxxxxxxxx" localSheetId="1">#N/A</definedName>
    <definedName name="xxxxxxxxxxxxxx" localSheetId="2">#N/A</definedName>
    <definedName name="xxxxxxxxxxxxxx">#N/A</definedName>
    <definedName name="xxxxxxxxxxxxxxxxxxxxxxxxxxxx" localSheetId="1">#N/A</definedName>
    <definedName name="xxxxxxxxxxxxxxxxxxxxxxxxxxxx" localSheetId="2">#N/A</definedName>
    <definedName name="xxxxxxxxxxxxxxxxxxxxxxxxxxxx">#N/A</definedName>
    <definedName name="xxxxxxxxxxxxxxxxxxxxxxxxxxxxx" localSheetId="1">#N/A</definedName>
    <definedName name="xxxxxxxxxxxxxxxxxxxxxxxxxxxxx" localSheetId="2">#N/A</definedName>
    <definedName name="xxxxxxxxxxxxxxxxxxxxxxxxxxxxx">#N/A</definedName>
    <definedName name="xxxxxxxxxxxxxxxxxxxxxxxxxxxxxxxxxxxxx" localSheetId="1">#N/A</definedName>
    <definedName name="xxxxxxxxxxxxxxxxxxxxxxxxxxxxxxxxxxxxx" localSheetId="2">#N/A</definedName>
    <definedName name="xxxxxxxxxxxxxxxxxxxxxxxxxxxxxxxxxxxxx">#N/A</definedName>
    <definedName name="ｘｙｚ" localSheetId="5" hidden="1">{"月例報告",#N/A,FALSE,"STB"}</definedName>
    <definedName name="ｘｙｚ" localSheetId="1" hidden="1">{"月例報告",#N/A,FALSE,"STB"}</definedName>
    <definedName name="ｘｙｚ" localSheetId="2" hidden="1">{"月例報告",#N/A,FALSE,"STB"}</definedName>
    <definedName name="ｘｙｚ" hidden="1">{"月例報告",#N/A,FALSE,"STB"}</definedName>
    <definedName name="y" localSheetId="1">#N/A</definedName>
    <definedName name="y" localSheetId="2">#N/A</definedName>
    <definedName name="y">#N/A</definedName>
    <definedName name="yreyryr" localSheetId="5" hidden="1">{"月例報告",#N/A,FALSE,"STB"}</definedName>
    <definedName name="yreyryr" localSheetId="1" hidden="1">{"月例報告",#N/A,FALSE,"STB"}</definedName>
    <definedName name="yreyryr" localSheetId="2" hidden="1">{"月例報告",#N/A,FALSE,"STB"}</definedName>
    <definedName name="yreyryr" hidden="1">{"月例報告",#N/A,FALSE,"STB"}</definedName>
    <definedName name="yuiuiyu" localSheetId="1">#N/A</definedName>
    <definedName name="yuiuiyu" localSheetId="2">#N/A</definedName>
    <definedName name="yuiuiyu">#N/A</definedName>
    <definedName name="yuuy" localSheetId="5" hidden="1">{"月例報告",#N/A,FALSE,"STB"}</definedName>
    <definedName name="yuuy" localSheetId="1" hidden="1">{"月例報告",#N/A,FALSE,"STB"}</definedName>
    <definedName name="yuuy" localSheetId="2" hidden="1">{"月例報告",#N/A,FALSE,"STB"}</definedName>
    <definedName name="yuuy" hidden="1">{"月例報告",#N/A,FALSE,"STB"}</definedName>
    <definedName name="yy" localSheetId="5" hidden="1">{"月例報告",#N/A,FALSE,"STB"}</definedName>
    <definedName name="yy" localSheetId="1" hidden="1">{"月例報告",#N/A,FALSE,"STB"}</definedName>
    <definedName name="yy" localSheetId="2" hidden="1">{"月例報告",#N/A,FALSE,"STB"}</definedName>
    <definedName name="yy" hidden="1">{"月例報告",#N/A,FALSE,"STB"}</definedName>
    <definedName name="yyy" localSheetId="1">#N/A</definedName>
    <definedName name="yyy" localSheetId="2">#N/A</definedName>
    <definedName name="yyy">#N/A</definedName>
    <definedName name="yyyyyyyyyyyyyyy" localSheetId="1">#N/A</definedName>
    <definedName name="yyyyyyyyyyyyyyy" localSheetId="2">#N/A</definedName>
    <definedName name="yyyyyyyyyyyyyyy">#N/A</definedName>
    <definedName name="yyyyyyyyyyyyyyyy" localSheetId="1">#N/A</definedName>
    <definedName name="yyyyyyyyyyyyyyyy" localSheetId="2">#N/A</definedName>
    <definedName name="yyyyyyyyyyyyyyyy">#N/A</definedName>
    <definedName name="yyyyyyyyyyyyyyyyyyyyy" localSheetId="1">#N/A</definedName>
    <definedName name="yyyyyyyyyyyyyyyyyyyyy" localSheetId="2">#N/A</definedName>
    <definedName name="yyyyyyyyyyyyyyyyyyyyy">#N/A</definedName>
    <definedName name="z" localSheetId="5" hidden="1">{"月例報告",#N/A,FALSE,"STB"}</definedName>
    <definedName name="z" localSheetId="1" hidden="1">{"月例報告",#N/A,FALSE,"STB"}</definedName>
    <definedName name="z" localSheetId="2" hidden="1">{"月例報告",#N/A,FALSE,"STB"}</definedName>
    <definedName name="z" hidden="1">{"月例報告",#N/A,FALSE,"STB"}</definedName>
    <definedName name="ｚａｂｃ" localSheetId="5" hidden="1">{"月例報告",#N/A,FALSE,"STB"}</definedName>
    <definedName name="ｚａｂｃ" localSheetId="1" hidden="1">{"月例報告",#N/A,FALSE,"STB"}</definedName>
    <definedName name="ｚａｂｃ" localSheetId="2" hidden="1">{"月例報告",#N/A,FALSE,"STB"}</definedName>
    <definedName name="ｚａｂｃ" hidden="1">{"月例報告",#N/A,FALSE,"STB"}</definedName>
    <definedName name="ｚｚ" localSheetId="5">#REF!,#REF!,#REF!,#REF!,#REF!,#REF!,#REF!,#REF!,#REF!,#REF!,#REF!,#REF!,#REF!,#REF!,#REF!,#REF!,#REF!,#REF!,#REF!,#REF!,#REF!,#REF!,#REF!,#REF!</definedName>
    <definedName name="ｚｚ" localSheetId="3">#REF!,#REF!,#REF!,#REF!,#REF!,#REF!,#REF!,#REF!,#REF!,#REF!,#REF!,#REF!,#REF!,#REF!,#REF!,#REF!,#REF!,#REF!,#REF!,#REF!,#REF!,#REF!,#REF!,#REF!</definedName>
    <definedName name="ｚｚ" localSheetId="1">#REF!,#REF!,#REF!,#REF!,#REF!,#REF!,#REF!,#REF!,#REF!,#REF!,#REF!,#REF!,#REF!,#REF!,#REF!,#REF!,#REF!,#REF!,#REF!,#REF!,#REF!,#REF!,#REF!,#REF!</definedName>
    <definedName name="ｚｚ" localSheetId="2">#REF!,#REF!,#REF!,#REF!,#REF!,#REF!,#REF!,#REF!,#REF!,#REF!,#REF!,#REF!,#REF!,#REF!,#REF!,#REF!,#REF!,#REF!,#REF!,#REF!,#REF!,#REF!,#REF!,#REF!</definedName>
    <definedName name="ｚｚ">#REF!,#REF!,#REF!,#REF!,#REF!,#REF!,#REF!,#REF!,#REF!,#REF!,#REF!,#REF!,#REF!,#REF!,#REF!,#REF!,#REF!,#REF!,#REF!,#REF!,#REF!,#REF!,#REF!,#REF!</definedName>
    <definedName name="ｚｚｚｚ" localSheetId="5" hidden="1">{"'ＴＢＴＭ比較案'!$A$1:$I$30","'ＴＢＴＭ比較案'!$J$31:$K$32"}</definedName>
    <definedName name="ｚｚｚｚ" localSheetId="1" hidden="1">{"'ＴＢＴＭ比較案'!$A$1:$I$30","'ＴＢＴＭ比較案'!$J$31:$K$32"}</definedName>
    <definedName name="ｚｚｚｚ" localSheetId="2" hidden="1">{"'ＴＢＴＭ比較案'!$A$1:$I$30","'ＴＢＴＭ比較案'!$J$31:$K$32"}</definedName>
    <definedName name="ｚｚｚｚ" hidden="1">{"'ＴＢＴＭ比較案'!$A$1:$I$30","'ＴＢＴＭ比較案'!$J$31:$K$32"}</definedName>
    <definedName name="zzzzz" localSheetId="1">#N/A</definedName>
    <definedName name="zzzzz" localSheetId="2">#N/A</definedName>
    <definedName name="zzzzz">#N/A</definedName>
    <definedName name="ああ" localSheetId="5">#REF!</definedName>
    <definedName name="ああ" localSheetId="3">#REF!</definedName>
    <definedName name="ああ" localSheetId="1">#REF!</definedName>
    <definedName name="ああ" localSheetId="2">#REF!</definedName>
    <definedName name="ああ">#REF!</definedName>
    <definedName name="あああ" localSheetId="5">#REF!</definedName>
    <definedName name="あああ" localSheetId="3">#REF!</definedName>
    <definedName name="あああ" localSheetId="1">#REF!</definedName>
    <definedName name="あああ" localSheetId="2">#REF!</definedName>
    <definedName name="あああ">#REF!</definedName>
    <definedName name="あああああ" localSheetId="5" hidden="1">{"'ＴＢＴＭ比較案'!$A$1:$I$30","'ＴＢＴＭ比較案'!$J$31:$K$32"}</definedName>
    <definedName name="あああああ" localSheetId="1" hidden="1">{"'ＴＢＴＭ比較案'!$A$1:$I$30","'ＴＢＴＭ比較案'!$J$31:$K$32"}</definedName>
    <definedName name="あああああ" localSheetId="2" hidden="1">{"'ＴＢＴＭ比較案'!$A$1:$I$30","'ＴＢＴＭ比較案'!$J$31:$K$32"}</definedName>
    <definedName name="あああああ" hidden="1">{"'ＴＢＴＭ比較案'!$A$1:$I$30","'ＴＢＴＭ比較案'!$J$31:$K$32"}</definedName>
    <definedName name="ああああああ" localSheetId="5">#REF!,#REF!,#REF!,#REF!,#REF!,#REF!,#REF!,#REF!,#REF!,#REF!,#REF!,#REF!,#REF!,#REF!,#REF!,#REF!,#REF!,#REF!,#REF!,#REF!,#REF!,#REF!,#REF!</definedName>
    <definedName name="ああああああ" localSheetId="3">#REF!,#REF!,#REF!,#REF!,#REF!,#REF!,#REF!,#REF!,#REF!,#REF!,#REF!,#REF!,#REF!,#REF!,#REF!,#REF!,#REF!,#REF!,#REF!,#REF!,#REF!,#REF!,#REF!</definedName>
    <definedName name="ああああああ" localSheetId="1">#REF!,#REF!,#REF!,#REF!,#REF!,#REF!,#REF!,#REF!,#REF!,#REF!,#REF!,#REF!,#REF!,#REF!,#REF!,#REF!,#REF!,#REF!,#REF!,#REF!,#REF!,#REF!,#REF!</definedName>
    <definedName name="ああああああ" localSheetId="2">#REF!,#REF!,#REF!,#REF!,#REF!,#REF!,#REF!,#REF!,#REF!,#REF!,#REF!,#REF!,#REF!,#REF!,#REF!,#REF!,#REF!,#REF!,#REF!,#REF!,#REF!,#REF!,#REF!</definedName>
    <definedName name="ああああああ">#REF!,#REF!,#REF!,#REF!,#REF!,#REF!,#REF!,#REF!,#REF!,#REF!,#REF!,#REF!,#REF!,#REF!,#REF!,#REF!,#REF!,#REF!,#REF!,#REF!,#REF!,#REF!,#REF!</definedName>
    <definedName name="いういうういうぇＷ" localSheetId="5" hidden="1">{"月例報告",#N/A,FALSE,"STB"}</definedName>
    <definedName name="いういうういうぇＷ" localSheetId="1" hidden="1">{"月例報告",#N/A,FALSE,"STB"}</definedName>
    <definedName name="いういうういうぇＷ" localSheetId="2" hidden="1">{"月例報告",#N/A,FALSE,"STB"}</definedName>
    <definedName name="いういうういうぇＷ" hidden="1">{"月例報告",#N/A,FALSE,"STB"}</definedName>
    <definedName name="イシュアー">'[7]01.基本情報１'!$D$91</definedName>
    <definedName name="インターネット接続">'[4]01.基本情報１'!$E$115</definedName>
    <definedName name="えっうぇうぇ" localSheetId="5" hidden="1">{"月例報告",#N/A,FALSE,"STB"}</definedName>
    <definedName name="えっうぇうぇ" localSheetId="1" hidden="1">{"月例報告",#N/A,FALSE,"STB"}</definedName>
    <definedName name="えっうぇうぇ" localSheetId="2" hidden="1">{"月例報告",#N/A,FALSE,"STB"}</definedName>
    <definedName name="えっうぇうぇ" hidden="1">{"月例報告",#N/A,FALSE,"STB"}</definedName>
    <definedName name="エリア区分">'[4]01.基本情報１'!$E$159</definedName>
    <definedName name="お客様情報_具体的な内容_01">'[4]01.基本情報３'!$G$32</definedName>
    <definedName name="お客様情報_具体的な内容_02">'[4]01.基本情報３'!$G$33</definedName>
    <definedName name="お客様情報_具体的な内容_03">'[4]01.基本情報３'!$G$34</definedName>
    <definedName name="お客様情報_具体的な内容_04">'[4]01.基本情報３'!$G$35</definedName>
    <definedName name="お客様情報_具体的な内容_05">'[4]01.基本情報３'!$G$36</definedName>
    <definedName name="お客様情報_具体的な内容_06">'[4]01.基本情報３'!$G$37</definedName>
    <definedName name="お客様情報_具体的な内容_07">'[4]01.基本情報３'!$G$38</definedName>
    <definedName name="お客様情報_具体的な内容_08">'[4]01.基本情報３'!$G$39</definedName>
    <definedName name="お客様情報_具体的な内容_09">'[4]01.基本情報３'!$G$40</definedName>
    <definedName name="お客様情報_具体的な内容_10">'[4]01.基本情報３'!$G$41</definedName>
    <definedName name="お客様情報_具体的な内容_11">'[4]01.基本情報３'!$G$42</definedName>
    <definedName name="お客様情報_具体的な内容_12">'[4]01.基本情報３'!$G$43</definedName>
    <definedName name="お客様情報_具体的な内容_13">'[4]01.基本情報３'!$G$44</definedName>
    <definedName name="お客様情報_具体的な内容_14">'[4]01.基本情報３'!$G$45</definedName>
    <definedName name="お客様情報_具体的な内容_15">'[4]01.基本情報３'!$G$46</definedName>
    <definedName name="お客様情報_具体的な内容_16">'[4]01.基本情報３'!$G$47</definedName>
    <definedName name="お客様情報_具体的な内容_17">'[4]01.基本情報３'!$G$48</definedName>
    <definedName name="お客様情報_具体的な内容_18">'[4]01.基本情報３'!$G$49</definedName>
    <definedName name="お客様情報_具体的な内容_19">'[4]01.基本情報３'!$G$50</definedName>
    <definedName name="お客様情報_保有情報_01">'[4]01.基本情報３'!$D$32</definedName>
    <definedName name="お客様情報_保有情報_02">'[4]01.基本情報３'!$D$33</definedName>
    <definedName name="お客様情報_保有情報_03">'[4]01.基本情報３'!$D$34</definedName>
    <definedName name="お客様情報_保有情報_04">'[4]01.基本情報３'!$D$35</definedName>
    <definedName name="お客様情報_保有情報_05">'[4]01.基本情報３'!$D$36</definedName>
    <definedName name="お客様情報_保有情報_06">'[4]01.基本情報３'!$D$37</definedName>
    <definedName name="お客様情報_保有情報_07">'[4]01.基本情報３'!$D$38</definedName>
    <definedName name="お客様情報_保有情報_08">'[4]01.基本情報３'!$D$39</definedName>
    <definedName name="お客様情報_保有情報_09">'[4]01.基本情報３'!$D$40</definedName>
    <definedName name="お客様情報_保有情報_10">'[4]01.基本情報３'!$D$41</definedName>
    <definedName name="お客様情報_保有情報_11">'[4]01.基本情報３'!$D$42</definedName>
    <definedName name="お客様情報_保有情報_12">'[4]01.基本情報３'!$D$43</definedName>
    <definedName name="お客様情報_保有情報_13">'[4]01.基本情報３'!$D$44</definedName>
    <definedName name="お客様情報_保有情報_14">'[4]01.基本情報３'!$D$45</definedName>
    <definedName name="お客様情報_保有情報_15">'[4]01.基本情報３'!$D$46</definedName>
    <definedName name="お客様情報_保有情報_16">'[4]01.基本情報３'!$D$47</definedName>
    <definedName name="お客様情報_保有情報_17">'[4]01.基本情報３'!$D$48</definedName>
    <definedName name="お客様情報_保有情報_18">'[4]01.基本情報３'!$D$49</definedName>
    <definedName name="お客様情報_保有情報_19">'[4]01.基本情報３'!$D$50</definedName>
    <definedName name="カードブランド">'[7]01.基本情報１'!$D$93</definedName>
    <definedName name="きき" localSheetId="5" hidden="1">{"月例報告",#N/A,FALSE,"STB"}</definedName>
    <definedName name="きき" localSheetId="1" hidden="1">{"月例報告",#N/A,FALSE,"STB"}</definedName>
    <definedName name="きき" localSheetId="2" hidden="1">{"月例報告",#N/A,FALSE,"STB"}</definedName>
    <definedName name="きき" hidden="1">{"月例報告",#N/A,FALSE,"STB"}</definedName>
    <definedName name="く" localSheetId="5" hidden="1">{"月例報告",#N/A,FALSE,"STB"}</definedName>
    <definedName name="く" localSheetId="1" hidden="1">{"月例報告",#N/A,FALSE,"STB"}</definedName>
    <definedName name="く" localSheetId="2" hidden="1">{"月例報告",#N/A,FALSE,"STB"}</definedName>
    <definedName name="く" hidden="1">{"月例報告",#N/A,FALSE,"STB"}</definedName>
    <definedName name="クラウドコンピューティング基盤">[4]zz.エリア定義!$C$212:$C$243</definedName>
    <definedName name="クレジットカード情報区分">'[3]02.システム基本情報'!$E$60</definedName>
    <definedName name="サーバ診断">'[4]01.基本情報１'!$E$126</definedName>
    <definedName name="サービス概要_システム概要" localSheetId="5">'[4]01.基本情報１'!#REF!</definedName>
    <definedName name="サービス概要_システム概要" localSheetId="3">'[4]01.基本情報１'!#REF!</definedName>
    <definedName name="サービス概要_システム概要" localSheetId="1">'[4]01.基本情報１'!#REF!</definedName>
    <definedName name="サービス概要_システム概要" localSheetId="2">'[4]01.基本情報１'!#REF!</definedName>
    <definedName name="サービス概要_システム概要">'[4]01.基本情報１'!#REF!</definedName>
    <definedName name="サービス内容">[4]zz.エリア定義!$C$195:$C$203</definedName>
    <definedName name="サービス名">'[4]01.基本情報１'!$E$11</definedName>
    <definedName name="サブシステム名">'[4]01.基本情報１'!$E$10</definedName>
    <definedName name="サンプル" localSheetId="5" hidden="1">#REF!</definedName>
    <definedName name="サンプル" localSheetId="3" hidden="1">#REF!</definedName>
    <definedName name="サンプル" localSheetId="1" hidden="1">#REF!</definedName>
    <definedName name="サンプル" localSheetId="2" hidden="1">#REF!</definedName>
    <definedName name="サンプル" hidden="1">#REF!</definedName>
    <definedName name="システム概要_システム種別_その他">'[4]01.基本情報１'!$I$31</definedName>
    <definedName name="システム構成_DBサーバ">'[4]01.基本情報１'!$E$48</definedName>
    <definedName name="システム構成_DNSサーバ">'[4]01.基本情報１'!$E$50</definedName>
    <definedName name="システム構成_Mailサーバ">'[4]01.基本情報１'!$E$49</definedName>
    <definedName name="システム構成_NTPサーバ">'[4]01.基本情報１'!$E$52</definedName>
    <definedName name="システム構成_Ｗｅｂサーバ">'[4]01.基本情報１'!$E$47</definedName>
    <definedName name="システム構成_サーバ種別_その他">'[4]01.基本情報１'!$F$53</definedName>
    <definedName name="システム構成_ファイルサーバ">'[4]01.基本情報１'!$E$51</definedName>
    <definedName name="システム種別">'[4]01.基本情報１'!$E$26</definedName>
    <definedName name="システム番号">'[4]01.基本情報１'!$E$8</definedName>
    <definedName name="システム名">'[4]01.基本情報１'!$E$9</definedName>
    <definedName name="スタンドアロン">[4]zz.エリア定義!$D$132</definedName>
    <definedName name="スマホ">'[4]01.基本情報１'!$E$34</definedName>
    <definedName name="セキュリティエリア_サーバ">[4]zz.エリア定義!$C$124</definedName>
    <definedName name="セキュリティエリア_サーバ仮">'[4]01.基本情報１'!$E$156</definedName>
    <definedName name="セキュリティエリア_端末">[4]zz.エリア定義!$E$124</definedName>
    <definedName name="セキュリティエリア_端末仮">'[4]01.基本情報１'!$E$157</definedName>
    <definedName name="その他">[4]zz.エリア定義!$C$270</definedName>
    <definedName name="その他カード">'[7]01.基本情報１'!$D$94</definedName>
    <definedName name="タスクドキュメント１" localSheetId="5" hidden="1">#REF!</definedName>
    <definedName name="タスクドキュメント１" localSheetId="3" hidden="1">#REF!</definedName>
    <definedName name="タスクドキュメント１" localSheetId="1" hidden="1">#REF!</definedName>
    <definedName name="タスクドキュメント１" localSheetId="2" hidden="1">#REF!</definedName>
    <definedName name="タスクドキュメント１" hidden="1">#REF!</definedName>
    <definedName name="パーソナライズ基盤">'[4]01.基本情報１'!$E$65</definedName>
    <definedName name="ユーザ認証１">'[4]01.基本情報１'!$E$43</definedName>
    <definedName name="ユーザ認証２">'[4]01.基本情報１'!$E$44</definedName>
    <definedName name="ユーザ認証３">'[4]01.基本情報１'!$E$45</definedName>
    <definedName name="リモートアクセス">'[4]01.基本情報１'!$E$102</definedName>
    <definedName name="れあｇっか" localSheetId="5" hidden="1">{0,#N/A,FALSE,0}</definedName>
    <definedName name="れあｇっか" localSheetId="1" hidden="1">{0,#N/A,FALSE,0}</definedName>
    <definedName name="れあｇっか" localSheetId="2" hidden="1">{0,#N/A,FALSE,0}</definedName>
    <definedName name="れあｇっか" hidden="1">{0,#N/A,FALSE,0}</definedName>
    <definedName name="レベルＡ">[4]zz.エリア定義!$I$141</definedName>
    <definedName name="レベルＢＣ">[4]zz.エリア定義!$E$141</definedName>
    <definedName name="レベルＳ">[4]zz.エリア定義!$I$139</definedName>
    <definedName name="レベルＳＡ">[4]zz.エリア定義!$E$139</definedName>
    <definedName name="レベルS保管・処理システム">'[4]99.CSV中間シート2'!$J$36</definedName>
    <definedName name="んｎ" localSheetId="5">#REF!,#REF!,#REF!,#REF!,#REF!,#REF!,#REF!,#REF!,#REF!,#REF!,#REF!,#REF!,#REF!,#REF!,#REF!,#REF!,#REF!,#REF!,#REF!,#REF!,#REF!,#REF!,#REF!,#REF!</definedName>
    <definedName name="んｎ" localSheetId="3">#REF!,#REF!,#REF!,#REF!,#REF!,#REF!,#REF!,#REF!,#REF!,#REF!,#REF!,#REF!,#REF!,#REF!,#REF!,#REF!,#REF!,#REF!,#REF!,#REF!,#REF!,#REF!,#REF!,#REF!</definedName>
    <definedName name="んｎ" localSheetId="1">#REF!,#REF!,#REF!,#REF!,#REF!,#REF!,#REF!,#REF!,#REF!,#REF!,#REF!,#REF!,#REF!,#REF!,#REF!,#REF!,#REF!,#REF!,#REF!,#REF!,#REF!,#REF!,#REF!,#REF!</definedName>
    <definedName name="んｎ" localSheetId="2">#REF!,#REF!,#REF!,#REF!,#REF!,#REF!,#REF!,#REF!,#REF!,#REF!,#REF!,#REF!,#REF!,#REF!,#REF!,#REF!,#REF!,#REF!,#REF!,#REF!,#REF!,#REF!,#REF!,#REF!</definedName>
    <definedName name="んｎ">#REF!,#REF!,#REF!,#REF!,#REF!,#REF!,#REF!,#REF!,#REF!,#REF!,#REF!,#REF!,#REF!,#REF!,#REF!,#REF!,#REF!,#REF!,#REF!,#REF!,#REF!,#REF!,#REF!,#REF!</definedName>
    <definedName name="安藤" localSheetId="5" hidden="1">#REF!</definedName>
    <definedName name="安藤" localSheetId="3" hidden="1">#REF!</definedName>
    <definedName name="安藤" localSheetId="1" hidden="1">#REF!</definedName>
    <definedName name="安藤" localSheetId="2" hidden="1">#REF!</definedName>
    <definedName name="安藤" hidden="1">#REF!</definedName>
    <definedName name="委託先レベルS情報の取り扱い_結果">'[4]99.CSV中間シート2'!$C$96</definedName>
    <definedName name="加盟店_対面">'[7]01.基本情報１'!$D$90</definedName>
    <definedName name="加盟店_非対面">'[7]01.基本情報１'!$D$89</definedName>
    <definedName name="外部サービス利用区分_CDN">'[4]99.CSV中間シート2'!$G$275</definedName>
    <definedName name="外部サービス利用区分_CDN_法人名">'[4]99.CSV中間シート2'!$H$275</definedName>
    <definedName name="外部サービス利用区分_DNS">'[4]99.CSV中間シート2'!$I$275</definedName>
    <definedName name="外部サービス利用区分_DNS_法人名">'[4]99.CSV中間シート2'!$J$275</definedName>
    <definedName name="外部サービス利用区分_IDS・IPS">'[4]99.CSV中間シート2'!$M$275</definedName>
    <definedName name="外部サービス利用区分_IDS・IPS_法人名">'[4]99.CSV中間シート2'!$N$275</definedName>
    <definedName name="外部サービス利用区分_WAF">'[4]99.CSV中間シート2'!$K$275</definedName>
    <definedName name="外部サービス利用区分_WAF_法人名">'[4]99.CSV中間シート2'!$L$275</definedName>
    <definedName name="外部委託">'[4]01.基本情報１'!$E$94</definedName>
    <definedName name="外部委託_アプリ_情報区分">'[4]01.基本情報２'!$Z$8</definedName>
    <definedName name="外部委託_アプリ_法人名">'[4]01.基本情報２'!$Q$8</definedName>
    <definedName name="外部委託_基盤_情報区分">'[4]01.基本情報２'!$Z$9</definedName>
    <definedName name="外部委託_基盤_法人名">'[4]01.基本情報２'!$Q$9</definedName>
    <definedName name="関連表" localSheetId="5" hidden="1">#REF!</definedName>
    <definedName name="関連表" localSheetId="3" hidden="1">#REF!</definedName>
    <definedName name="関連表" localSheetId="1" hidden="1">#REF!</definedName>
    <definedName name="関連表" localSheetId="2" hidden="1">#REF!</definedName>
    <definedName name="関連表" hidden="1">#REF!</definedName>
    <definedName name="基盤利用_ETC">'[4]01.基本情報１'!$I$62</definedName>
    <definedName name="機微情報">[4]zz.エリア定義!$E$190</definedName>
    <definedName name="業務委託先会社名">'[4]99.CSV中間シート2'!$D$104</definedName>
    <definedName name="決済サービス">[4]zz.エリア定義!$C$207:$C$210</definedName>
    <definedName name="顧客情報管理システム">'[3]02.システム基本情報'!$E$34</definedName>
    <definedName name="顧客情報数_現在">'[4]01.基本情報３'!$E$68</definedName>
    <definedName name="顧客情報数_最大">'[4]01.基本情報３'!$E$69</definedName>
    <definedName name="顧客情報数リスト">[4]zz.エリア定義!$D$182:$D$188</definedName>
    <definedName name="公開情報">[4]zz.エリア定義!$E$143</definedName>
    <definedName name="更改リリース">'[4]01.基本情報１'!$E$16</definedName>
    <definedName name="使用ＯＳ_その他">'[4]01.基本情報１'!$E$90</definedName>
    <definedName name="実装チェックリスト提出済み">[4]zz.エリア定義!$C$274</definedName>
    <definedName name="取扱い情報_レベルS">'[4]99.CSV中間シート2'!$J$31</definedName>
    <definedName name="取扱い情報_レベルS_その他">'[4]99.CSV中間シート2'!$C$92</definedName>
    <definedName name="取引先個人情報_具体的な内容_01">'[4]01.基本情報３'!$G$55</definedName>
    <definedName name="取引先個人情報_具体的な内容_02">'[4]01.基本情報３'!$G$56</definedName>
    <definedName name="取引先個人情報_具体的な内容_03">'[4]01.基本情報３'!$G$57</definedName>
    <definedName name="取引先個人情報_具体的な内容_04">'[4]01.基本情報３'!$G$58</definedName>
    <definedName name="取引先個人情報_具体的な内容_05">'[4]01.基本情報３'!$G$59</definedName>
    <definedName name="取引先個人情報_具体的な内容_06">'[4]01.基本情報３'!$G$60</definedName>
    <definedName name="取引先個人情報_具体的な内容_07">'[4]01.基本情報３'!$G$61</definedName>
    <definedName name="取引先個人情報_具体的な内容_08">'[4]01.基本情報３'!$G$62</definedName>
    <definedName name="取引先個人情報_具体的な内容_09">'[4]01.基本情報３'!$G$63</definedName>
    <definedName name="取引先個人情報_具体的な内容_10">'[4]01.基本情報３'!$G$64</definedName>
    <definedName name="取引先個人情報_保有情報_01">'[4]01.基本情報３'!$D$55</definedName>
    <definedName name="取引先個人情報_保有情報_02">'[4]01.基本情報３'!$D$56</definedName>
    <definedName name="取引先個人情報_保有情報_03">'[4]01.基本情報３'!$D$57</definedName>
    <definedName name="取引先個人情報_保有情報_04">'[4]01.基本情報３'!$D$58</definedName>
    <definedName name="取引先個人情報_保有情報_05">'[4]01.基本情報３'!$D$59</definedName>
    <definedName name="取引先個人情報_保有情報_06">'[4]01.基本情報３'!$D$60</definedName>
    <definedName name="取引先個人情報_保有情報_07">'[4]01.基本情報３'!$D$61</definedName>
    <definedName name="取引先個人情報_保有情報_08">'[4]01.基本情報３'!$D$62</definedName>
    <definedName name="取引先個人情報_保有情報_09">'[4]01.基本情報３'!$D$63</definedName>
    <definedName name="取引先個人情報_保有情報_10">'[4]01.基本情報３'!$D$64</definedName>
    <definedName name="初回リリース">'[4]01.基本情報１'!$E$15</definedName>
    <definedName name="商品１２" localSheetId="5" hidden="1">{"月例報告",#N/A,FALSE,"STB"}</definedName>
    <definedName name="商品１２" localSheetId="1" hidden="1">{"月例報告",#N/A,FALSE,"STB"}</definedName>
    <definedName name="商品１２" localSheetId="2" hidden="1">{"月例報告",#N/A,FALSE,"STB"}</definedName>
    <definedName name="商品１２" hidden="1">{"月例報告",#N/A,FALSE,"STB"}</definedName>
    <definedName name="情報区分_レベルＡ">'[4]01.基本情報１'!$E$79</definedName>
    <definedName name="情報区分_レベルＢ">'[4]01.基本情報１'!$E$80</definedName>
    <definedName name="情報区分_レベルＣ">'[4]01.基本情報１'!$E$81</definedName>
    <definedName name="情報区分_レベルＳ">'[4]01.基本情報１'!$E$75</definedName>
    <definedName name="情報区分_公開情報">'[4]01.基本情報１'!$E$82</definedName>
    <definedName name="束原" localSheetId="5" hidden="1">#REF!</definedName>
    <definedName name="束原" localSheetId="3" hidden="1">#REF!</definedName>
    <definedName name="束原" localSheetId="1" hidden="1">#REF!</definedName>
    <definedName name="束原" localSheetId="2" hidden="1">#REF!</definedName>
    <definedName name="束原" hidden="1">#REF!</definedName>
    <definedName name="他ＯＳの場合">[4]zz.エリア定義!$L$162</definedName>
    <definedName name="対策レベル_推奨">[4]zz.エリア定義!$D$5:$D$9</definedName>
    <definedName name="対策レベル_必須">[4]zz.エリア定義!$C$5:$C$9</definedName>
    <definedName name="対策レベル_未定">[4]zz.エリア定義!$E$5</definedName>
    <definedName name="対策レベル不明">'[3]（定義）'!$D$28</definedName>
    <definedName name="対象" localSheetId="5">#REF!,#REF!,#REF!,#REF!,#REF!,#REF!,#REF!,#REF!,#REF!,#REF!,#REF!,#REF!,#REF!,#REF!,#REF!,#REF!,#REF!,#REF!,#REF!,#REF!,#REF!,#REF!,#REF!,#REF!</definedName>
    <definedName name="対象" localSheetId="3">#REF!,#REF!,#REF!,#REF!,#REF!,#REF!,#REF!,#REF!,#REF!,#REF!,#REF!,#REF!,#REF!,#REF!,#REF!,#REF!,#REF!,#REF!,#REF!,#REF!,#REF!,#REF!,#REF!,#REF!</definedName>
    <definedName name="対象" localSheetId="1">#REF!,#REF!,#REF!,#REF!,#REF!,#REF!,#REF!,#REF!,#REF!,#REF!,#REF!,#REF!,#REF!,#REF!,#REF!,#REF!,#REF!,#REF!,#REF!,#REF!,#REF!,#REF!,#REF!,#REF!</definedName>
    <definedName name="対象" localSheetId="2">#REF!,#REF!,#REF!,#REF!,#REF!,#REF!,#REF!,#REF!,#REF!,#REF!,#REF!,#REF!,#REF!,#REF!,#REF!,#REF!,#REF!,#REF!,#REF!,#REF!,#REF!,#REF!,#REF!,#REF!</definedName>
    <definedName name="対象">#REF!,#REF!,#REF!,#REF!,#REF!,#REF!,#REF!,#REF!,#REF!,#REF!,#REF!,#REF!,#REF!,#REF!,#REF!,#REF!,#REF!,#REF!,#REF!,#REF!,#REF!,#REF!,#REF!,#REF!</definedName>
    <definedName name="代理貸２０" localSheetId="5" hidden="1">{"月例報告",#N/A,FALSE,"STB"}</definedName>
    <definedName name="代理貸２０" localSheetId="1" hidden="1">{"月例報告",#N/A,FALSE,"STB"}</definedName>
    <definedName name="代理貸２０" localSheetId="2" hidden="1">{"月例報告",#N/A,FALSE,"STB"}</definedName>
    <definedName name="代理貸２０" hidden="1">{"月例報告",#N/A,FALSE,"STB"}</definedName>
    <definedName name="第三者提供サービス">'[4]01.基本情報１'!$E$97</definedName>
    <definedName name="第三者提供サービス_その他">'[4]99.CSV中間シート2'!$D$221</definedName>
    <definedName name="第三者提供サービス_その他_サービス名称01">'[4]01.基本情報２'!$V$16</definedName>
    <definedName name="第三者提供サービス_その他_サービス名称02">'[4]01.基本情報２'!$V$17</definedName>
    <definedName name="第三者提供サービス_その他_サービス名称03">'[4]01.基本情報２'!$V$18</definedName>
    <definedName name="第三者提供サービス_その他_サービス名称04">'[4]01.基本情報２'!$V$19</definedName>
    <definedName name="第三者提供サービス_その他_サービス名称05">'[4]01.基本情報２'!$V$20</definedName>
    <definedName name="第三者提供サービス_その他_サービス名称06">'[4]01.基本情報２'!$V$21</definedName>
    <definedName name="第三者提供サービス_その他_サービス名称07">'[4]01.基本情報２'!$V$22</definedName>
    <definedName name="第三者提供サービス_その他_サービス名称08">'[4]01.基本情報２'!$V$23</definedName>
    <definedName name="第三者提供サービス_その他_サービス名称Ex01">'[4]01.基本情報２'!$V$25</definedName>
    <definedName name="第三者提供サービス_その他_サービス名称Ex02">'[4]01.基本情報２'!$V$26</definedName>
    <definedName name="第三者提供サービス_その他_サービス名称Ex03">'[4]01.基本情報２'!$V$27</definedName>
    <definedName name="第三者提供サービス_その他_サービス名称Ex04">'[4]01.基本情報２'!$V$28</definedName>
    <definedName name="第三者提供サービス_その他_サービス名称Ex05">'[4]01.基本情報２'!$V$29</definedName>
    <definedName name="第三者提供サービス_情報区分_01">'[4]01.基本情報２'!$Z$16</definedName>
    <definedName name="第三者提供サービス_情報区分_02">'[4]01.基本情報２'!$Z$17</definedName>
    <definedName name="第三者提供サービス_情報区分_03">'[4]01.基本情報２'!$Z$18</definedName>
    <definedName name="第三者提供サービス_情報区分_04">'[4]01.基本情報２'!$Z$19</definedName>
    <definedName name="第三者提供サービス_情報区分_05">'[4]01.基本情報２'!$Z$20</definedName>
    <definedName name="第三者提供サービス_情報区分_06">'[4]01.基本情報２'!$Z$21</definedName>
    <definedName name="第三者提供サービス_情報区分_07">'[4]01.基本情報２'!$Z$22</definedName>
    <definedName name="第三者提供サービス_情報区分_08">'[4]01.基本情報２'!$Z$23</definedName>
    <definedName name="第三者提供サービス_情報区分_有無">'[4]99.CSV中間シート2'!$C$240</definedName>
    <definedName name="第三者提供サービス_情報区分Ex_01">'[4]01.基本情報２'!$Z$25</definedName>
    <definedName name="第三者提供サービス_情報区分Ex_02">'[4]01.基本情報２'!$Z$26</definedName>
    <definedName name="第三者提供サービス_情報区分Ex_03">'[4]01.基本情報２'!$Z$27</definedName>
    <definedName name="第三者提供サービス_情報区分Ex_04">'[4]01.基本情報２'!$Z$28</definedName>
    <definedName name="第三者提供サービス_情報区分Ex_05">'[4]01.基本情報２'!$Z$29</definedName>
    <definedName name="第三者提供サービス_設置場所会社名">'[4]99.CSV中間シート2'!$D$255</definedName>
    <definedName name="第三者提供サービス区分Ext_01">'[4]01.基本情報２'!$H$25</definedName>
    <definedName name="第三者提供サービス区分Ext_02">'[4]01.基本情報２'!$H$26</definedName>
    <definedName name="第三者提供サービス区分Ext_03">'[4]01.基本情報２'!$H$27</definedName>
    <definedName name="第三者提供サービス区分Ext_04">'[4]01.基本情報２'!$H$28</definedName>
    <definedName name="第三者提供サービス区分Ext_05">'[4]01.基本情報２'!$H$29</definedName>
    <definedName name="第三者提供サービス法人名_01">'[4]01.基本情報２'!$N$16</definedName>
    <definedName name="第三者提供サービス法人名_02">'[4]01.基本情報２'!$N$17</definedName>
    <definedName name="第三者提供サービス法人名_03">'[4]01.基本情報２'!$N$18</definedName>
    <definedName name="第三者提供サービス法人名_04">'[4]01.基本情報２'!$N$19</definedName>
    <definedName name="第三者提供サービス法人名_05">'[4]01.基本情報２'!$N$20</definedName>
    <definedName name="第三者提供サービス法人名_06">'[4]01.基本情報２'!$N$21</definedName>
    <definedName name="第三者提供サービス法人名_07">'[4]01.基本情報２'!$N$22</definedName>
    <definedName name="第三者提供サービス法人名_08">'[4]01.基本情報２'!$N$23</definedName>
    <definedName name="第三者提供サービス法人名Ex_01">'[4]01.基本情報２'!$N$25</definedName>
    <definedName name="第三者提供サービス法人名Ex_02">'[4]01.基本情報２'!$N$26</definedName>
    <definedName name="第三者提供サービス法人名Ex_03">'[4]01.基本情報２'!$N$27</definedName>
    <definedName name="第三者提供サービス法人名Ex_04">'[4]01.基本情報２'!$N$28</definedName>
    <definedName name="第三者提供サービス法人名Ex_05">'[4]01.基本情報２'!$N$29</definedName>
    <definedName name="第三者提供サービス名結果">'[4]99.CSV中間シート2'!$G$196</definedName>
    <definedName name="第三者提供サービス名称_01">'[4]01.基本情報２'!$R$16</definedName>
    <definedName name="第三者提供サービス名称_02">'[4]01.基本情報２'!$R$17</definedName>
    <definedName name="第三者提供サービス名称_03">'[4]01.基本情報２'!$R$18</definedName>
    <definedName name="第三者提供サービス名称_04">'[4]01.基本情報２'!$R$19</definedName>
    <definedName name="第三者提供サービス名称_05">'[4]01.基本情報２'!$R$20</definedName>
    <definedName name="第三者提供サービス名称_06">'[4]01.基本情報２'!$R$21</definedName>
    <definedName name="第三者提供サービス名称_07">'[4]01.基本情報２'!$R$22</definedName>
    <definedName name="第三者提供サービス名称_08">'[4]01.基本情報２'!$R$23</definedName>
    <definedName name="第三者提供サービス名称Ext_01">'[4]01.基本情報２'!$R$25</definedName>
    <definedName name="第三者提供サービス名称Ext_02">'[4]01.基本情報２'!$R$26</definedName>
    <definedName name="第三者提供サービス名称Ext_03">'[4]01.基本情報２'!$R$27</definedName>
    <definedName name="第三者提供サービス名称Ext_04">'[4]01.基本情報２'!$R$28</definedName>
    <definedName name="第三者提供サービス名称Ext_05">'[4]01.基本情報２'!$R$29</definedName>
    <definedName name="通貨" localSheetId="5">#REF!</definedName>
    <definedName name="通貨" localSheetId="3">#REF!</definedName>
    <definedName name="通貨" localSheetId="1">#REF!</definedName>
    <definedName name="通貨" localSheetId="2">#REF!</definedName>
    <definedName name="通貨">#REF!</definedName>
    <definedName name="通信の秘密_具体的な内容_01">'[4]01.基本情報３'!$G$8</definedName>
    <definedName name="通信の秘密_具体的な内容_02">'[4]01.基本情報３'!$G$9</definedName>
    <definedName name="通信の秘密_具体的な内容_03">'[4]01.基本情報３'!$G$10</definedName>
    <definedName name="通信の秘密_具体的な内容_04">'[4]01.基本情報３'!$G$11</definedName>
    <definedName name="通信の秘密_具体的な内容_05">'[4]01.基本情報３'!$G$12</definedName>
    <definedName name="通信の秘密_具体的な内容_06">'[4]01.基本情報３'!$G$13</definedName>
    <definedName name="通信の秘密_具体的な内容_07">'[4]01.基本情報３'!$G$14</definedName>
    <definedName name="通信の秘密_具体的な内容_08">'[4]01.基本情報３'!$G$15</definedName>
    <definedName name="通信の秘密_具体的な内容_09">'[4]01.基本情報３'!$G$16</definedName>
    <definedName name="通信の秘密_具体的な内容_10">'[4]01.基本情報３'!$G$17</definedName>
    <definedName name="通信の秘密_保有情報_01">'[4]01.基本情報３'!$D$8</definedName>
    <definedName name="通信の秘密_保有情報_02">'[4]01.基本情報３'!$D$9</definedName>
    <definedName name="通信の秘密_保有情報_03">'[4]01.基本情報３'!$D$10</definedName>
    <definedName name="通信の秘密_保有情報_04">'[4]01.基本情報３'!$D$11</definedName>
    <definedName name="通信の秘密_保有情報_05">'[4]01.基本情報３'!$D$12</definedName>
    <definedName name="通信の秘密_保有情報_06">'[4]01.基本情報３'!$D$13</definedName>
    <definedName name="通信の秘密_保有情報_07">'[4]01.基本情報３'!$D$14</definedName>
    <definedName name="通信の秘密_保有情報_08">'[4]01.基本情報３'!$D$15</definedName>
    <definedName name="通信の秘密_保有情報_09">'[4]01.基本情報３'!$D$16</definedName>
    <definedName name="通信の秘密_保有情報_10">'[4]01.基本情報３'!$D$17</definedName>
    <definedName name="通帳明細Ａ" localSheetId="5" hidden="1">{"月例報告",#N/A,FALSE,"STB"}</definedName>
    <definedName name="通帳明細Ａ" localSheetId="1" hidden="1">{"月例報告",#N/A,FALSE,"STB"}</definedName>
    <definedName name="通帳明細Ａ" localSheetId="2" hidden="1">{"月例報告",#N/A,FALSE,"STB"}</definedName>
    <definedName name="通帳明細Ａ" hidden="1">{"月例報告",#N/A,FALSE,"STB"}</definedName>
    <definedName name="電子メールシステム">'[4]01.基本情報１'!$E$104</definedName>
    <definedName name="備考" localSheetId="5">#REF!</definedName>
    <definedName name="備考" localSheetId="3">#REF!</definedName>
    <definedName name="備考" localSheetId="1">#REF!</definedName>
    <definedName name="備考" localSheetId="2">#REF!</definedName>
    <definedName name="備考">#REF!</definedName>
    <definedName name="表示価格単位">[6]取り纏め表!$L$10</definedName>
    <definedName name="部署" localSheetId="5">'[10]別紙_2.非機能要件一覧_仕訳対応_20180424'!#REF!</definedName>
    <definedName name="部署" localSheetId="3">'[10]別紙_2.非機能要件一覧_仕訳対応_20180424'!#REF!</definedName>
    <definedName name="部署" localSheetId="1">'[10]別紙_2.非機能要件一覧_仕訳対応_20180424'!#REF!</definedName>
    <definedName name="部署" localSheetId="2">'[10]別紙_2.非機能要件一覧_仕訳対応_20180424'!#REF!</definedName>
    <definedName name="部署">'[10]別紙_2.非機能要件一覧_仕訳対応_20180424'!#REF!</definedName>
    <definedName name="保有顧客情報数">[4]zz.エリア定義!$E$180</definedName>
    <definedName name="本田" localSheetId="5" hidden="1">{"'ＴＢＴＭ比較案'!$A$1:$I$30","'ＴＢＴＭ比較案'!$J$31:$K$32"}</definedName>
    <definedName name="本田" localSheetId="1" hidden="1">{"'ＴＢＴＭ比較案'!$A$1:$I$30","'ＴＢＴＭ比較案'!$J$31:$K$32"}</definedName>
    <definedName name="本田" localSheetId="2" hidden="1">{"'ＴＢＴＭ比較案'!$A$1:$I$30","'ＴＢＴＭ比較案'!$J$31:$K$32"}</definedName>
    <definedName name="本田" hidden="1">{"'ＴＢＴＭ比較案'!$A$1:$I$30","'ＴＢＴＭ比較案'!$J$31:$K$32"}</definedName>
    <definedName name="本番機" localSheetId="1">#N/A</definedName>
    <definedName name="本番機" localSheetId="2">#N/A</definedName>
    <definedName name="本番機">#N/A</definedName>
    <definedName name="無視" localSheetId="5" hidden="1">{"月例報告",#N/A,FALSE,"STB"}</definedName>
    <definedName name="無視" localSheetId="1" hidden="1">{"月例報告",#N/A,FALSE,"STB"}</definedName>
    <definedName name="無視" localSheetId="2" hidden="1">{"月例報告",#N/A,FALSE,"STB"}</definedName>
    <definedName name="無視" hidden="1">{"月例報告",#N/A,FALSE,"STB"}</definedName>
    <definedName name="無線ＬＡＮシステム">'[4]01.基本情報１'!$E$103</definedName>
    <definedName name="利用者IDPW認証_その他">'[4]01.基本情報１'!$F$45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94" i="30" l="1"/>
  <c r="N193" i="30"/>
  <c r="N195" i="30" l="1"/>
  <c r="AT202" i="41" l="1"/>
  <c r="AV202" i="41" s="1"/>
  <c r="AP202" i="41"/>
  <c r="AR202" i="41" s="1"/>
  <c r="AL202" i="41"/>
  <c r="AN202" i="41" s="1"/>
  <c r="AH202" i="41"/>
  <c r="AI202" i="41" s="1"/>
  <c r="AD202" i="41"/>
  <c r="AF202" i="41" s="1"/>
  <c r="Z202" i="41"/>
  <c r="AA202" i="41" s="1"/>
  <c r="V202" i="41"/>
  <c r="X202" i="41" s="1"/>
  <c r="R202" i="41"/>
  <c r="S202" i="41" s="1"/>
  <c r="N202" i="41"/>
  <c r="P202" i="41" s="1"/>
  <c r="J202" i="41"/>
  <c r="K202" i="41" s="1"/>
  <c r="AV195" i="41"/>
  <c r="AV201" i="41" s="1"/>
  <c r="AU195" i="41"/>
  <c r="AU201" i="41" s="1"/>
  <c r="AT195" i="41"/>
  <c r="AT201" i="41" s="1"/>
  <c r="AR195" i="41"/>
  <c r="AR201" i="41" s="1"/>
  <c r="AQ195" i="41"/>
  <c r="AQ201" i="41" s="1"/>
  <c r="AP195" i="41"/>
  <c r="AP201" i="41" s="1"/>
  <c r="AN195" i="41"/>
  <c r="AN201" i="41" s="1"/>
  <c r="AM195" i="41"/>
  <c r="AM201" i="41" s="1"/>
  <c r="AL195" i="41"/>
  <c r="AL201" i="41" s="1"/>
  <c r="AJ195" i="41"/>
  <c r="AJ201" i="41" s="1"/>
  <c r="AI195" i="41"/>
  <c r="AI201" i="41" s="1"/>
  <c r="AH195" i="41"/>
  <c r="AH201" i="41" s="1"/>
  <c r="AF195" i="41"/>
  <c r="AF201" i="41" s="1"/>
  <c r="AE195" i="41"/>
  <c r="AE201" i="41" s="1"/>
  <c r="AD195" i="41"/>
  <c r="AD201" i="41" s="1"/>
  <c r="AB195" i="41"/>
  <c r="AB201" i="41" s="1"/>
  <c r="AA195" i="41"/>
  <c r="AA201" i="41" s="1"/>
  <c r="Z195" i="41"/>
  <c r="Z201" i="41" s="1"/>
  <c r="X195" i="41"/>
  <c r="X201" i="41" s="1"/>
  <c r="W195" i="41"/>
  <c r="W201" i="41" s="1"/>
  <c r="V195" i="41"/>
  <c r="V201" i="41" s="1"/>
  <c r="T195" i="41"/>
  <c r="T201" i="41" s="1"/>
  <c r="S195" i="41"/>
  <c r="S201" i="41" s="1"/>
  <c r="R195" i="41"/>
  <c r="R201" i="41" s="1"/>
  <c r="P195" i="41"/>
  <c r="P201" i="41" s="1"/>
  <c r="O195" i="41"/>
  <c r="O201" i="41" s="1"/>
  <c r="N195" i="41"/>
  <c r="N201" i="41" s="1"/>
  <c r="L195" i="41"/>
  <c r="L201" i="41" s="1"/>
  <c r="K195" i="41"/>
  <c r="K201" i="41" s="1"/>
  <c r="J195" i="41"/>
  <c r="J201" i="41" s="1"/>
  <c r="AV194" i="41"/>
  <c r="AU194" i="41"/>
  <c r="AT194" i="41"/>
  <c r="AR194" i="41"/>
  <c r="AQ194" i="41"/>
  <c r="AP194" i="41"/>
  <c r="AN194" i="41"/>
  <c r="AM194" i="41"/>
  <c r="AL194" i="41"/>
  <c r="AJ194" i="41"/>
  <c r="AI194" i="41"/>
  <c r="AH194" i="41"/>
  <c r="AF194" i="41"/>
  <c r="AE194" i="41"/>
  <c r="AD194" i="41"/>
  <c r="AB194" i="41"/>
  <c r="AA194" i="41"/>
  <c r="Z194" i="41"/>
  <c r="X194" i="41"/>
  <c r="W194" i="41"/>
  <c r="V194" i="41"/>
  <c r="T194" i="41"/>
  <c r="S194" i="41"/>
  <c r="R194" i="41"/>
  <c r="P194" i="41"/>
  <c r="O194" i="41"/>
  <c r="N194" i="41"/>
  <c r="L194" i="41"/>
  <c r="K194" i="41"/>
  <c r="J194" i="41"/>
  <c r="AV193" i="41"/>
  <c r="AU193" i="41"/>
  <c r="AT193" i="41"/>
  <c r="AR193" i="41"/>
  <c r="AQ193" i="41"/>
  <c r="AP193" i="41"/>
  <c r="AN193" i="41"/>
  <c r="AM193" i="41"/>
  <c r="AL193" i="41"/>
  <c r="AJ193" i="41"/>
  <c r="AI193" i="41"/>
  <c r="AH193" i="41"/>
  <c r="AF193" i="41"/>
  <c r="AE193" i="41"/>
  <c r="AD193" i="41"/>
  <c r="AB193" i="41"/>
  <c r="AA193" i="41"/>
  <c r="Z193" i="41"/>
  <c r="X193" i="41"/>
  <c r="W193" i="41"/>
  <c r="V193" i="41"/>
  <c r="T193" i="41"/>
  <c r="S193" i="41"/>
  <c r="R193" i="41"/>
  <c r="P193" i="41"/>
  <c r="O193" i="41"/>
  <c r="N193" i="41"/>
  <c r="L193" i="41"/>
  <c r="K193" i="41"/>
  <c r="J193" i="41"/>
  <c r="R83" i="42"/>
  <c r="Q83" i="42"/>
  <c r="R77" i="42"/>
  <c r="Q77" i="42"/>
  <c r="H83" i="42"/>
  <c r="N77" i="42"/>
  <c r="F77" i="42"/>
  <c r="L77" i="42" s="1"/>
  <c r="H77" i="42"/>
  <c r="I83" i="42"/>
  <c r="Q34" i="42"/>
  <c r="L34" i="42"/>
  <c r="K34" i="42"/>
  <c r="M34" i="42" s="1"/>
  <c r="N34" i="42" s="1"/>
  <c r="J34" i="42"/>
  <c r="I34" i="42"/>
  <c r="H34" i="42"/>
  <c r="Q33" i="42"/>
  <c r="L33" i="42"/>
  <c r="K33" i="42"/>
  <c r="J33" i="42"/>
  <c r="I33" i="42"/>
  <c r="H33" i="42"/>
  <c r="P195" i="30"/>
  <c r="O195" i="30"/>
  <c r="O202" i="41" l="1"/>
  <c r="AM202" i="41"/>
  <c r="AE202" i="41"/>
  <c r="W202" i="41"/>
  <c r="AU202" i="41"/>
  <c r="AQ202" i="41"/>
  <c r="L202" i="41"/>
  <c r="T202" i="41"/>
  <c r="AB202" i="41"/>
  <c r="AJ202" i="41"/>
  <c r="I77" i="42"/>
  <c r="M77" i="42" s="1"/>
  <c r="J77" i="42"/>
  <c r="K77" i="42"/>
  <c r="M33" i="42"/>
  <c r="O34" i="42"/>
  <c r="O33" i="42"/>
  <c r="N33" i="42"/>
  <c r="AT202" i="30"/>
  <c r="AV202" i="30" s="1"/>
  <c r="AP202" i="30"/>
  <c r="AQ202" i="30" s="1"/>
  <c r="AV195" i="30"/>
  <c r="AV201" i="30" s="1"/>
  <c r="AU195" i="30"/>
  <c r="AU201" i="30" s="1"/>
  <c r="AT195" i="30"/>
  <c r="AT201" i="30" s="1"/>
  <c r="AR195" i="30"/>
  <c r="AR201" i="30" s="1"/>
  <c r="AQ195" i="30"/>
  <c r="AQ201" i="30" s="1"/>
  <c r="AP195" i="30"/>
  <c r="AP201" i="30" s="1"/>
  <c r="AV194" i="30"/>
  <c r="AU194" i="30"/>
  <c r="AT194" i="30"/>
  <c r="AR194" i="30"/>
  <c r="AQ194" i="30"/>
  <c r="AP194" i="30"/>
  <c r="AV193" i="30"/>
  <c r="AU193" i="30"/>
  <c r="AT193" i="30"/>
  <c r="AR193" i="30"/>
  <c r="AQ193" i="30"/>
  <c r="AP193" i="30"/>
  <c r="AL202" i="30"/>
  <c r="AN202" i="30" s="1"/>
  <c r="AH202" i="30"/>
  <c r="AJ202" i="30" s="1"/>
  <c r="AN195" i="30"/>
  <c r="AN201" i="30" s="1"/>
  <c r="AM195" i="30"/>
  <c r="AM201" i="30" s="1"/>
  <c r="AL195" i="30"/>
  <c r="AL201" i="30" s="1"/>
  <c r="AJ195" i="30"/>
  <c r="AJ201" i="30" s="1"/>
  <c r="AI195" i="30"/>
  <c r="AI201" i="30" s="1"/>
  <c r="AH195" i="30"/>
  <c r="AH201" i="30" s="1"/>
  <c r="AN194" i="30"/>
  <c r="AM194" i="30"/>
  <c r="AL194" i="30"/>
  <c r="AJ194" i="30"/>
  <c r="AI194" i="30"/>
  <c r="AH194" i="30"/>
  <c r="AN193" i="30"/>
  <c r="AM193" i="30"/>
  <c r="AL193" i="30"/>
  <c r="AJ193" i="30"/>
  <c r="AI193" i="30"/>
  <c r="AH193" i="30"/>
  <c r="AD202" i="30"/>
  <c r="AF202" i="30" s="1"/>
  <c r="Z202" i="30"/>
  <c r="AA202" i="30" s="1"/>
  <c r="AF195" i="30"/>
  <c r="AF201" i="30" s="1"/>
  <c r="AE195" i="30"/>
  <c r="AE201" i="30" s="1"/>
  <c r="AD195" i="30"/>
  <c r="AD201" i="30" s="1"/>
  <c r="AB195" i="30"/>
  <c r="AB201" i="30" s="1"/>
  <c r="AA195" i="30"/>
  <c r="AA201" i="30" s="1"/>
  <c r="Z195" i="30"/>
  <c r="Z201" i="30" s="1"/>
  <c r="AF194" i="30"/>
  <c r="AE194" i="30"/>
  <c r="AD194" i="30"/>
  <c r="AB194" i="30"/>
  <c r="AA194" i="30"/>
  <c r="Z194" i="30"/>
  <c r="AF193" i="30"/>
  <c r="AE193" i="30"/>
  <c r="AD193" i="30"/>
  <c r="AB193" i="30"/>
  <c r="AA193" i="30"/>
  <c r="Z193" i="30"/>
  <c r="V202" i="30"/>
  <c r="X202" i="30" s="1"/>
  <c r="R202" i="30"/>
  <c r="S202" i="30" s="1"/>
  <c r="X195" i="30"/>
  <c r="X201" i="30" s="1"/>
  <c r="W195" i="30"/>
  <c r="W201" i="30" s="1"/>
  <c r="V195" i="30"/>
  <c r="V201" i="30" s="1"/>
  <c r="T195" i="30"/>
  <c r="T201" i="30" s="1"/>
  <c r="S195" i="30"/>
  <c r="S201" i="30" s="1"/>
  <c r="R195" i="30"/>
  <c r="R201" i="30" s="1"/>
  <c r="X194" i="30"/>
  <c r="W194" i="30"/>
  <c r="V194" i="30"/>
  <c r="T194" i="30"/>
  <c r="S194" i="30"/>
  <c r="R194" i="30"/>
  <c r="X193" i="30"/>
  <c r="W193" i="30"/>
  <c r="V193" i="30"/>
  <c r="T193" i="30"/>
  <c r="S193" i="30"/>
  <c r="R193" i="30"/>
  <c r="AR202" i="30" l="1"/>
  <c r="AB202" i="30"/>
  <c r="T202" i="30"/>
  <c r="AI202" i="30"/>
  <c r="O77" i="42"/>
  <c r="AU202" i="30"/>
  <c r="AM202" i="30"/>
  <c r="AE202" i="30"/>
  <c r="W202" i="30"/>
  <c r="K201" i="30"/>
  <c r="P202" i="30"/>
  <c r="P201" i="30"/>
  <c r="O201" i="30"/>
  <c r="N202" i="30"/>
  <c r="O202" i="30" s="1"/>
  <c r="N201" i="30"/>
  <c r="J202" i="30"/>
  <c r="L202" i="30" s="1"/>
  <c r="J201" i="30"/>
  <c r="O193" i="30"/>
  <c r="P193" i="30"/>
  <c r="O194" i="30"/>
  <c r="P194" i="30"/>
  <c r="L195" i="30"/>
  <c r="L201" i="30" s="1"/>
  <c r="K195" i="30"/>
  <c r="J195" i="30"/>
  <c r="L194" i="30"/>
  <c r="K194" i="30"/>
  <c r="J194" i="30"/>
  <c r="L193" i="30"/>
  <c r="K193" i="30"/>
  <c r="J193" i="30"/>
  <c r="K202" i="30" l="1"/>
  <c r="J203" i="30"/>
  <c r="H25" i="42" l="1"/>
  <c r="J25" i="42"/>
  <c r="K25" i="42"/>
  <c r="L25" i="42"/>
  <c r="Q25" i="42"/>
  <c r="I26" i="42"/>
  <c r="M26" i="42" s="1"/>
  <c r="Q26" i="42"/>
  <c r="H27" i="42"/>
  <c r="J27" i="42"/>
  <c r="K27" i="42"/>
  <c r="L27" i="42"/>
  <c r="Q27" i="42"/>
  <c r="I28" i="42"/>
  <c r="M28" i="42"/>
  <c r="O28" i="42" s="1"/>
  <c r="Q28" i="42"/>
  <c r="H29" i="42"/>
  <c r="I29" i="42"/>
  <c r="J29" i="42"/>
  <c r="K29" i="42"/>
  <c r="L29" i="42"/>
  <c r="Q29" i="42"/>
  <c r="Q30" i="42"/>
  <c r="H31" i="42"/>
  <c r="J31" i="42"/>
  <c r="K31" i="42"/>
  <c r="L31" i="42"/>
  <c r="Q31" i="42"/>
  <c r="H35" i="42"/>
  <c r="I35" i="42"/>
  <c r="J35" i="42"/>
  <c r="K35" i="42"/>
  <c r="L35" i="42"/>
  <c r="Q35" i="42"/>
  <c r="H36" i="42"/>
  <c r="I36" i="42"/>
  <c r="J36" i="42"/>
  <c r="K36" i="42"/>
  <c r="L36" i="42"/>
  <c r="H44" i="42"/>
  <c r="J44" i="42"/>
  <c r="K44" i="42"/>
  <c r="L44" i="42"/>
  <c r="H45" i="42"/>
  <c r="J45" i="42"/>
  <c r="K45" i="42"/>
  <c r="L45" i="42"/>
  <c r="H46" i="42"/>
  <c r="J46" i="42"/>
  <c r="K46" i="42"/>
  <c r="L46" i="42"/>
  <c r="H47" i="42"/>
  <c r="J47" i="42"/>
  <c r="K47" i="42"/>
  <c r="L47" i="42"/>
  <c r="H48" i="42"/>
  <c r="J48" i="42"/>
  <c r="K48" i="42"/>
  <c r="L48" i="42"/>
  <c r="H49" i="42"/>
  <c r="J49" i="42"/>
  <c r="K49" i="42"/>
  <c r="L49" i="42"/>
  <c r="I52" i="42"/>
  <c r="M52" i="42" s="1"/>
  <c r="I53" i="42"/>
  <c r="M53" i="42"/>
  <c r="O53" i="42" s="1"/>
  <c r="I54" i="42"/>
  <c r="M54" i="42" s="1"/>
  <c r="I55" i="42"/>
  <c r="M55" i="42" s="1"/>
  <c r="I56" i="42"/>
  <c r="M56" i="42" s="1"/>
  <c r="O56" i="42" s="1"/>
  <c r="I57" i="42"/>
  <c r="H64" i="42"/>
  <c r="I64" i="42"/>
  <c r="J64" i="42"/>
  <c r="K64" i="42"/>
  <c r="L64" i="42"/>
  <c r="H65" i="42"/>
  <c r="I65" i="42"/>
  <c r="J65" i="42"/>
  <c r="K65" i="42"/>
  <c r="L65" i="42"/>
  <c r="H66" i="42"/>
  <c r="I66" i="42"/>
  <c r="J66" i="42"/>
  <c r="K66" i="42"/>
  <c r="L66" i="42"/>
  <c r="H67" i="42"/>
  <c r="I67" i="42"/>
  <c r="J67" i="42"/>
  <c r="K67" i="42"/>
  <c r="L67" i="42"/>
  <c r="H68" i="42"/>
  <c r="I68" i="42"/>
  <c r="J68" i="42"/>
  <c r="K68" i="42"/>
  <c r="L68" i="42"/>
  <c r="H69" i="42"/>
  <c r="I69" i="42"/>
  <c r="J69" i="42"/>
  <c r="K69" i="42"/>
  <c r="L69" i="42"/>
  <c r="H70" i="42"/>
  <c r="H72" i="42" s="1"/>
  <c r="I70" i="42"/>
  <c r="I72" i="42" s="1"/>
  <c r="N6" i="39" s="1"/>
  <c r="J70" i="42"/>
  <c r="K70" i="42"/>
  <c r="L70" i="42"/>
  <c r="L72" i="42" s="1"/>
  <c r="AF6" i="39" s="1"/>
  <c r="J83" i="42"/>
  <c r="K83" i="42"/>
  <c r="L83" i="42"/>
  <c r="I59" i="42" l="1"/>
  <c r="N4" i="39" s="1"/>
  <c r="N54" i="42"/>
  <c r="O54" i="42"/>
  <c r="M57" i="42"/>
  <c r="M31" i="42"/>
  <c r="O31" i="42" s="1"/>
  <c r="L59" i="42"/>
  <c r="AF4" i="39" s="1"/>
  <c r="AF14" i="39" s="1"/>
  <c r="M65" i="42"/>
  <c r="O65" i="42" s="1"/>
  <c r="M68" i="42"/>
  <c r="O68" i="42" s="1"/>
  <c r="M29" i="42"/>
  <c r="N29" i="42" s="1"/>
  <c r="M47" i="42"/>
  <c r="N47" i="42" s="1"/>
  <c r="M44" i="42"/>
  <c r="N44" i="42" s="1"/>
  <c r="M69" i="42"/>
  <c r="N69" i="42" s="1"/>
  <c r="M35" i="42"/>
  <c r="O35" i="42" s="1"/>
  <c r="M83" i="42"/>
  <c r="O83" i="42" s="1"/>
  <c r="M70" i="42"/>
  <c r="N70" i="42" s="1"/>
  <c r="K59" i="42"/>
  <c r="Z4" i="39" s="1"/>
  <c r="M25" i="42"/>
  <c r="O25" i="42" s="1"/>
  <c r="H6" i="39"/>
  <c r="J59" i="42"/>
  <c r="T4" i="39" s="1"/>
  <c r="O26" i="42"/>
  <c r="R56" i="42" s="1"/>
  <c r="N26" i="42"/>
  <c r="N55" i="42"/>
  <c r="O55" i="42"/>
  <c r="N52" i="42"/>
  <c r="O52" i="42"/>
  <c r="N56" i="42"/>
  <c r="N53" i="42"/>
  <c r="Q54" i="42"/>
  <c r="M48" i="42"/>
  <c r="O48" i="42" s="1"/>
  <c r="M45" i="42"/>
  <c r="N45" i="42" s="1"/>
  <c r="M64" i="42"/>
  <c r="N64" i="42" s="1"/>
  <c r="M27" i="42"/>
  <c r="O27" i="42" s="1"/>
  <c r="K72" i="42"/>
  <c r="Z6" i="39" s="1"/>
  <c r="M66" i="42"/>
  <c r="O66" i="42" s="1"/>
  <c r="H59" i="42"/>
  <c r="M46" i="42"/>
  <c r="O46" i="42" s="1"/>
  <c r="J72" i="42"/>
  <c r="T6" i="39" s="1"/>
  <c r="M67" i="42"/>
  <c r="N67" i="42" s="1"/>
  <c r="N27" i="42"/>
  <c r="N46" i="42"/>
  <c r="N35" i="42"/>
  <c r="N28" i="42"/>
  <c r="M49" i="42"/>
  <c r="R48" i="42" l="1"/>
  <c r="Q52" i="42"/>
  <c r="N31" i="42"/>
  <c r="O69" i="42"/>
  <c r="N57" i="42"/>
  <c r="Q57" i="42" s="1"/>
  <c r="O57" i="42"/>
  <c r="N48" i="42"/>
  <c r="N25" i="42"/>
  <c r="Q47" i="42" s="1"/>
  <c r="N83" i="42"/>
  <c r="N68" i="42"/>
  <c r="Q68" i="42" s="1"/>
  <c r="N66" i="42"/>
  <c r="Q66" i="42" s="1"/>
  <c r="O70" i="42"/>
  <c r="N65" i="42"/>
  <c r="Q65" i="42" s="1"/>
  <c r="M72" i="42"/>
  <c r="O64" i="42"/>
  <c r="R53" i="42"/>
  <c r="O47" i="42"/>
  <c r="R47" i="42" s="1"/>
  <c r="O29" i="42"/>
  <c r="R68" i="42" s="1"/>
  <c r="O67" i="42"/>
  <c r="R54" i="42"/>
  <c r="O44" i="42"/>
  <c r="R44" i="42" s="1"/>
  <c r="Q53" i="42"/>
  <c r="R55" i="42"/>
  <c r="R57" i="42"/>
  <c r="R46" i="42"/>
  <c r="Q64" i="42"/>
  <c r="Q56" i="42"/>
  <c r="Q55" i="42"/>
  <c r="R52" i="42"/>
  <c r="M59" i="42"/>
  <c r="H4" i="39"/>
  <c r="Q67" i="42"/>
  <c r="O45" i="42"/>
  <c r="R45" i="42" s="1"/>
  <c r="Q69" i="42"/>
  <c r="Q70" i="42"/>
  <c r="N49" i="42"/>
  <c r="O49" i="42"/>
  <c r="R49" i="42" s="1"/>
  <c r="Q44" i="42"/>
  <c r="R64" i="42" l="1"/>
  <c r="Q45" i="42"/>
  <c r="Q46" i="42"/>
  <c r="R70" i="42"/>
  <c r="Q48" i="42"/>
  <c r="Q49" i="42"/>
  <c r="R67" i="42"/>
  <c r="R66" i="42"/>
  <c r="R69" i="42"/>
  <c r="R65" i="42"/>
  <c r="AT114" i="30"/>
  <c r="AT113" i="30"/>
  <c r="AT112" i="30"/>
  <c r="AT111" i="30"/>
  <c r="AF370" i="30"/>
  <c r="AE370" i="30"/>
  <c r="AE392" i="30"/>
  <c r="AE414" i="30"/>
  <c r="AM414" i="30"/>
  <c r="AM392" i="30"/>
  <c r="AN370" i="30"/>
  <c r="AM370" i="30"/>
  <c r="AV370" i="30"/>
  <c r="AU370" i="30"/>
  <c r="AU392" i="30"/>
  <c r="AU414" i="30"/>
  <c r="AV436" i="30"/>
  <c r="AU436" i="30"/>
  <c r="AN436" i="30"/>
  <c r="AM436" i="30"/>
  <c r="AF436" i="30"/>
  <c r="AE436" i="30"/>
  <c r="AT436" i="30"/>
  <c r="AT414" i="30"/>
  <c r="AT392" i="30"/>
  <c r="AT370" i="30"/>
  <c r="AL436" i="30"/>
  <c r="AL414" i="30"/>
  <c r="AL392" i="30"/>
  <c r="AL370" i="30"/>
  <c r="AD436" i="30"/>
  <c r="AD414" i="30"/>
  <c r="AD392" i="30"/>
  <c r="AD370" i="30"/>
  <c r="X436" i="30"/>
  <c r="W436" i="30"/>
  <c r="V436" i="30"/>
  <c r="W414" i="30"/>
  <c r="V414" i="30"/>
  <c r="W392" i="30"/>
  <c r="V392" i="30"/>
  <c r="X370" i="30"/>
  <c r="W370" i="30"/>
  <c r="V370" i="30"/>
  <c r="O392" i="30"/>
  <c r="N392" i="30"/>
  <c r="R61" i="40"/>
  <c r="S61" i="40"/>
  <c r="T61" i="40"/>
  <c r="P370" i="30"/>
  <c r="O370" i="30"/>
  <c r="N370" i="30"/>
  <c r="AT117" i="30" l="1"/>
  <c r="BD668" i="41" l="1"/>
  <c r="BC668" i="41"/>
  <c r="BB668" i="41"/>
  <c r="AZ668" i="41"/>
  <c r="AY668" i="41"/>
  <c r="AX668" i="41"/>
  <c r="AV668" i="41"/>
  <c r="AU668" i="41"/>
  <c r="AT668" i="41"/>
  <c r="AR668" i="41"/>
  <c r="AQ668" i="41"/>
  <c r="AP668" i="41"/>
  <c r="AN668" i="41"/>
  <c r="AM668" i="41"/>
  <c r="AL668" i="41"/>
  <c r="AJ668" i="41"/>
  <c r="AI668" i="41"/>
  <c r="AH668" i="41"/>
  <c r="AF668" i="41"/>
  <c r="AE668" i="41"/>
  <c r="AD668" i="41"/>
  <c r="AB668" i="41"/>
  <c r="AA668" i="41"/>
  <c r="Z668" i="41"/>
  <c r="X668" i="41"/>
  <c r="W668" i="41"/>
  <c r="V668" i="41"/>
  <c r="T668" i="41"/>
  <c r="S668" i="41"/>
  <c r="R668" i="41"/>
  <c r="P668" i="41"/>
  <c r="O668" i="41"/>
  <c r="N668" i="41"/>
  <c r="L668" i="41"/>
  <c r="K668" i="41"/>
  <c r="J668" i="41"/>
  <c r="BD592" i="41"/>
  <c r="BC592" i="41"/>
  <c r="BB592" i="41"/>
  <c r="AZ592" i="41"/>
  <c r="AY592" i="41"/>
  <c r="AX592" i="41"/>
  <c r="AV592" i="41"/>
  <c r="AU592" i="41"/>
  <c r="AT592" i="41"/>
  <c r="AR592" i="41"/>
  <c r="AQ592" i="41"/>
  <c r="AP592" i="41"/>
  <c r="AN592" i="41"/>
  <c r="AM592" i="41"/>
  <c r="AL592" i="41"/>
  <c r="AJ592" i="41"/>
  <c r="AI592" i="41"/>
  <c r="AH592" i="41"/>
  <c r="AF592" i="41"/>
  <c r="AE592" i="41"/>
  <c r="AD592" i="41"/>
  <c r="AB592" i="41"/>
  <c r="AA592" i="41"/>
  <c r="Z592" i="41"/>
  <c r="X592" i="41"/>
  <c r="W592" i="41"/>
  <c r="V592" i="41"/>
  <c r="T592" i="41"/>
  <c r="S592" i="41"/>
  <c r="R592" i="41"/>
  <c r="P592" i="41"/>
  <c r="O592" i="41"/>
  <c r="N592" i="41"/>
  <c r="L592" i="41"/>
  <c r="K592" i="41"/>
  <c r="J592" i="41"/>
  <c r="H532" i="41"/>
  <c r="H531" i="41"/>
  <c r="H530" i="41"/>
  <c r="H529" i="41"/>
  <c r="H528" i="41"/>
  <c r="H525" i="41"/>
  <c r="H524" i="41"/>
  <c r="AV523" i="41"/>
  <c r="AV524" i="41" s="1"/>
  <c r="AV555" i="41" s="1"/>
  <c r="BT555" i="41" s="1"/>
  <c r="AU523" i="41"/>
  <c r="AU524" i="41" s="1"/>
  <c r="AT523" i="41"/>
  <c r="AR523" i="41"/>
  <c r="AR526" i="41" s="1"/>
  <c r="AR631" i="41" s="1"/>
  <c r="AR666" i="41" s="1"/>
  <c r="AQ523" i="41"/>
  <c r="AQ526" i="41" s="1"/>
  <c r="AQ631" i="41" s="1"/>
  <c r="AQ666" i="41" s="1"/>
  <c r="AP523" i="41"/>
  <c r="AP524" i="41" s="1"/>
  <c r="AN523" i="41"/>
  <c r="AN524" i="41" s="1"/>
  <c r="AN555" i="41" s="1"/>
  <c r="BS555" i="41" s="1"/>
  <c r="AM523" i="41"/>
  <c r="AM524" i="41" s="1"/>
  <c r="AL523" i="41"/>
  <c r="AJ523" i="41"/>
  <c r="AJ526" i="41" s="1"/>
  <c r="AJ631" i="41" s="1"/>
  <c r="AJ666" i="41" s="1"/>
  <c r="AI523" i="41"/>
  <c r="AH523" i="41"/>
  <c r="AH524" i="41" s="1"/>
  <c r="AF523" i="41"/>
  <c r="AF524" i="41" s="1"/>
  <c r="AF555" i="41" s="1"/>
  <c r="BR555" i="41" s="1"/>
  <c r="AE523" i="41"/>
  <c r="AE524" i="41" s="1"/>
  <c r="AD523" i="41"/>
  <c r="AB523" i="41"/>
  <c r="AB526" i="41" s="1"/>
  <c r="AB631" i="41" s="1"/>
  <c r="AB666" i="41" s="1"/>
  <c r="AA523" i="41"/>
  <c r="AA526" i="41" s="1"/>
  <c r="AA631" i="41" s="1"/>
  <c r="AA666" i="41" s="1"/>
  <c r="Z523" i="41"/>
  <c r="Z524" i="41" s="1"/>
  <c r="X523" i="41"/>
  <c r="X524" i="41" s="1"/>
  <c r="W523" i="41"/>
  <c r="W524" i="41" s="1"/>
  <c r="V523" i="41"/>
  <c r="T523" i="41"/>
  <c r="T526" i="41" s="1"/>
  <c r="T631" i="41" s="1"/>
  <c r="T666" i="41" s="1"/>
  <c r="S523" i="41"/>
  <c r="R523" i="41"/>
  <c r="R524" i="41" s="1"/>
  <c r="P523" i="41"/>
  <c r="P524" i="41" s="1"/>
  <c r="BD524" i="41" s="1"/>
  <c r="O523" i="41"/>
  <c r="O524" i="41" s="1"/>
  <c r="N523" i="41"/>
  <c r="L523" i="41"/>
  <c r="L526" i="41" s="1"/>
  <c r="K523" i="41"/>
  <c r="K526" i="41" s="1"/>
  <c r="J523" i="41"/>
  <c r="AX523" i="41" s="1"/>
  <c r="H523" i="41"/>
  <c r="AR521" i="41"/>
  <c r="AQ521" i="41"/>
  <c r="AP521" i="41"/>
  <c r="AJ521" i="41"/>
  <c r="AI521" i="41"/>
  <c r="AH521" i="41"/>
  <c r="AB521" i="41"/>
  <c r="AA521" i="41"/>
  <c r="Z521" i="41"/>
  <c r="T521" i="41"/>
  <c r="S521" i="41"/>
  <c r="R521" i="41"/>
  <c r="L521" i="41"/>
  <c r="K521" i="41"/>
  <c r="J521" i="41"/>
  <c r="AR520" i="41"/>
  <c r="AQ520" i="41"/>
  <c r="AP520" i="41"/>
  <c r="AJ520" i="41"/>
  <c r="AI520" i="41"/>
  <c r="AH520" i="41"/>
  <c r="AB520" i="41"/>
  <c r="AA520" i="41"/>
  <c r="Z520" i="41"/>
  <c r="T520" i="41"/>
  <c r="S520" i="41"/>
  <c r="R520" i="41"/>
  <c r="L520" i="41"/>
  <c r="K520" i="41"/>
  <c r="J520" i="41"/>
  <c r="AV497" i="41"/>
  <c r="AV630" i="41" s="1"/>
  <c r="AU497" i="41"/>
  <c r="AU630" i="41" s="1"/>
  <c r="AT497" i="41"/>
  <c r="AT630" i="41" s="1"/>
  <c r="AN497" i="41"/>
  <c r="AN630" i="41" s="1"/>
  <c r="AM497" i="41"/>
  <c r="AM630" i="41" s="1"/>
  <c r="AL497" i="41"/>
  <c r="AL630" i="41" s="1"/>
  <c r="AF497" i="41"/>
  <c r="AF630" i="41" s="1"/>
  <c r="AE497" i="41"/>
  <c r="AE630" i="41" s="1"/>
  <c r="AD497" i="41"/>
  <c r="AD630" i="41" s="1"/>
  <c r="X497" i="41"/>
  <c r="X630" i="41" s="1"/>
  <c r="W497" i="41"/>
  <c r="W630" i="41" s="1"/>
  <c r="V497" i="41"/>
  <c r="V630" i="41" s="1"/>
  <c r="P497" i="41"/>
  <c r="O497" i="41"/>
  <c r="O630" i="41" s="1"/>
  <c r="N497" i="41"/>
  <c r="N630" i="41" s="1"/>
  <c r="AV495" i="41"/>
  <c r="AV554" i="41" s="1"/>
  <c r="BT554" i="41" s="1"/>
  <c r="AU495" i="41"/>
  <c r="AU554" i="41" s="1"/>
  <c r="AT495" i="41"/>
  <c r="AT554" i="41" s="1"/>
  <c r="AN495" i="41"/>
  <c r="AN554" i="41" s="1"/>
  <c r="BS554" i="41" s="1"/>
  <c r="AM495" i="41"/>
  <c r="AM554" i="41" s="1"/>
  <c r="AL495" i="41"/>
  <c r="AL554" i="41" s="1"/>
  <c r="AF495" i="41"/>
  <c r="AF554" i="41" s="1"/>
  <c r="BR554" i="41" s="1"/>
  <c r="AE495" i="41"/>
  <c r="AE554" i="41" s="1"/>
  <c r="AD495" i="41"/>
  <c r="AD554" i="41" s="1"/>
  <c r="X495" i="41"/>
  <c r="X554" i="41" s="1"/>
  <c r="BQ554" i="41" s="1"/>
  <c r="W495" i="41"/>
  <c r="W554" i="41" s="1"/>
  <c r="V495" i="41"/>
  <c r="V554" i="41" s="1"/>
  <c r="P495" i="41"/>
  <c r="P554" i="41" s="1"/>
  <c r="BP554" i="41" s="1"/>
  <c r="O495" i="41"/>
  <c r="N495" i="41"/>
  <c r="N554" i="41" s="1"/>
  <c r="BD494" i="41"/>
  <c r="BC494" i="41"/>
  <c r="BB494" i="41"/>
  <c r="AR494" i="41"/>
  <c r="AQ494" i="41"/>
  <c r="AP494" i="41"/>
  <c r="AJ494" i="41"/>
  <c r="AI494" i="41"/>
  <c r="AH494" i="41"/>
  <c r="AB494" i="41"/>
  <c r="AA494" i="41"/>
  <c r="Z494" i="41"/>
  <c r="T494" i="41"/>
  <c r="S494" i="41"/>
  <c r="R494" i="41"/>
  <c r="L494" i="41"/>
  <c r="K494" i="41"/>
  <c r="J494" i="41"/>
  <c r="BD493" i="41"/>
  <c r="BC493" i="41"/>
  <c r="BB493" i="41"/>
  <c r="AR493" i="41"/>
  <c r="AQ493" i="41"/>
  <c r="AP493" i="41"/>
  <c r="AJ493" i="41"/>
  <c r="AI493" i="41"/>
  <c r="AH493" i="41"/>
  <c r="AB493" i="41"/>
  <c r="AA493" i="41"/>
  <c r="Z493" i="41"/>
  <c r="T493" i="41"/>
  <c r="S493" i="41"/>
  <c r="R493" i="41"/>
  <c r="L493" i="41"/>
  <c r="K493" i="41"/>
  <c r="J493" i="41"/>
  <c r="BD492" i="41"/>
  <c r="BC492" i="41"/>
  <c r="BB492" i="41"/>
  <c r="AR492" i="41"/>
  <c r="AQ492" i="41"/>
  <c r="AP492" i="41"/>
  <c r="AJ492" i="41"/>
  <c r="AI492" i="41"/>
  <c r="AH492" i="41"/>
  <c r="AB492" i="41"/>
  <c r="AA492" i="41"/>
  <c r="Z492" i="41"/>
  <c r="T492" i="41"/>
  <c r="S492" i="41"/>
  <c r="R492" i="41"/>
  <c r="L492" i="41"/>
  <c r="K492" i="41"/>
  <c r="J492" i="41"/>
  <c r="BD491" i="41"/>
  <c r="BC491" i="41"/>
  <c r="BB491" i="41"/>
  <c r="AR491" i="41"/>
  <c r="AQ491" i="41"/>
  <c r="AP491" i="41"/>
  <c r="AJ491" i="41"/>
  <c r="AI491" i="41"/>
  <c r="AH491" i="41"/>
  <c r="AB491" i="41"/>
  <c r="AA491" i="41"/>
  <c r="Z491" i="41"/>
  <c r="T491" i="41"/>
  <c r="S491" i="41"/>
  <c r="R491" i="41"/>
  <c r="L491" i="41"/>
  <c r="K491" i="41"/>
  <c r="J491" i="41"/>
  <c r="BD490" i="41"/>
  <c r="BC490" i="41"/>
  <c r="BB490" i="41"/>
  <c r="AR490" i="41"/>
  <c r="AQ490" i="41"/>
  <c r="AP490" i="41"/>
  <c r="AJ490" i="41"/>
  <c r="AJ497" i="41" s="1"/>
  <c r="AJ630" i="41" s="1"/>
  <c r="AI490" i="41"/>
  <c r="AH490" i="41"/>
  <c r="AB490" i="41"/>
  <c r="AA490" i="41"/>
  <c r="AA497" i="41" s="1"/>
  <c r="AA630" i="41" s="1"/>
  <c r="Z490" i="41"/>
  <c r="T490" i="41"/>
  <c r="T497" i="41" s="1"/>
  <c r="T630" i="41" s="1"/>
  <c r="S490" i="41"/>
  <c r="R490" i="41"/>
  <c r="L490" i="41"/>
  <c r="K490" i="41"/>
  <c r="J490" i="41"/>
  <c r="AV475" i="41"/>
  <c r="AV629" i="41" s="1"/>
  <c r="AU475" i="41"/>
  <c r="AU629" i="41" s="1"/>
  <c r="AT475" i="41"/>
  <c r="AT629" i="41" s="1"/>
  <c r="AN475" i="41"/>
  <c r="AN629" i="41" s="1"/>
  <c r="AM475" i="41"/>
  <c r="AM629" i="41" s="1"/>
  <c r="AL475" i="41"/>
  <c r="AL629" i="41" s="1"/>
  <c r="AF475" i="41"/>
  <c r="AF629" i="41" s="1"/>
  <c r="AE475" i="41"/>
  <c r="AE629" i="41" s="1"/>
  <c r="AD475" i="41"/>
  <c r="AD629" i="41" s="1"/>
  <c r="X475" i="41"/>
  <c r="X629" i="41" s="1"/>
  <c r="W475" i="41"/>
  <c r="V475" i="41"/>
  <c r="V629" i="41" s="1"/>
  <c r="P475" i="41"/>
  <c r="P629" i="41" s="1"/>
  <c r="O475" i="41"/>
  <c r="O629" i="41" s="1"/>
  <c r="N475" i="41"/>
  <c r="N629" i="41" s="1"/>
  <c r="AV473" i="41"/>
  <c r="AV553" i="41" s="1"/>
  <c r="BT553" i="41" s="1"/>
  <c r="AU473" i="41"/>
  <c r="AU553" i="41" s="1"/>
  <c r="AT473" i="41"/>
  <c r="AT553" i="41" s="1"/>
  <c r="AN473" i="41"/>
  <c r="AN553" i="41" s="1"/>
  <c r="BS553" i="41" s="1"/>
  <c r="AM473" i="41"/>
  <c r="AM553" i="41" s="1"/>
  <c r="AL473" i="41"/>
  <c r="AF473" i="41"/>
  <c r="AF553" i="41" s="1"/>
  <c r="BR553" i="41" s="1"/>
  <c r="AE473" i="41"/>
  <c r="AE553" i="41" s="1"/>
  <c r="AD473" i="41"/>
  <c r="X473" i="41"/>
  <c r="X553" i="41" s="1"/>
  <c r="BQ553" i="41" s="1"/>
  <c r="W473" i="41"/>
  <c r="W553" i="41" s="1"/>
  <c r="V473" i="41"/>
  <c r="V553" i="41" s="1"/>
  <c r="P473" i="41"/>
  <c r="P553" i="41" s="1"/>
  <c r="BP553" i="41" s="1"/>
  <c r="O473" i="41"/>
  <c r="N473" i="41"/>
  <c r="BD472" i="41"/>
  <c r="BC472" i="41"/>
  <c r="BB472" i="41"/>
  <c r="AR472" i="41"/>
  <c r="AQ472" i="41"/>
  <c r="AP472" i="41"/>
  <c r="AJ472" i="41"/>
  <c r="AI472" i="41"/>
  <c r="AH472" i="41"/>
  <c r="AB472" i="41"/>
  <c r="AA472" i="41"/>
  <c r="Z472" i="41"/>
  <c r="T472" i="41"/>
  <c r="S472" i="41"/>
  <c r="R472" i="41"/>
  <c r="L472" i="41"/>
  <c r="K472" i="41"/>
  <c r="J472" i="41"/>
  <c r="AX472" i="41" s="1"/>
  <c r="BD471" i="41"/>
  <c r="BC471" i="41"/>
  <c r="BB471" i="41"/>
  <c r="AR471" i="41"/>
  <c r="AQ471" i="41"/>
  <c r="AP471" i="41"/>
  <c r="AJ471" i="41"/>
  <c r="AI471" i="41"/>
  <c r="AH471" i="41"/>
  <c r="AB471" i="41"/>
  <c r="AA471" i="41"/>
  <c r="Z471" i="41"/>
  <c r="T471" i="41"/>
  <c r="S471" i="41"/>
  <c r="R471" i="41"/>
  <c r="L471" i="41"/>
  <c r="K471" i="41"/>
  <c r="J471" i="41"/>
  <c r="BD470" i="41"/>
  <c r="BC470" i="41"/>
  <c r="BB470" i="41"/>
  <c r="AR470" i="41"/>
  <c r="AQ470" i="41"/>
  <c r="AP470" i="41"/>
  <c r="AJ470" i="41"/>
  <c r="AI470" i="41"/>
  <c r="AH470" i="41"/>
  <c r="AB470" i="41"/>
  <c r="AA470" i="41"/>
  <c r="Z470" i="41"/>
  <c r="T470" i="41"/>
  <c r="S470" i="41"/>
  <c r="R470" i="41"/>
  <c r="L470" i="41"/>
  <c r="K470" i="41"/>
  <c r="J470" i="41"/>
  <c r="AX470" i="41" s="1"/>
  <c r="BD469" i="41"/>
  <c r="BC469" i="41"/>
  <c r="BB469" i="41"/>
  <c r="AR469" i="41"/>
  <c r="AQ469" i="41"/>
  <c r="AP469" i="41"/>
  <c r="AJ469" i="41"/>
  <c r="AI469" i="41"/>
  <c r="AH469" i="41"/>
  <c r="AB469" i="41"/>
  <c r="AA469" i="41"/>
  <c r="Z469" i="41"/>
  <c r="T469" i="41"/>
  <c r="S469" i="41"/>
  <c r="R469" i="41"/>
  <c r="L469" i="41"/>
  <c r="K469" i="41"/>
  <c r="J469" i="41"/>
  <c r="BD468" i="41"/>
  <c r="BC468" i="41"/>
  <c r="BB468" i="41"/>
  <c r="AR468" i="41"/>
  <c r="AR475" i="41" s="1"/>
  <c r="AR629" i="41" s="1"/>
  <c r="AQ468" i="41"/>
  <c r="AP468" i="41"/>
  <c r="AJ468" i="41"/>
  <c r="AJ475" i="41" s="1"/>
  <c r="AJ629" i="41" s="1"/>
  <c r="AI468" i="41"/>
  <c r="AI475" i="41" s="1"/>
  <c r="AI629" i="41" s="1"/>
  <c r="AH468" i="41"/>
  <c r="AB468" i="41"/>
  <c r="AB475" i="41" s="1"/>
  <c r="AB629" i="41" s="1"/>
  <c r="AA468" i="41"/>
  <c r="Z468" i="41"/>
  <c r="T468" i="41"/>
  <c r="T475" i="41" s="1"/>
  <c r="T629" i="41" s="1"/>
  <c r="S468" i="41"/>
  <c r="S475" i="41" s="1"/>
  <c r="S629" i="41" s="1"/>
  <c r="R468" i="41"/>
  <c r="L468" i="41"/>
  <c r="L475" i="41" s="1"/>
  <c r="K468" i="41"/>
  <c r="J468" i="41"/>
  <c r="AV450" i="41"/>
  <c r="AU450" i="41"/>
  <c r="AT450" i="41"/>
  <c r="AR450" i="41"/>
  <c r="AQ450" i="41"/>
  <c r="AP450" i="41"/>
  <c r="AN450" i="41"/>
  <c r="AM450" i="41"/>
  <c r="AL450" i="41"/>
  <c r="AJ450" i="41"/>
  <c r="AI450" i="41"/>
  <c r="AH450" i="41"/>
  <c r="AF450" i="41"/>
  <c r="AE450" i="41"/>
  <c r="AD450" i="41"/>
  <c r="AB450" i="41"/>
  <c r="AA450" i="41"/>
  <c r="Z450" i="41"/>
  <c r="X450" i="41"/>
  <c r="W450" i="41"/>
  <c r="V450" i="41"/>
  <c r="T450" i="41"/>
  <c r="S450" i="41"/>
  <c r="R450" i="41"/>
  <c r="P450" i="41"/>
  <c r="BD450" i="41" s="1"/>
  <c r="O450" i="41"/>
  <c r="N450" i="41"/>
  <c r="BB450" i="41" s="1"/>
  <c r="L450" i="41"/>
  <c r="AZ450" i="41" s="1"/>
  <c r="K450" i="41"/>
  <c r="J450" i="41"/>
  <c r="AX450" i="41" s="1"/>
  <c r="AR449" i="41"/>
  <c r="AQ449" i="41"/>
  <c r="AP449" i="41"/>
  <c r="AJ449" i="41"/>
  <c r="AI449" i="41"/>
  <c r="AH449" i="41"/>
  <c r="AB449" i="41"/>
  <c r="AA449" i="41"/>
  <c r="Z449" i="41"/>
  <c r="T449" i="41"/>
  <c r="S449" i="41"/>
  <c r="R449" i="41"/>
  <c r="L449" i="41"/>
  <c r="K449" i="41"/>
  <c r="J449" i="41"/>
  <c r="AV448" i="41"/>
  <c r="AU448" i="41"/>
  <c r="AT448" i="41"/>
  <c r="AR448" i="41"/>
  <c r="AQ448" i="41"/>
  <c r="AP448" i="41"/>
  <c r="AN448" i="41"/>
  <c r="AM448" i="41"/>
  <c r="AL448" i="41"/>
  <c r="AJ448" i="41"/>
  <c r="AI448" i="41"/>
  <c r="AH448" i="41"/>
  <c r="AF448" i="41"/>
  <c r="AE448" i="41"/>
  <c r="AD448" i="41"/>
  <c r="AB448" i="41"/>
  <c r="AA448" i="41"/>
  <c r="Z448" i="41"/>
  <c r="X448" i="41"/>
  <c r="W448" i="41"/>
  <c r="V448" i="41"/>
  <c r="T448" i="41"/>
  <c r="S448" i="41"/>
  <c r="R448" i="41"/>
  <c r="P448" i="41"/>
  <c r="BD448" i="41" s="1"/>
  <c r="O448" i="41"/>
  <c r="BC448" i="41" s="1"/>
  <c r="N448" i="41"/>
  <c r="BB448" i="41" s="1"/>
  <c r="L448" i="41"/>
  <c r="AZ448" i="41" s="1"/>
  <c r="K448" i="41"/>
  <c r="AY448" i="41" s="1"/>
  <c r="J448" i="41"/>
  <c r="AX448" i="41" s="1"/>
  <c r="AV447" i="41"/>
  <c r="AU447" i="41"/>
  <c r="AT447" i="41"/>
  <c r="AR447" i="41"/>
  <c r="AQ447" i="41"/>
  <c r="AP447" i="41"/>
  <c r="AN447" i="41"/>
  <c r="AM447" i="41"/>
  <c r="AL447" i="41"/>
  <c r="AJ447" i="41"/>
  <c r="AI447" i="41"/>
  <c r="AH447" i="41"/>
  <c r="AF447" i="41"/>
  <c r="AE447" i="41"/>
  <c r="AD447" i="41"/>
  <c r="AB447" i="41"/>
  <c r="AA447" i="41"/>
  <c r="Z447" i="41"/>
  <c r="X447" i="41"/>
  <c r="W447" i="41"/>
  <c r="V447" i="41"/>
  <c r="T447" i="41"/>
  <c r="S447" i="41"/>
  <c r="R447" i="41"/>
  <c r="P447" i="41"/>
  <c r="O447" i="41"/>
  <c r="BC447" i="41" s="1"/>
  <c r="N447" i="41"/>
  <c r="BB447" i="41" s="1"/>
  <c r="L447" i="41"/>
  <c r="AZ447" i="41" s="1"/>
  <c r="K447" i="41"/>
  <c r="AY447" i="41" s="1"/>
  <c r="J447" i="41"/>
  <c r="AR446" i="41"/>
  <c r="AQ446" i="41"/>
  <c r="AP446" i="41"/>
  <c r="AJ446" i="41"/>
  <c r="AI446" i="41"/>
  <c r="AH446" i="41"/>
  <c r="AB446" i="41"/>
  <c r="AA446" i="41"/>
  <c r="Z446" i="41"/>
  <c r="T446" i="41"/>
  <c r="S446" i="41"/>
  <c r="R446" i="41"/>
  <c r="L446" i="41"/>
  <c r="K446" i="41"/>
  <c r="J446" i="41"/>
  <c r="AV431" i="41"/>
  <c r="AN431" i="41"/>
  <c r="AF431" i="41"/>
  <c r="X431" i="41"/>
  <c r="P431" i="41"/>
  <c r="AV429" i="41"/>
  <c r="AN429" i="41"/>
  <c r="AF429" i="41"/>
  <c r="X429" i="41"/>
  <c r="P429" i="41"/>
  <c r="BD428" i="41"/>
  <c r="AU428" i="41"/>
  <c r="AT428" i="41"/>
  <c r="AR428" i="41"/>
  <c r="AQ428" i="41"/>
  <c r="AP428" i="41"/>
  <c r="AM428" i="41"/>
  <c r="AL428" i="41"/>
  <c r="AJ428" i="41"/>
  <c r="AI428" i="41"/>
  <c r="AH428" i="41"/>
  <c r="AE428" i="41"/>
  <c r="AD428" i="41"/>
  <c r="AB428" i="41"/>
  <c r="AA428" i="41"/>
  <c r="Z428" i="41"/>
  <c r="W428" i="41"/>
  <c r="V428" i="41"/>
  <c r="T428" i="41"/>
  <c r="S428" i="41"/>
  <c r="R428" i="41"/>
  <c r="O428" i="41"/>
  <c r="N428" i="41"/>
  <c r="L428" i="41"/>
  <c r="K428" i="41"/>
  <c r="J428" i="41"/>
  <c r="BD427" i="41"/>
  <c r="AR427" i="41"/>
  <c r="AQ427" i="41"/>
  <c r="AP427" i="41"/>
  <c r="AJ427" i="41"/>
  <c r="AI427" i="41"/>
  <c r="AH427" i="41"/>
  <c r="AB427" i="41"/>
  <c r="AA427" i="41"/>
  <c r="Z427" i="41"/>
  <c r="T427" i="41"/>
  <c r="S427" i="41"/>
  <c r="R427" i="41"/>
  <c r="L427" i="41"/>
  <c r="K427" i="41"/>
  <c r="J427" i="41"/>
  <c r="BD426" i="41"/>
  <c r="AU426" i="41"/>
  <c r="AT426" i="41"/>
  <c r="AR426" i="41"/>
  <c r="AQ426" i="41"/>
  <c r="AP426" i="41"/>
  <c r="AM426" i="41"/>
  <c r="AL426" i="41"/>
  <c r="AJ426" i="41"/>
  <c r="AI426" i="41"/>
  <c r="AH426" i="41"/>
  <c r="AE426" i="41"/>
  <c r="AD426" i="41"/>
  <c r="AB426" i="41"/>
  <c r="AA426" i="41"/>
  <c r="Z426" i="41"/>
  <c r="W426" i="41"/>
  <c r="V426" i="41"/>
  <c r="T426" i="41"/>
  <c r="S426" i="41"/>
  <c r="R426" i="41"/>
  <c r="O426" i="41"/>
  <c r="N426" i="41"/>
  <c r="L426" i="41"/>
  <c r="K426" i="41"/>
  <c r="J426" i="41"/>
  <c r="BD425" i="41"/>
  <c r="AU425" i="41"/>
  <c r="AT425" i="41"/>
  <c r="AR425" i="41"/>
  <c r="AQ425" i="41"/>
  <c r="AP425" i="41"/>
  <c r="AM425" i="41"/>
  <c r="AL425" i="41"/>
  <c r="AJ425" i="41"/>
  <c r="AI425" i="41"/>
  <c r="AH425" i="41"/>
  <c r="AE425" i="41"/>
  <c r="AD425" i="41"/>
  <c r="AB425" i="41"/>
  <c r="AA425" i="41"/>
  <c r="Z425" i="41"/>
  <c r="W425" i="41"/>
  <c r="V425" i="41"/>
  <c r="T425" i="41"/>
  <c r="S425" i="41"/>
  <c r="R425" i="41"/>
  <c r="O425" i="41"/>
  <c r="N425" i="41"/>
  <c r="L425" i="41"/>
  <c r="K425" i="41"/>
  <c r="J425" i="41"/>
  <c r="BD424" i="41"/>
  <c r="AR424" i="41"/>
  <c r="AQ424" i="41"/>
  <c r="AP424" i="41"/>
  <c r="AJ424" i="41"/>
  <c r="AI424" i="41"/>
  <c r="AH424" i="41"/>
  <c r="AB424" i="41"/>
  <c r="AA424" i="41"/>
  <c r="Z424" i="41"/>
  <c r="T424" i="41"/>
  <c r="S424" i="41"/>
  <c r="R424" i="41"/>
  <c r="L424" i="41"/>
  <c r="K424" i="41"/>
  <c r="J424" i="41"/>
  <c r="AV406" i="41"/>
  <c r="AU406" i="41"/>
  <c r="AT406" i="41"/>
  <c r="AN406" i="41"/>
  <c r="AM406" i="41"/>
  <c r="AL406" i="41"/>
  <c r="AF406" i="41"/>
  <c r="AE406" i="41"/>
  <c r="AD406" i="41"/>
  <c r="X406" i="41"/>
  <c r="W406" i="41"/>
  <c r="V406" i="41"/>
  <c r="P406" i="41"/>
  <c r="O406" i="41"/>
  <c r="N406" i="41"/>
  <c r="AV405" i="41"/>
  <c r="AN405" i="41"/>
  <c r="AF405" i="41"/>
  <c r="X405" i="41"/>
  <c r="P405" i="41"/>
  <c r="O405" i="41"/>
  <c r="N405" i="41"/>
  <c r="AV404" i="41"/>
  <c r="AU404" i="41"/>
  <c r="AT404" i="41"/>
  <c r="AR404" i="41"/>
  <c r="AQ404" i="41"/>
  <c r="AP404" i="41"/>
  <c r="AN404" i="41"/>
  <c r="AM404" i="41"/>
  <c r="AL404" i="41"/>
  <c r="AJ404" i="41"/>
  <c r="AI404" i="41"/>
  <c r="AH404" i="41"/>
  <c r="AF404" i="41"/>
  <c r="AE404" i="41"/>
  <c r="AD404" i="41"/>
  <c r="AB404" i="41"/>
  <c r="AA404" i="41"/>
  <c r="Z404" i="41"/>
  <c r="X404" i="41"/>
  <c r="W404" i="41"/>
  <c r="V404" i="41"/>
  <c r="T404" i="41"/>
  <c r="S404" i="41"/>
  <c r="R404" i="41"/>
  <c r="P404" i="41"/>
  <c r="BD404" i="41" s="1"/>
  <c r="O404" i="41"/>
  <c r="BC404" i="41" s="1"/>
  <c r="N404" i="41"/>
  <c r="BB404" i="41" s="1"/>
  <c r="L404" i="41"/>
  <c r="AZ404" i="41" s="1"/>
  <c r="K404" i="41"/>
  <c r="AY404" i="41" s="1"/>
  <c r="J404" i="41"/>
  <c r="AZ403" i="41"/>
  <c r="AY403" i="41"/>
  <c r="AX403" i="41"/>
  <c r="AV403" i="41"/>
  <c r="AU403" i="41"/>
  <c r="AT403" i="41"/>
  <c r="AN403" i="41"/>
  <c r="AM403" i="41"/>
  <c r="AL403" i="41"/>
  <c r="AF403" i="41"/>
  <c r="AE403" i="41"/>
  <c r="AD403" i="41"/>
  <c r="X403" i="41"/>
  <c r="W403" i="41"/>
  <c r="V403" i="41"/>
  <c r="P403" i="41"/>
  <c r="O403" i="41"/>
  <c r="N403" i="41"/>
  <c r="AV402" i="41"/>
  <c r="AN402" i="41"/>
  <c r="AF402" i="41"/>
  <c r="X402" i="41"/>
  <c r="P402" i="41"/>
  <c r="O402" i="41"/>
  <c r="N402" i="41"/>
  <c r="AU392" i="41"/>
  <c r="AU405" i="41" s="1"/>
  <c r="AT392" i="41"/>
  <c r="AM392" i="41"/>
  <c r="AM402" i="41" s="1"/>
  <c r="AL392" i="41"/>
  <c r="AL405" i="41" s="1"/>
  <c r="AE392" i="41"/>
  <c r="AE402" i="41" s="1"/>
  <c r="AD392" i="41"/>
  <c r="AD405" i="41" s="1"/>
  <c r="W392" i="41"/>
  <c r="V392" i="41"/>
  <c r="AV384" i="41"/>
  <c r="AU384" i="41"/>
  <c r="AT384" i="41"/>
  <c r="AR384" i="41"/>
  <c r="AQ384" i="41"/>
  <c r="AP384" i="41"/>
  <c r="AQ402" i="41" s="1"/>
  <c r="AN384" i="41"/>
  <c r="AM384" i="41"/>
  <c r="AL384" i="41"/>
  <c r="AJ384" i="41"/>
  <c r="AI384" i="41"/>
  <c r="AH384" i="41"/>
  <c r="AH402" i="41" s="1"/>
  <c r="AF384" i="41"/>
  <c r="AE384" i="41"/>
  <c r="AD384" i="41"/>
  <c r="AB384" i="41"/>
  <c r="AA384" i="41"/>
  <c r="Z384" i="41"/>
  <c r="Z402" i="41" s="1"/>
  <c r="X384" i="41"/>
  <c r="W384" i="41"/>
  <c r="V384" i="41"/>
  <c r="T384" i="41"/>
  <c r="S384" i="41"/>
  <c r="R384" i="41"/>
  <c r="R402" i="41" s="1"/>
  <c r="P384" i="41"/>
  <c r="O384" i="41"/>
  <c r="BC384" i="41" s="1"/>
  <c r="N384" i="41"/>
  <c r="BB384" i="41" s="1"/>
  <c r="L384" i="41"/>
  <c r="AZ384" i="41" s="1"/>
  <c r="K384" i="41"/>
  <c r="AY384" i="41" s="1"/>
  <c r="J384" i="41"/>
  <c r="J402" i="41" s="1"/>
  <c r="AR383" i="41"/>
  <c r="AQ383" i="41"/>
  <c r="AP383" i="41"/>
  <c r="AJ383" i="41"/>
  <c r="AI383" i="41"/>
  <c r="AH383" i="41"/>
  <c r="AB383" i="41"/>
  <c r="AA383" i="41"/>
  <c r="Z383" i="41"/>
  <c r="T383" i="41"/>
  <c r="S383" i="41"/>
  <c r="R383" i="41"/>
  <c r="P383" i="41"/>
  <c r="O383" i="41"/>
  <c r="N383" i="41"/>
  <c r="L383" i="41"/>
  <c r="K383" i="41"/>
  <c r="J383" i="41"/>
  <c r="AV382" i="41"/>
  <c r="AU382" i="41"/>
  <c r="AT382" i="41"/>
  <c r="AR382" i="41"/>
  <c r="AQ382" i="41"/>
  <c r="AP382" i="41"/>
  <c r="AN382" i="41"/>
  <c r="AM382" i="41"/>
  <c r="AL382" i="41"/>
  <c r="AJ382" i="41"/>
  <c r="AI382" i="41"/>
  <c r="AH382" i="41"/>
  <c r="AF382" i="41"/>
  <c r="AE382" i="41"/>
  <c r="AD382" i="41"/>
  <c r="AB382" i="41"/>
  <c r="AA382" i="41"/>
  <c r="Z382" i="41"/>
  <c r="X382" i="41"/>
  <c r="W382" i="41"/>
  <c r="V382" i="41"/>
  <c r="T382" i="41"/>
  <c r="S382" i="41"/>
  <c r="R382" i="41"/>
  <c r="P382" i="41"/>
  <c r="O382" i="41"/>
  <c r="BC382" i="41" s="1"/>
  <c r="N382" i="41"/>
  <c r="BB382" i="41" s="1"/>
  <c r="L382" i="41"/>
  <c r="AZ382" i="41" s="1"/>
  <c r="K382" i="41"/>
  <c r="AY382" i="41" s="1"/>
  <c r="J382" i="41"/>
  <c r="AX382" i="41" s="1"/>
  <c r="AZ381" i="41"/>
  <c r="AY381" i="41"/>
  <c r="AX381" i="41"/>
  <c r="AV381" i="41"/>
  <c r="AU381" i="41"/>
  <c r="AT381" i="41"/>
  <c r="AN381" i="41"/>
  <c r="AM381" i="41"/>
  <c r="AL381" i="41"/>
  <c r="AF381" i="41"/>
  <c r="AE381" i="41"/>
  <c r="AD381" i="41"/>
  <c r="X381" i="41"/>
  <c r="W381" i="41"/>
  <c r="V381" i="41"/>
  <c r="P381" i="41"/>
  <c r="O381" i="41"/>
  <c r="N381" i="41"/>
  <c r="AR380" i="41"/>
  <c r="AQ380" i="41"/>
  <c r="AP380" i="41"/>
  <c r="AJ380" i="41"/>
  <c r="AI380" i="41"/>
  <c r="AH380" i="41"/>
  <c r="AB380" i="41"/>
  <c r="AA380" i="41"/>
  <c r="Z380" i="41"/>
  <c r="T380" i="41"/>
  <c r="S380" i="41"/>
  <c r="R380" i="41"/>
  <c r="P380" i="41"/>
  <c r="O380" i="41"/>
  <c r="N380" i="41"/>
  <c r="L380" i="41"/>
  <c r="K380" i="41"/>
  <c r="AY380" i="41" s="1"/>
  <c r="J380" i="41"/>
  <c r="AV370" i="41"/>
  <c r="AV380" i="41" s="1"/>
  <c r="AU370" i="41"/>
  <c r="AT370" i="41"/>
  <c r="AN370" i="41"/>
  <c r="AN380" i="41" s="1"/>
  <c r="AM370" i="41"/>
  <c r="AM380" i="41" s="1"/>
  <c r="AL370" i="41"/>
  <c r="AL383" i="41" s="1"/>
  <c r="AF370" i="41"/>
  <c r="AF380" i="41" s="1"/>
  <c r="AE370" i="41"/>
  <c r="AD370" i="41"/>
  <c r="X370" i="41"/>
  <c r="X380" i="41" s="1"/>
  <c r="W370" i="41"/>
  <c r="W380" i="41" s="1"/>
  <c r="V370" i="41"/>
  <c r="V383" i="41" s="1"/>
  <c r="AP344" i="41"/>
  <c r="AH344" i="41"/>
  <c r="Z344" i="41"/>
  <c r="R344" i="41"/>
  <c r="N344" i="41"/>
  <c r="J344" i="41"/>
  <c r="AP343" i="41"/>
  <c r="AP347" i="41" s="1"/>
  <c r="AH343" i="41"/>
  <c r="Z343" i="41"/>
  <c r="Z347" i="41" s="1"/>
  <c r="R343" i="41"/>
  <c r="N343" i="41"/>
  <c r="J343" i="41"/>
  <c r="AP342" i="41"/>
  <c r="AH342" i="41"/>
  <c r="Z342" i="41"/>
  <c r="R342" i="41"/>
  <c r="N342" i="41"/>
  <c r="J342" i="41"/>
  <c r="AP341" i="41"/>
  <c r="AH341" i="41"/>
  <c r="Z341" i="41"/>
  <c r="R341" i="41"/>
  <c r="R345" i="41" s="1"/>
  <c r="N341" i="41"/>
  <c r="J341" i="41"/>
  <c r="X337" i="41"/>
  <c r="AF337" i="41" s="1"/>
  <c r="AN337" i="41" s="1"/>
  <c r="AV337" i="41" s="1"/>
  <c r="W337" i="41"/>
  <c r="AE337" i="41" s="1"/>
  <c r="AM337" i="41" s="1"/>
  <c r="AU337" i="41" s="1"/>
  <c r="V337" i="41"/>
  <c r="AV335" i="41"/>
  <c r="AU335" i="41"/>
  <c r="AR335" i="41"/>
  <c r="AQ335" i="41"/>
  <c r="AQ343" i="41" s="1"/>
  <c r="AN335" i="41"/>
  <c r="AM335" i="41"/>
  <c r="AJ335" i="41"/>
  <c r="AJ344" i="41" s="1"/>
  <c r="AI335" i="41"/>
  <c r="AI343" i="41" s="1"/>
  <c r="AF335" i="41"/>
  <c r="AE335" i="41"/>
  <c r="AB335" i="41"/>
  <c r="AA335" i="41"/>
  <c r="X335" i="41"/>
  <c r="W335" i="41"/>
  <c r="T335" i="41"/>
  <c r="S335" i="41"/>
  <c r="S344" i="41" s="1"/>
  <c r="P335" i="41"/>
  <c r="O335" i="41"/>
  <c r="O344" i="41" s="1"/>
  <c r="L335" i="41"/>
  <c r="L344" i="41" s="1"/>
  <c r="K335" i="41"/>
  <c r="AV334" i="41"/>
  <c r="AU334" i="41"/>
  <c r="AR334" i="41"/>
  <c r="AQ334" i="41"/>
  <c r="AN334" i="41"/>
  <c r="AM334" i="41"/>
  <c r="AJ334" i="41"/>
  <c r="AI334" i="41"/>
  <c r="AI342" i="41" s="1"/>
  <c r="AF334" i="41"/>
  <c r="AE334" i="41"/>
  <c r="AB334" i="41"/>
  <c r="AB342" i="41" s="1"/>
  <c r="AA334" i="41"/>
  <c r="X334" i="41"/>
  <c r="W334" i="41"/>
  <c r="T334" i="41"/>
  <c r="S334" i="41"/>
  <c r="P334" i="41"/>
  <c r="P342" i="41" s="1"/>
  <c r="O334" i="41"/>
  <c r="O342" i="41" s="1"/>
  <c r="L334" i="41"/>
  <c r="K334" i="41"/>
  <c r="K342" i="41" s="1"/>
  <c r="AV329" i="41"/>
  <c r="AV623" i="41" s="1"/>
  <c r="AU329" i="41"/>
  <c r="AU623" i="41" s="1"/>
  <c r="AT329" i="41"/>
  <c r="AT623" i="41" s="1"/>
  <c r="AN329" i="41"/>
  <c r="AN623" i="41" s="1"/>
  <c r="AM329" i="41"/>
  <c r="AM623" i="41" s="1"/>
  <c r="AL329" i="41"/>
  <c r="AL623" i="41" s="1"/>
  <c r="AF329" i="41"/>
  <c r="AF623" i="41" s="1"/>
  <c r="AE329" i="41"/>
  <c r="AE623" i="41" s="1"/>
  <c r="AD329" i="41"/>
  <c r="AD623" i="41" s="1"/>
  <c r="X329" i="41"/>
  <c r="X623" i="41" s="1"/>
  <c r="W329" i="41"/>
  <c r="W623" i="41" s="1"/>
  <c r="V329" i="41"/>
  <c r="V623" i="41" s="1"/>
  <c r="P329" i="41"/>
  <c r="P623" i="41" s="1"/>
  <c r="O329" i="41"/>
  <c r="O623" i="41" s="1"/>
  <c r="N329" i="41"/>
  <c r="AV327" i="41"/>
  <c r="AV547" i="41" s="1"/>
  <c r="BT547" i="41" s="1"/>
  <c r="AU327" i="41"/>
  <c r="AU547" i="41" s="1"/>
  <c r="AT327" i="41"/>
  <c r="AT547" i="41" s="1"/>
  <c r="AN327" i="41"/>
  <c r="AN547" i="41" s="1"/>
  <c r="BS547" i="41" s="1"/>
  <c r="AM327" i="41"/>
  <c r="AM547" i="41" s="1"/>
  <c r="AL327" i="41"/>
  <c r="AL547" i="41" s="1"/>
  <c r="AF327" i="41"/>
  <c r="AF547" i="41" s="1"/>
  <c r="BR547" i="41" s="1"/>
  <c r="AE327" i="41"/>
  <c r="AE547" i="41" s="1"/>
  <c r="AD327" i="41"/>
  <c r="AD547" i="41" s="1"/>
  <c r="X327" i="41"/>
  <c r="X547" i="41" s="1"/>
  <c r="BQ547" i="41" s="1"/>
  <c r="W327" i="41"/>
  <c r="W547" i="41" s="1"/>
  <c r="V327" i="41"/>
  <c r="V547" i="41" s="1"/>
  <c r="P327" i="41"/>
  <c r="O327" i="41"/>
  <c r="O547" i="41" s="1"/>
  <c r="N327" i="41"/>
  <c r="N547" i="41" s="1"/>
  <c r="BD326" i="41"/>
  <c r="BC326" i="41"/>
  <c r="BB326" i="41"/>
  <c r="BD325" i="41"/>
  <c r="BC325" i="41"/>
  <c r="BB325" i="41"/>
  <c r="AV323" i="41"/>
  <c r="AU323" i="41"/>
  <c r="AR323" i="41"/>
  <c r="AQ323" i="41"/>
  <c r="AN323" i="41"/>
  <c r="AM323" i="41"/>
  <c r="AJ323" i="41"/>
  <c r="AI323" i="41"/>
  <c r="AF323" i="41"/>
  <c r="AE323" i="41"/>
  <c r="AB323" i="41"/>
  <c r="AA323" i="41"/>
  <c r="X323" i="41"/>
  <c r="W323" i="41"/>
  <c r="T323" i="41"/>
  <c r="S323" i="41"/>
  <c r="P323" i="41"/>
  <c r="O323" i="41"/>
  <c r="L323" i="41"/>
  <c r="K323" i="41"/>
  <c r="AV322" i="41"/>
  <c r="AU322" i="41"/>
  <c r="AR322" i="41"/>
  <c r="AQ322" i="41"/>
  <c r="AN322" i="41"/>
  <c r="AM322" i="41"/>
  <c r="AJ322" i="41"/>
  <c r="AI322" i="41"/>
  <c r="AF322" i="41"/>
  <c r="AE322" i="41"/>
  <c r="AB322" i="41"/>
  <c r="AA322" i="41"/>
  <c r="X322" i="41"/>
  <c r="W322" i="41"/>
  <c r="T322" i="41"/>
  <c r="S322" i="41"/>
  <c r="P322" i="41"/>
  <c r="O322" i="41"/>
  <c r="L322" i="41"/>
  <c r="K322" i="41"/>
  <c r="AV321" i="41"/>
  <c r="AU321" i="41"/>
  <c r="AR321" i="41"/>
  <c r="AQ321" i="41"/>
  <c r="AN321" i="41"/>
  <c r="AM321" i="41"/>
  <c r="AJ321" i="41"/>
  <c r="AI321" i="41"/>
  <c r="AF321" i="41"/>
  <c r="AE321" i="41"/>
  <c r="AB321" i="41"/>
  <c r="AA321" i="41"/>
  <c r="X321" i="41"/>
  <c r="W321" i="41"/>
  <c r="T321" i="41"/>
  <c r="S321" i="41"/>
  <c r="P321" i="41"/>
  <c r="O321" i="41"/>
  <c r="L321" i="41"/>
  <c r="K321" i="41"/>
  <c r="AP294" i="41"/>
  <c r="AH294" i="41"/>
  <c r="Z294" i="41"/>
  <c r="R294" i="41"/>
  <c r="N294" i="41"/>
  <c r="J294" i="41"/>
  <c r="AP293" i="41"/>
  <c r="AH293" i="41"/>
  <c r="Z293" i="41"/>
  <c r="R293" i="41"/>
  <c r="N293" i="41"/>
  <c r="N297" i="41" s="1"/>
  <c r="J293" i="41"/>
  <c r="AP292" i="41"/>
  <c r="AH292" i="41"/>
  <c r="Z292" i="41"/>
  <c r="R292" i="41"/>
  <c r="N292" i="41"/>
  <c r="J292" i="41"/>
  <c r="AP291" i="41"/>
  <c r="AH291" i="41"/>
  <c r="Z291" i="41"/>
  <c r="R291" i="41"/>
  <c r="N291" i="41"/>
  <c r="J291" i="41"/>
  <c r="X287" i="41"/>
  <c r="AF287" i="41" s="1"/>
  <c r="AN287" i="41" s="1"/>
  <c r="AV287" i="41" s="1"/>
  <c r="W287" i="41"/>
  <c r="AE287" i="41" s="1"/>
  <c r="V287" i="41"/>
  <c r="AV285" i="41"/>
  <c r="AV309" i="41" s="1"/>
  <c r="AU285" i="41"/>
  <c r="AR285" i="41"/>
  <c r="AQ285" i="41"/>
  <c r="AQ306" i="41" s="1"/>
  <c r="AN285" i="41"/>
  <c r="AM285" i="41"/>
  <c r="AJ285" i="41"/>
  <c r="AJ309" i="41" s="1"/>
  <c r="AI285" i="41"/>
  <c r="AI307" i="41" s="1"/>
  <c r="AF285" i="41"/>
  <c r="AE285" i="41"/>
  <c r="AB285" i="41"/>
  <c r="AA285" i="41"/>
  <c r="AA309" i="41" s="1"/>
  <c r="X285" i="41"/>
  <c r="X309" i="41" s="1"/>
  <c r="W285" i="41"/>
  <c r="T285" i="41"/>
  <c r="S285" i="41"/>
  <c r="S294" i="41" s="1"/>
  <c r="P285" i="41"/>
  <c r="O285" i="41"/>
  <c r="O309" i="41" s="1"/>
  <c r="L285" i="41"/>
  <c r="L309" i="41" s="1"/>
  <c r="K285" i="41"/>
  <c r="K293" i="41" s="1"/>
  <c r="AP277" i="41"/>
  <c r="AH277" i="41"/>
  <c r="Z277" i="41"/>
  <c r="R277" i="41"/>
  <c r="J277" i="41"/>
  <c r="AP276" i="41"/>
  <c r="AH276" i="41"/>
  <c r="Z276" i="41"/>
  <c r="R276" i="41"/>
  <c r="R280" i="41" s="1"/>
  <c r="S280" i="41" s="1"/>
  <c r="S620" i="41" s="1"/>
  <c r="J276" i="41"/>
  <c r="AP275" i="41"/>
  <c r="AH275" i="41"/>
  <c r="Z275" i="41"/>
  <c r="R275" i="41"/>
  <c r="J275" i="41"/>
  <c r="AP274" i="41"/>
  <c r="AH274" i="41"/>
  <c r="Z274" i="41"/>
  <c r="R274" i="41"/>
  <c r="J274" i="41"/>
  <c r="X270" i="41"/>
  <c r="AF270" i="41" s="1"/>
  <c r="AN270" i="41" s="1"/>
  <c r="AV270" i="41" s="1"/>
  <c r="W270" i="41"/>
  <c r="AE270" i="41" s="1"/>
  <c r="AM270" i="41" s="1"/>
  <c r="AU270" i="41" s="1"/>
  <c r="V270" i="41"/>
  <c r="AD270" i="41" s="1"/>
  <c r="AL270" i="41" s="1"/>
  <c r="AT270" i="41" s="1"/>
  <c r="AR268" i="41"/>
  <c r="AQ268" i="41"/>
  <c r="AJ268" i="41"/>
  <c r="AI268" i="41"/>
  <c r="AB268" i="41"/>
  <c r="AA268" i="41"/>
  <c r="T268" i="41"/>
  <c r="S268" i="41"/>
  <c r="L268" i="41"/>
  <c r="K268" i="41"/>
  <c r="AV267" i="41"/>
  <c r="AU267" i="41"/>
  <c r="AR267" i="41"/>
  <c r="AQ267" i="41"/>
  <c r="AN267" i="41"/>
  <c r="AM267" i="41"/>
  <c r="AJ267" i="41"/>
  <c r="AI267" i="41"/>
  <c r="AF267" i="41"/>
  <c r="AE267" i="41"/>
  <c r="AB267" i="41"/>
  <c r="AA267" i="41"/>
  <c r="X267" i="41"/>
  <c r="W267" i="41"/>
  <c r="T267" i="41"/>
  <c r="S267" i="41"/>
  <c r="P267" i="41"/>
  <c r="O267" i="41"/>
  <c r="L267" i="41"/>
  <c r="K267" i="41"/>
  <c r="AV266" i="41"/>
  <c r="AU266" i="41"/>
  <c r="AR266" i="41"/>
  <c r="AQ266" i="41"/>
  <c r="AN266" i="41"/>
  <c r="AM266" i="41"/>
  <c r="AJ266" i="41"/>
  <c r="AI266" i="41"/>
  <c r="AF266" i="41"/>
  <c r="AE266" i="41"/>
  <c r="AB266" i="41"/>
  <c r="AA266" i="41"/>
  <c r="X266" i="41"/>
  <c r="W266" i="41"/>
  <c r="T266" i="41"/>
  <c r="S266" i="41"/>
  <c r="P266" i="41"/>
  <c r="O266" i="41"/>
  <c r="L266" i="41"/>
  <c r="K266" i="41"/>
  <c r="AR247" i="41"/>
  <c r="AQ247" i="41"/>
  <c r="AP247" i="41"/>
  <c r="AJ247" i="41"/>
  <c r="AI247" i="41"/>
  <c r="AH247" i="41"/>
  <c r="AB247" i="41"/>
  <c r="AA247" i="41"/>
  <c r="Z247" i="41"/>
  <c r="X247" i="41"/>
  <c r="AF247" i="41" s="1"/>
  <c r="AN247" i="41" s="1"/>
  <c r="AV247" i="41" s="1"/>
  <c r="W247" i="41"/>
  <c r="AE247" i="41" s="1"/>
  <c r="AM247" i="41" s="1"/>
  <c r="AU247" i="41" s="1"/>
  <c r="V247" i="41"/>
  <c r="AD247" i="41" s="1"/>
  <c r="AL247" i="41" s="1"/>
  <c r="AT247" i="41" s="1"/>
  <c r="T247" i="41"/>
  <c r="S247" i="41"/>
  <c r="R247" i="41"/>
  <c r="L247" i="41"/>
  <c r="K247" i="41"/>
  <c r="J247" i="41"/>
  <c r="AV246" i="41"/>
  <c r="AU246" i="41"/>
  <c r="AT246" i="41"/>
  <c r="AR246" i="41"/>
  <c r="AQ246" i="41"/>
  <c r="AP246" i="41"/>
  <c r="AN246" i="41"/>
  <c r="AM246" i="41"/>
  <c r="AL246" i="41"/>
  <c r="AJ246" i="41"/>
  <c r="AI246" i="41"/>
  <c r="AH246" i="41"/>
  <c r="AF246" i="41"/>
  <c r="AE246" i="41"/>
  <c r="AD246" i="41"/>
  <c r="AB246" i="41"/>
  <c r="AA246" i="41"/>
  <c r="Z246" i="41"/>
  <c r="X246" i="41"/>
  <c r="W246" i="41"/>
  <c r="V246" i="41"/>
  <c r="T246" i="41"/>
  <c r="S246" i="41"/>
  <c r="R246" i="41"/>
  <c r="P246" i="41"/>
  <c r="O246" i="41"/>
  <c r="N246" i="41"/>
  <c r="L246" i="41"/>
  <c r="K246" i="41"/>
  <c r="J246" i="41"/>
  <c r="X231" i="41"/>
  <c r="AF231" i="41" s="1"/>
  <c r="AN231" i="41" s="1"/>
  <c r="AV231" i="41" s="1"/>
  <c r="W231" i="41"/>
  <c r="AE231" i="41" s="1"/>
  <c r="AM231" i="41" s="1"/>
  <c r="AU231" i="41" s="1"/>
  <c r="V231" i="41"/>
  <c r="AD231" i="41" s="1"/>
  <c r="AL231" i="41" s="1"/>
  <c r="AT231" i="41" s="1"/>
  <c r="AT205" i="41"/>
  <c r="AT167" i="41"/>
  <c r="AR167" i="41"/>
  <c r="AQ167" i="41"/>
  <c r="AP167" i="41"/>
  <c r="AL167" i="41"/>
  <c r="AJ167" i="41"/>
  <c r="AI167" i="41"/>
  <c r="AH167" i="41"/>
  <c r="AD167" i="41"/>
  <c r="AB167" i="41"/>
  <c r="AA167" i="41"/>
  <c r="Z167" i="41"/>
  <c r="V167" i="41"/>
  <c r="T167" i="41"/>
  <c r="S167" i="41"/>
  <c r="R167" i="41"/>
  <c r="P167" i="41"/>
  <c r="O167" i="41"/>
  <c r="N167" i="41"/>
  <c r="L167" i="41"/>
  <c r="K167" i="41"/>
  <c r="J167" i="41"/>
  <c r="AV166" i="41"/>
  <c r="AU166" i="41"/>
  <c r="AT166" i="41"/>
  <c r="AR166" i="41"/>
  <c r="AQ166" i="41"/>
  <c r="AP166" i="41"/>
  <c r="AN166" i="41"/>
  <c r="AM166" i="41"/>
  <c r="AL166" i="41"/>
  <c r="AJ166" i="41"/>
  <c r="AI166" i="41"/>
  <c r="AH166" i="41"/>
  <c r="AF166" i="41"/>
  <c r="AE166" i="41"/>
  <c r="AD166" i="41"/>
  <c r="AB166" i="41"/>
  <c r="AA166" i="41"/>
  <c r="Z166" i="41"/>
  <c r="X166" i="41"/>
  <c r="W166" i="41"/>
  <c r="V166" i="41"/>
  <c r="T166" i="41"/>
  <c r="S166" i="41"/>
  <c r="R166" i="41"/>
  <c r="P166" i="41"/>
  <c r="O166" i="41"/>
  <c r="BC166" i="41" s="1"/>
  <c r="N166" i="41"/>
  <c r="BB166" i="41" s="1"/>
  <c r="L166" i="41"/>
  <c r="AZ166" i="41" s="1"/>
  <c r="K166" i="41"/>
  <c r="AY166" i="41" s="1"/>
  <c r="J166" i="41"/>
  <c r="AX166" i="41" s="1"/>
  <c r="AV165" i="41"/>
  <c r="AU165" i="41"/>
  <c r="AT165" i="41"/>
  <c r="AR165" i="41"/>
  <c r="AQ165" i="41"/>
  <c r="AP165" i="41"/>
  <c r="AN165" i="41"/>
  <c r="AM165" i="41"/>
  <c r="AL165" i="41"/>
  <c r="AJ165" i="41"/>
  <c r="AI165" i="41"/>
  <c r="AH165" i="41"/>
  <c r="AF165" i="41"/>
  <c r="AE165" i="41"/>
  <c r="AD165" i="41"/>
  <c r="AB165" i="41"/>
  <c r="AA165" i="41"/>
  <c r="Z165" i="41"/>
  <c r="X165" i="41"/>
  <c r="W165" i="41"/>
  <c r="V165" i="41"/>
  <c r="T165" i="41"/>
  <c r="S165" i="41"/>
  <c r="R165" i="41"/>
  <c r="P165" i="41"/>
  <c r="BD165" i="41" s="1"/>
  <c r="O165" i="41"/>
  <c r="BC165" i="41" s="1"/>
  <c r="N165" i="41"/>
  <c r="BB165" i="41" s="1"/>
  <c r="L165" i="41"/>
  <c r="AZ165" i="41" s="1"/>
  <c r="K165" i="41"/>
  <c r="AY165" i="41" s="1"/>
  <c r="J165" i="41"/>
  <c r="AX165" i="41" s="1"/>
  <c r="AV164" i="41"/>
  <c r="AU164" i="41"/>
  <c r="AT164" i="41"/>
  <c r="AR164" i="41"/>
  <c r="AQ164" i="41"/>
  <c r="AP164" i="41"/>
  <c r="AN164" i="41"/>
  <c r="AM164" i="41"/>
  <c r="AL164" i="41"/>
  <c r="AJ164" i="41"/>
  <c r="AI164" i="41"/>
  <c r="AH164" i="41"/>
  <c r="AF164" i="41"/>
  <c r="AE164" i="41"/>
  <c r="AD164" i="41"/>
  <c r="AB164" i="41"/>
  <c r="AA164" i="41"/>
  <c r="Z164" i="41"/>
  <c r="X164" i="41"/>
  <c r="W164" i="41"/>
  <c r="V164" i="41"/>
  <c r="T164" i="41"/>
  <c r="S164" i="41"/>
  <c r="R164" i="41"/>
  <c r="P164" i="41"/>
  <c r="BD164" i="41" s="1"/>
  <c r="O164" i="41"/>
  <c r="BC164" i="41" s="1"/>
  <c r="N164" i="41"/>
  <c r="BB164" i="41" s="1"/>
  <c r="L164" i="41"/>
  <c r="AZ164" i="41" s="1"/>
  <c r="K164" i="41"/>
  <c r="AY164" i="41" s="1"/>
  <c r="J164" i="41"/>
  <c r="AX164" i="41" s="1"/>
  <c r="AR163" i="41"/>
  <c r="AQ163" i="41"/>
  <c r="AP163" i="41"/>
  <c r="AJ163" i="41"/>
  <c r="AI163" i="41"/>
  <c r="AH163" i="41"/>
  <c r="AB163" i="41"/>
  <c r="AA163" i="41"/>
  <c r="Z163" i="41"/>
  <c r="T163" i="41"/>
  <c r="S163" i="41"/>
  <c r="R163" i="41"/>
  <c r="L163" i="41"/>
  <c r="K163" i="41"/>
  <c r="J163" i="41"/>
  <c r="AZ160" i="41"/>
  <c r="AY160" i="41"/>
  <c r="AX160" i="41"/>
  <c r="AV160" i="41"/>
  <c r="AU160" i="41"/>
  <c r="AT160" i="41"/>
  <c r="AN160" i="41"/>
  <c r="AM160" i="41"/>
  <c r="AL160" i="41"/>
  <c r="AF160" i="41"/>
  <c r="AE160" i="41"/>
  <c r="AD160" i="41"/>
  <c r="X160" i="41"/>
  <c r="W160" i="41"/>
  <c r="V160" i="41"/>
  <c r="P160" i="41"/>
  <c r="O160" i="41"/>
  <c r="N160" i="41"/>
  <c r="AV159" i="41"/>
  <c r="AU159" i="41"/>
  <c r="AT159" i="41"/>
  <c r="AR159" i="41"/>
  <c r="AQ159" i="41"/>
  <c r="AP159" i="41"/>
  <c r="AN159" i="41"/>
  <c r="AM159" i="41"/>
  <c r="AL159" i="41"/>
  <c r="AJ159" i="41"/>
  <c r="AI159" i="41"/>
  <c r="AH159" i="41"/>
  <c r="AF159" i="41"/>
  <c r="AE159" i="41"/>
  <c r="AD159" i="41"/>
  <c r="AB159" i="41"/>
  <c r="AA159" i="41"/>
  <c r="Z159" i="41"/>
  <c r="X159" i="41"/>
  <c r="W159" i="41"/>
  <c r="V159" i="41"/>
  <c r="T159" i="41"/>
  <c r="S159" i="41"/>
  <c r="R159" i="41"/>
  <c r="P159" i="41"/>
  <c r="BD159" i="41" s="1"/>
  <c r="O159" i="41"/>
  <c r="BC159" i="41" s="1"/>
  <c r="N159" i="41"/>
  <c r="BB159" i="41" s="1"/>
  <c r="L159" i="41"/>
  <c r="AZ159" i="41" s="1"/>
  <c r="K159" i="41"/>
  <c r="AY159" i="41" s="1"/>
  <c r="J159" i="41"/>
  <c r="AX159" i="41" s="1"/>
  <c r="AV158" i="41"/>
  <c r="AU158" i="41"/>
  <c r="AT158" i="41"/>
  <c r="AR158" i="41"/>
  <c r="AQ158" i="41"/>
  <c r="AP158" i="41"/>
  <c r="AN158" i="41"/>
  <c r="AM158" i="41"/>
  <c r="AL158" i="41"/>
  <c r="AJ158" i="41"/>
  <c r="AI158" i="41"/>
  <c r="AH158" i="41"/>
  <c r="AF158" i="41"/>
  <c r="AE158" i="41"/>
  <c r="AD158" i="41"/>
  <c r="AB158" i="41"/>
  <c r="AA158" i="41"/>
  <c r="Z158" i="41"/>
  <c r="X158" i="41"/>
  <c r="W158" i="41"/>
  <c r="V158" i="41"/>
  <c r="T158" i="41"/>
  <c r="S158" i="41"/>
  <c r="R158" i="41"/>
  <c r="P158" i="41"/>
  <c r="BD158" i="41" s="1"/>
  <c r="O158" i="41"/>
  <c r="BC158" i="41" s="1"/>
  <c r="N158" i="41"/>
  <c r="BB158" i="41" s="1"/>
  <c r="L158" i="41"/>
  <c r="AZ158" i="41" s="1"/>
  <c r="K158" i="41"/>
  <c r="J158" i="41"/>
  <c r="AV157" i="41"/>
  <c r="AU157" i="41"/>
  <c r="AT157" i="41"/>
  <c r="AR157" i="41"/>
  <c r="AQ157" i="41"/>
  <c r="AP157" i="41"/>
  <c r="AN157" i="41"/>
  <c r="AM157" i="41"/>
  <c r="AL157" i="41"/>
  <c r="AJ157" i="41"/>
  <c r="AI157" i="41"/>
  <c r="AH157" i="41"/>
  <c r="AF157" i="41"/>
  <c r="AE157" i="41"/>
  <c r="AD157" i="41"/>
  <c r="AB157" i="41"/>
  <c r="AA157" i="41"/>
  <c r="Z157" i="41"/>
  <c r="X157" i="41"/>
  <c r="W157" i="41"/>
  <c r="V157" i="41"/>
  <c r="T157" i="41"/>
  <c r="S157" i="41"/>
  <c r="R157" i="41"/>
  <c r="P157" i="41"/>
  <c r="O157" i="41"/>
  <c r="BC157" i="41" s="1"/>
  <c r="N157" i="41"/>
  <c r="BB157" i="41" s="1"/>
  <c r="L157" i="41"/>
  <c r="AZ157" i="41" s="1"/>
  <c r="K157" i="41"/>
  <c r="J157" i="41"/>
  <c r="X154" i="41"/>
  <c r="W154" i="41"/>
  <c r="W167" i="41" s="1"/>
  <c r="AR150" i="41"/>
  <c r="AR162" i="41" s="1"/>
  <c r="AQ150" i="41"/>
  <c r="AP150" i="41"/>
  <c r="AP162" i="41" s="1"/>
  <c r="AJ150" i="41"/>
  <c r="AJ162" i="41" s="1"/>
  <c r="AI150" i="41"/>
  <c r="AH150" i="41"/>
  <c r="AH162" i="41" s="1"/>
  <c r="AB150" i="41"/>
  <c r="AB162" i="41" s="1"/>
  <c r="AA150" i="41"/>
  <c r="Z150" i="41"/>
  <c r="Z162" i="41" s="1"/>
  <c r="T150" i="41"/>
  <c r="T162" i="41" s="1"/>
  <c r="S150" i="41"/>
  <c r="R150" i="41"/>
  <c r="R162" i="41" s="1"/>
  <c r="J150" i="41"/>
  <c r="J162" i="41" s="1"/>
  <c r="AT149" i="41"/>
  <c r="AV149" i="41" s="1"/>
  <c r="AV163" i="41" s="1"/>
  <c r="AL149" i="41"/>
  <c r="AN149" i="41" s="1"/>
  <c r="AN163" i="41" s="1"/>
  <c r="AD149" i="41"/>
  <c r="V149" i="41"/>
  <c r="W149" i="41" s="1"/>
  <c r="W163" i="41" s="1"/>
  <c r="N149" i="41"/>
  <c r="P149" i="41" s="1"/>
  <c r="P163" i="41" s="1"/>
  <c r="AR116" i="41"/>
  <c r="AQ116" i="41"/>
  <c r="AP116" i="41"/>
  <c r="AJ116" i="41"/>
  <c r="AI116" i="41"/>
  <c r="AH116" i="41"/>
  <c r="AB116" i="41"/>
  <c r="AA116" i="41"/>
  <c r="Z116" i="41"/>
  <c r="T116" i="41"/>
  <c r="S116" i="41"/>
  <c r="R116" i="41"/>
  <c r="L116" i="41"/>
  <c r="K116" i="41"/>
  <c r="J116" i="41"/>
  <c r="AR115" i="41"/>
  <c r="AQ115" i="41"/>
  <c r="AP115" i="41"/>
  <c r="AJ115" i="41"/>
  <c r="AI115" i="41"/>
  <c r="AH115" i="41"/>
  <c r="AB115" i="41"/>
  <c r="AA115" i="41"/>
  <c r="Z115" i="41"/>
  <c r="T115" i="41"/>
  <c r="S115" i="41"/>
  <c r="R115" i="41"/>
  <c r="L115" i="41"/>
  <c r="K115" i="41"/>
  <c r="J115" i="41"/>
  <c r="AT114" i="41"/>
  <c r="AR114" i="41"/>
  <c r="AQ114" i="41"/>
  <c r="AP114" i="41"/>
  <c r="AL114" i="41"/>
  <c r="AJ114" i="41"/>
  <c r="AI114" i="41"/>
  <c r="AH114" i="41"/>
  <c r="AD114" i="41"/>
  <c r="AB114" i="41"/>
  <c r="AA114" i="41"/>
  <c r="Z114" i="41"/>
  <c r="V114" i="41"/>
  <c r="T114" i="41"/>
  <c r="S114" i="41"/>
  <c r="R114" i="41"/>
  <c r="P114" i="41"/>
  <c r="O114" i="41"/>
  <c r="N114" i="41"/>
  <c r="L114" i="41"/>
  <c r="K114" i="41"/>
  <c r="J114" i="41"/>
  <c r="AV113" i="41"/>
  <c r="AU113" i="41"/>
  <c r="AT113" i="41"/>
  <c r="AR113" i="41"/>
  <c r="AQ113" i="41"/>
  <c r="AP113" i="41"/>
  <c r="AN113" i="41"/>
  <c r="AM113" i="41"/>
  <c r="AL113" i="41"/>
  <c r="AJ113" i="41"/>
  <c r="AI113" i="41"/>
  <c r="AH113" i="41"/>
  <c r="AF113" i="41"/>
  <c r="AE113" i="41"/>
  <c r="AD113" i="41"/>
  <c r="AB113" i="41"/>
  <c r="AA113" i="41"/>
  <c r="Z113" i="41"/>
  <c r="X113" i="41"/>
  <c r="W113" i="41"/>
  <c r="V113" i="41"/>
  <c r="T113" i="41"/>
  <c r="S113" i="41"/>
  <c r="R113" i="41"/>
  <c r="P113" i="41"/>
  <c r="BD113" i="41" s="1"/>
  <c r="O113" i="41"/>
  <c r="BC113" i="41" s="1"/>
  <c r="N113" i="41"/>
  <c r="L113" i="41"/>
  <c r="AZ113" i="41" s="1"/>
  <c r="K113" i="41"/>
  <c r="AY113" i="41" s="1"/>
  <c r="J113" i="41"/>
  <c r="AX113" i="41" s="1"/>
  <c r="AV112" i="41"/>
  <c r="AT112" i="41"/>
  <c r="AR112" i="41"/>
  <c r="AQ112" i="41"/>
  <c r="AP112" i="41"/>
  <c r="AN112" i="41"/>
  <c r="AL112" i="41"/>
  <c r="AJ112" i="41"/>
  <c r="AI112" i="41"/>
  <c r="AH112" i="41"/>
  <c r="AF112" i="41"/>
  <c r="AD112" i="41"/>
  <c r="AB112" i="41"/>
  <c r="AA112" i="41"/>
  <c r="Z112" i="41"/>
  <c r="X112" i="41"/>
  <c r="V112" i="41"/>
  <c r="T112" i="41"/>
  <c r="S112" i="41"/>
  <c r="R112" i="41"/>
  <c r="P112" i="41"/>
  <c r="N112" i="41"/>
  <c r="L112" i="41"/>
  <c r="K112" i="41"/>
  <c r="J112" i="41"/>
  <c r="AT111" i="41"/>
  <c r="AR111" i="41"/>
  <c r="AQ111" i="41"/>
  <c r="AP111" i="41"/>
  <c r="AL111" i="41"/>
  <c r="AJ111" i="41"/>
  <c r="AI111" i="41"/>
  <c r="AH111" i="41"/>
  <c r="AD111" i="41"/>
  <c r="AB111" i="41"/>
  <c r="AA111" i="41"/>
  <c r="Z111" i="41"/>
  <c r="V111" i="41"/>
  <c r="T111" i="41"/>
  <c r="S111" i="41"/>
  <c r="R111" i="41"/>
  <c r="N111" i="41"/>
  <c r="L111" i="41"/>
  <c r="K111" i="41"/>
  <c r="J111" i="41"/>
  <c r="X102" i="41"/>
  <c r="AF102" i="41" s="1"/>
  <c r="AN102" i="41" s="1"/>
  <c r="AV102" i="41" s="1"/>
  <c r="W102" i="41"/>
  <c r="AE102" i="41" s="1"/>
  <c r="AM102" i="41" s="1"/>
  <c r="AU102" i="41" s="1"/>
  <c r="X101" i="41"/>
  <c r="AF101" i="41" s="1"/>
  <c r="W101" i="41"/>
  <c r="AE101" i="41" s="1"/>
  <c r="AM101" i="41" s="1"/>
  <c r="AU101" i="41" s="1"/>
  <c r="X93" i="41"/>
  <c r="AF93" i="41" s="1"/>
  <c r="AN93" i="41" s="1"/>
  <c r="AV93" i="41" s="1"/>
  <c r="W93" i="41"/>
  <c r="AE93" i="41" s="1"/>
  <c r="AM93" i="41" s="1"/>
  <c r="AU93" i="41" s="1"/>
  <c r="X92" i="41"/>
  <c r="AF92" i="41" s="1"/>
  <c r="W92" i="41"/>
  <c r="AE92" i="41" s="1"/>
  <c r="AM92" i="41" s="1"/>
  <c r="AU92" i="41" s="1"/>
  <c r="AU83" i="41"/>
  <c r="AU112" i="41" s="1"/>
  <c r="AM83" i="41"/>
  <c r="AM112" i="41" s="1"/>
  <c r="AE83" i="41"/>
  <c r="AE112" i="41" s="1"/>
  <c r="W83" i="41"/>
  <c r="W112" i="41" s="1"/>
  <c r="O83" i="41"/>
  <c r="O112" i="41" s="1"/>
  <c r="AV82" i="41"/>
  <c r="AU82" i="41"/>
  <c r="AN82" i="41"/>
  <c r="AM82" i="41"/>
  <c r="AF82" i="41"/>
  <c r="AE82" i="41"/>
  <c r="X82" i="41"/>
  <c r="W82" i="41"/>
  <c r="P82" i="41"/>
  <c r="P111" i="41" s="1"/>
  <c r="O82" i="41"/>
  <c r="O111" i="41" s="1"/>
  <c r="AV70" i="41"/>
  <c r="AU70" i="41"/>
  <c r="AT70" i="41"/>
  <c r="AR70" i="41"/>
  <c r="AQ70" i="41"/>
  <c r="AP70" i="41"/>
  <c r="AN70" i="41"/>
  <c r="AM70" i="41"/>
  <c r="AL70" i="41"/>
  <c r="AJ70" i="41"/>
  <c r="AI70" i="41"/>
  <c r="AH70" i="41"/>
  <c r="AF70" i="41"/>
  <c r="AE70" i="41"/>
  <c r="AD70" i="41"/>
  <c r="AB70" i="41"/>
  <c r="AA70" i="41"/>
  <c r="Z70" i="41"/>
  <c r="X70" i="41"/>
  <c r="W70" i="41"/>
  <c r="V70" i="41"/>
  <c r="T70" i="41"/>
  <c r="S70" i="41"/>
  <c r="R70" i="41"/>
  <c r="P70" i="41"/>
  <c r="BD70" i="41" s="1"/>
  <c r="O70" i="41"/>
  <c r="N70" i="41"/>
  <c r="BB70" i="41" s="1"/>
  <c r="L70" i="41"/>
  <c r="K70" i="41"/>
  <c r="AY70" i="41" s="1"/>
  <c r="J70" i="41"/>
  <c r="AX70" i="41" s="1"/>
  <c r="AV69" i="41"/>
  <c r="AU69" i="41"/>
  <c r="AT69" i="41"/>
  <c r="AR69" i="41"/>
  <c r="AQ69" i="41"/>
  <c r="AP69" i="41"/>
  <c r="AN69" i="41"/>
  <c r="AM69" i="41"/>
  <c r="AL69" i="41"/>
  <c r="AJ69" i="41"/>
  <c r="AI69" i="41"/>
  <c r="AH69" i="41"/>
  <c r="AF69" i="41"/>
  <c r="AE69" i="41"/>
  <c r="AD69" i="41"/>
  <c r="AB69" i="41"/>
  <c r="AA69" i="41"/>
  <c r="Z69" i="41"/>
  <c r="X69" i="41"/>
  <c r="W69" i="41"/>
  <c r="V69" i="41"/>
  <c r="T69" i="41"/>
  <c r="S69" i="41"/>
  <c r="R69" i="41"/>
  <c r="P69" i="41"/>
  <c r="BD69" i="41" s="1"/>
  <c r="O69" i="41"/>
  <c r="N69" i="41"/>
  <c r="BB69" i="41" s="1"/>
  <c r="L69" i="41"/>
  <c r="AZ69" i="41" s="1"/>
  <c r="K69" i="41"/>
  <c r="AY69" i="41" s="1"/>
  <c r="J69" i="41"/>
  <c r="AX69" i="41" s="1"/>
  <c r="AV68" i="41"/>
  <c r="AU68" i="41"/>
  <c r="AT68" i="41"/>
  <c r="AR68" i="41"/>
  <c r="AQ68" i="41"/>
  <c r="AP68" i="41"/>
  <c r="AN68" i="41"/>
  <c r="AM68" i="41"/>
  <c r="AL68" i="41"/>
  <c r="AJ68" i="41"/>
  <c r="AI68" i="41"/>
  <c r="AH68" i="41"/>
  <c r="AF68" i="41"/>
  <c r="AE68" i="41"/>
  <c r="AD68" i="41"/>
  <c r="AB68" i="41"/>
  <c r="AA68" i="41"/>
  <c r="Z68" i="41"/>
  <c r="X68" i="41"/>
  <c r="W68" i="41"/>
  <c r="V68" i="41"/>
  <c r="T68" i="41"/>
  <c r="S68" i="41"/>
  <c r="R68" i="41"/>
  <c r="P68" i="41"/>
  <c r="BD68" i="41" s="1"/>
  <c r="O68" i="41"/>
  <c r="BC68" i="41" s="1"/>
  <c r="N68" i="41"/>
  <c r="BB68" i="41" s="1"/>
  <c r="L68" i="41"/>
  <c r="AZ68" i="41" s="1"/>
  <c r="K68" i="41"/>
  <c r="AY68" i="41" s="1"/>
  <c r="J68" i="41"/>
  <c r="AX68" i="41" s="1"/>
  <c r="AV67" i="41"/>
  <c r="AU67" i="41"/>
  <c r="AT67" i="41"/>
  <c r="AR67" i="41"/>
  <c r="AQ67" i="41"/>
  <c r="AP67" i="41"/>
  <c r="AN67" i="41"/>
  <c r="AM67" i="41"/>
  <c r="AL67" i="41"/>
  <c r="AJ67" i="41"/>
  <c r="AI67" i="41"/>
  <c r="AH67" i="41"/>
  <c r="AF67" i="41"/>
  <c r="AE67" i="41"/>
  <c r="AD67" i="41"/>
  <c r="AB67" i="41"/>
  <c r="AA67" i="41"/>
  <c r="Z67" i="41"/>
  <c r="X67" i="41"/>
  <c r="W67" i="41"/>
  <c r="V67" i="41"/>
  <c r="T67" i="41"/>
  <c r="S67" i="41"/>
  <c r="R67" i="41"/>
  <c r="P67" i="41"/>
  <c r="BD67" i="41" s="1"/>
  <c r="O67" i="41"/>
  <c r="N67" i="41"/>
  <c r="BB67" i="41" s="1"/>
  <c r="L67" i="41"/>
  <c r="AZ67" i="41" s="1"/>
  <c r="K67" i="41"/>
  <c r="AY67" i="41" s="1"/>
  <c r="J67" i="41"/>
  <c r="AX67" i="41" s="1"/>
  <c r="AV66" i="41"/>
  <c r="AU66" i="41"/>
  <c r="AT66" i="41"/>
  <c r="AR66" i="41"/>
  <c r="AQ66" i="41"/>
  <c r="AP66" i="41"/>
  <c r="AN66" i="41"/>
  <c r="AM66" i="41"/>
  <c r="AL66" i="41"/>
  <c r="AJ66" i="41"/>
  <c r="AI66" i="41"/>
  <c r="AH66" i="41"/>
  <c r="AF66" i="41"/>
  <c r="AE66" i="41"/>
  <c r="AD66" i="41"/>
  <c r="AB66" i="41"/>
  <c r="AA66" i="41"/>
  <c r="Z66" i="41"/>
  <c r="X66" i="41"/>
  <c r="W66" i="41"/>
  <c r="V66" i="41"/>
  <c r="T66" i="41"/>
  <c r="S66" i="41"/>
  <c r="R66" i="41"/>
  <c r="P66" i="41"/>
  <c r="BD66" i="41" s="1"/>
  <c r="O66" i="41"/>
  <c r="BC66" i="41" s="1"/>
  <c r="N66" i="41"/>
  <c r="BB66" i="41" s="1"/>
  <c r="L66" i="41"/>
  <c r="AZ66" i="41" s="1"/>
  <c r="K66" i="41"/>
  <c r="AY66" i="41" s="1"/>
  <c r="J66" i="41"/>
  <c r="AV65" i="41"/>
  <c r="AV73" i="41" s="1"/>
  <c r="AU65" i="41"/>
  <c r="AT65" i="41"/>
  <c r="AR65" i="41"/>
  <c r="AQ65" i="41"/>
  <c r="AP65" i="41"/>
  <c r="AN65" i="41"/>
  <c r="AN73" i="41" s="1"/>
  <c r="AM65" i="41"/>
  <c r="AL65" i="41"/>
  <c r="AJ65" i="41"/>
  <c r="AI65" i="41"/>
  <c r="AH65" i="41"/>
  <c r="AF65" i="41"/>
  <c r="AF73" i="41" s="1"/>
  <c r="AE65" i="41"/>
  <c r="AD65" i="41"/>
  <c r="AB65" i="41"/>
  <c r="AA65" i="41"/>
  <c r="Z65" i="41"/>
  <c r="X65" i="41"/>
  <c r="X73" i="41" s="1"/>
  <c r="W65" i="41"/>
  <c r="V65" i="41"/>
  <c r="T65" i="41"/>
  <c r="S65" i="41"/>
  <c r="R65" i="41"/>
  <c r="P65" i="41"/>
  <c r="P73" i="41" s="1"/>
  <c r="O65" i="41"/>
  <c r="N65" i="41"/>
  <c r="BB65" i="41" s="1"/>
  <c r="L65" i="41"/>
  <c r="AZ65" i="41" s="1"/>
  <c r="K65" i="41"/>
  <c r="J65" i="41"/>
  <c r="AX65" i="41" s="1"/>
  <c r="AT37" i="41"/>
  <c r="AR37" i="41"/>
  <c r="AQ37" i="41"/>
  <c r="AP37" i="41"/>
  <c r="AL37" i="41"/>
  <c r="AJ37" i="41"/>
  <c r="AI37" i="41"/>
  <c r="AH37" i="41"/>
  <c r="AD37" i="41"/>
  <c r="AB37" i="41"/>
  <c r="AA37" i="41"/>
  <c r="Z37" i="41"/>
  <c r="V37" i="41"/>
  <c r="T37" i="41"/>
  <c r="S37" i="41"/>
  <c r="R37" i="41"/>
  <c r="N37" i="41"/>
  <c r="L37" i="41"/>
  <c r="K37" i="41"/>
  <c r="J37" i="41"/>
  <c r="AT36" i="41"/>
  <c r="AP36" i="41"/>
  <c r="AL36" i="41"/>
  <c r="AH36" i="41"/>
  <c r="AD36" i="41"/>
  <c r="Z36" i="41"/>
  <c r="V36" i="41"/>
  <c r="R36" i="41"/>
  <c r="N36" i="41"/>
  <c r="J36" i="41"/>
  <c r="AT35" i="41"/>
  <c r="AP35" i="41"/>
  <c r="AH35" i="41"/>
  <c r="Z35" i="41"/>
  <c r="R35" i="41"/>
  <c r="J35" i="41"/>
  <c r="AT30" i="41"/>
  <c r="AP30" i="41"/>
  <c r="AL30" i="41"/>
  <c r="AH30" i="41"/>
  <c r="AD30" i="41"/>
  <c r="Z30" i="41"/>
  <c r="V30" i="41"/>
  <c r="R30" i="41"/>
  <c r="N30" i="41"/>
  <c r="J30" i="41"/>
  <c r="AT29" i="41"/>
  <c r="AP29" i="41"/>
  <c r="AH29" i="41"/>
  <c r="Z29" i="41"/>
  <c r="R29" i="41"/>
  <c r="J29" i="41"/>
  <c r="AV22" i="41"/>
  <c r="AU22" i="41"/>
  <c r="AR22" i="41"/>
  <c r="AR30" i="41" s="1"/>
  <c r="AQ22" i="41"/>
  <c r="AQ36" i="41" s="1"/>
  <c r="AN22" i="41"/>
  <c r="AM22" i="41"/>
  <c r="AM30" i="41" s="1"/>
  <c r="AJ22" i="41"/>
  <c r="AJ30" i="41" s="1"/>
  <c r="AI22" i="41"/>
  <c r="AI36" i="41" s="1"/>
  <c r="AF22" i="41"/>
  <c r="AF30" i="41" s="1"/>
  <c r="AE22" i="41"/>
  <c r="AE30" i="41" s="1"/>
  <c r="AB22" i="41"/>
  <c r="AB30" i="41" s="1"/>
  <c r="AA22" i="41"/>
  <c r="AA36" i="41" s="1"/>
  <c r="X22" i="41"/>
  <c r="W22" i="41"/>
  <c r="T22" i="41"/>
  <c r="T30" i="41" s="1"/>
  <c r="S22" i="41"/>
  <c r="S36" i="41" s="1"/>
  <c r="P22" i="41"/>
  <c r="P30" i="41" s="1"/>
  <c r="O22" i="41"/>
  <c r="O30" i="41" s="1"/>
  <c r="L22" i="41"/>
  <c r="L30" i="41" s="1"/>
  <c r="K22" i="41"/>
  <c r="K36" i="41" s="1"/>
  <c r="CO21" i="41"/>
  <c r="CM21" i="41"/>
  <c r="CK21" i="41"/>
  <c r="CI21" i="41"/>
  <c r="CG21" i="41"/>
  <c r="CE21" i="41"/>
  <c r="CD21" i="41"/>
  <c r="CC21" i="41"/>
  <c r="CB21" i="41"/>
  <c r="CA21" i="41"/>
  <c r="BZ21" i="41"/>
  <c r="BY21" i="41"/>
  <c r="BX21" i="41"/>
  <c r="BW21" i="41"/>
  <c r="BV21" i="41"/>
  <c r="AV21" i="41"/>
  <c r="AU21" i="41"/>
  <c r="AR21" i="41"/>
  <c r="AR29" i="41" s="1"/>
  <c r="AQ21" i="41"/>
  <c r="AL21" i="41"/>
  <c r="AL29" i="41" s="1"/>
  <c r="AJ21" i="41"/>
  <c r="AJ35" i="41" s="1"/>
  <c r="AI21" i="41"/>
  <c r="AD21" i="41"/>
  <c r="AD29" i="41" s="1"/>
  <c r="AB21" i="41"/>
  <c r="AB29" i="41" s="1"/>
  <c r="AA21" i="41"/>
  <c r="V21" i="41"/>
  <c r="V29" i="41" s="1"/>
  <c r="T21" i="41"/>
  <c r="T35" i="41" s="1"/>
  <c r="S21" i="41"/>
  <c r="N21" i="41"/>
  <c r="N29" i="41" s="1"/>
  <c r="L21" i="41"/>
  <c r="L35" i="41" s="1"/>
  <c r="K21" i="41"/>
  <c r="AV20" i="41"/>
  <c r="AV37" i="41" s="1"/>
  <c r="AU20" i="41"/>
  <c r="AU37" i="41" s="1"/>
  <c r="AN20" i="41"/>
  <c r="AN37" i="41" s="1"/>
  <c r="AM20" i="41"/>
  <c r="AF20" i="41"/>
  <c r="AF37" i="41" s="1"/>
  <c r="AE20" i="41"/>
  <c r="AE37" i="41" s="1"/>
  <c r="X20" i="41"/>
  <c r="X37" i="41" s="1"/>
  <c r="W20" i="41"/>
  <c r="W37" i="41" s="1"/>
  <c r="P20" i="41"/>
  <c r="P37" i="41" s="1"/>
  <c r="O20" i="41"/>
  <c r="O37" i="41" s="1"/>
  <c r="CP19" i="41"/>
  <c r="CP21" i="41" s="1"/>
  <c r="CN19" i="41"/>
  <c r="CN21" i="41" s="1"/>
  <c r="CL19" i="41"/>
  <c r="CL21" i="41" s="1"/>
  <c r="CJ19" i="41"/>
  <c r="CJ21" i="41" s="1"/>
  <c r="CH19" i="41"/>
  <c r="CH21" i="41" s="1"/>
  <c r="X15" i="41"/>
  <c r="W15" i="41"/>
  <c r="AE15" i="41" s="1"/>
  <c r="AM15" i="41" s="1"/>
  <c r="AU15" i="41" s="1"/>
  <c r="X14" i="41"/>
  <c r="AF14" i="41" s="1"/>
  <c r="AN14" i="41" s="1"/>
  <c r="AV14" i="41" s="1"/>
  <c r="W14" i="41"/>
  <c r="AE14" i="41" s="1"/>
  <c r="AV13" i="41"/>
  <c r="AU13" i="41"/>
  <c r="AT13" i="41"/>
  <c r="AT28" i="41" s="1"/>
  <c r="AR13" i="41"/>
  <c r="AR28" i="41" s="1"/>
  <c r="AQ13" i="41"/>
  <c r="AQ28" i="41" s="1"/>
  <c r="AP13" i="41"/>
  <c r="AP28" i="41" s="1"/>
  <c r="AN13" i="41"/>
  <c r="AM13" i="41"/>
  <c r="AL13" i="41"/>
  <c r="AL28" i="41" s="1"/>
  <c r="AJ13" i="41"/>
  <c r="AJ28" i="41" s="1"/>
  <c r="AI13" i="41"/>
  <c r="AI28" i="41" s="1"/>
  <c r="AH13" i="41"/>
  <c r="AH28" i="41" s="1"/>
  <c r="AF13" i="41"/>
  <c r="AE13" i="41"/>
  <c r="AD13" i="41"/>
  <c r="AD28" i="41" s="1"/>
  <c r="AB13" i="41"/>
  <c r="AB28" i="41" s="1"/>
  <c r="AA13" i="41"/>
  <c r="AA28" i="41" s="1"/>
  <c r="Z13" i="41"/>
  <c r="Z28" i="41" s="1"/>
  <c r="X13" i="41"/>
  <c r="W13" i="41"/>
  <c r="V13" i="41"/>
  <c r="V28" i="41" s="1"/>
  <c r="T13" i="41"/>
  <c r="T28" i="41" s="1"/>
  <c r="S13" i="41"/>
  <c r="S28" i="41" s="1"/>
  <c r="R13" i="41"/>
  <c r="R28" i="41" s="1"/>
  <c r="P13" i="41"/>
  <c r="P28" i="41" s="1"/>
  <c r="O13" i="41"/>
  <c r="O28" i="41" s="1"/>
  <c r="N13" i="41"/>
  <c r="N28" i="41" s="1"/>
  <c r="BB28" i="41" s="1"/>
  <c r="L13" i="41"/>
  <c r="L28" i="41" s="1"/>
  <c r="K13" i="41"/>
  <c r="K28" i="41" s="1"/>
  <c r="J13" i="41"/>
  <c r="J28" i="41" s="1"/>
  <c r="BY11" i="41"/>
  <c r="CA11" i="41" s="1"/>
  <c r="BY10" i="41"/>
  <c r="CA10" i="41" s="1"/>
  <c r="BY9" i="41"/>
  <c r="CA9" i="41" s="1"/>
  <c r="BY8" i="41"/>
  <c r="CA8" i="41" s="1"/>
  <c r="BY7" i="41"/>
  <c r="CA7" i="41" s="1"/>
  <c r="BD382" i="41" l="1"/>
  <c r="BD384" i="41"/>
  <c r="CN22" i="41"/>
  <c r="AJ205" i="41"/>
  <c r="AJ617" i="41" s="1"/>
  <c r="AJ663" i="41" s="1"/>
  <c r="AZ494" i="41"/>
  <c r="AX404" i="41"/>
  <c r="BD447" i="41"/>
  <c r="BD166" i="41"/>
  <c r="BC450" i="41"/>
  <c r="K451" i="41"/>
  <c r="AQ453" i="41"/>
  <c r="AQ628" i="41" s="1"/>
  <c r="AY492" i="41"/>
  <c r="AY493" i="41"/>
  <c r="R278" i="41"/>
  <c r="R544" i="41" s="1"/>
  <c r="BB406" i="41"/>
  <c r="BB381" i="41"/>
  <c r="AR277" i="41"/>
  <c r="BU553" i="41"/>
  <c r="BU554" i="41"/>
  <c r="O149" i="41"/>
  <c r="O163" i="41" s="1"/>
  <c r="AD205" i="41"/>
  <c r="AD617" i="41" s="1"/>
  <c r="K292" i="41"/>
  <c r="J280" i="41"/>
  <c r="J620" i="41" s="1"/>
  <c r="AB275" i="41"/>
  <c r="AU149" i="41"/>
  <c r="AU163" i="41" s="1"/>
  <c r="BC160" i="41"/>
  <c r="K291" i="41"/>
  <c r="AX162" i="41"/>
  <c r="AI203" i="41"/>
  <c r="AI541" i="41" s="1"/>
  <c r="AI587" i="41" s="1"/>
  <c r="AP119" i="41"/>
  <c r="W21" i="41"/>
  <c r="W35" i="41" s="1"/>
  <c r="AE154" i="41"/>
  <c r="AE167" i="41" s="1"/>
  <c r="BD381" i="41"/>
  <c r="H533" i="41"/>
  <c r="BD112" i="41"/>
  <c r="AZ115" i="41"/>
  <c r="AB35" i="41"/>
  <c r="Z297" i="41"/>
  <c r="Z621" i="41" s="1"/>
  <c r="CB9" i="41"/>
  <c r="H526" i="41"/>
  <c r="K150" i="41"/>
  <c r="K161" i="41" s="1"/>
  <c r="AR203" i="41"/>
  <c r="AR541" i="41" s="1"/>
  <c r="AR587" i="41" s="1"/>
  <c r="AQ276" i="41"/>
  <c r="AF21" i="41"/>
  <c r="AU35" i="41"/>
  <c r="AZ30" i="41"/>
  <c r="AB36" i="41"/>
  <c r="AX115" i="41"/>
  <c r="L150" i="41"/>
  <c r="L162" i="41" s="1"/>
  <c r="R205" i="41"/>
  <c r="AQ293" i="41"/>
  <c r="BC403" i="41"/>
  <c r="AY116" i="41"/>
  <c r="N163" i="41"/>
  <c r="AA276" i="41"/>
  <c r="Z278" i="41"/>
  <c r="T280" i="41"/>
  <c r="T620" i="41" s="1"/>
  <c r="S292" i="41"/>
  <c r="N203" i="41"/>
  <c r="N541" i="41" s="1"/>
  <c r="N587" i="41" s="1"/>
  <c r="N205" i="41"/>
  <c r="N617" i="41" s="1"/>
  <c r="N663" i="41" s="1"/>
  <c r="BC70" i="41"/>
  <c r="AI341" i="41"/>
  <c r="AN526" i="41"/>
  <c r="BC69" i="41"/>
  <c r="CB7" i="41"/>
  <c r="CB10" i="41"/>
  <c r="X21" i="41"/>
  <c r="X35" i="41" s="1"/>
  <c r="CE26" i="41"/>
  <c r="CE27" i="41" s="1"/>
  <c r="CC22" i="41"/>
  <c r="CC24" i="41" s="1"/>
  <c r="AQ30" i="41"/>
  <c r="AD35" i="41"/>
  <c r="BB37" i="41"/>
  <c r="Z119" i="41"/>
  <c r="Z615" i="41" s="1"/>
  <c r="Z661" i="41" s="1"/>
  <c r="AX112" i="41"/>
  <c r="AX116" i="41"/>
  <c r="AM149" i="41"/>
  <c r="AM163" i="41" s="1"/>
  <c r="BC163" i="41" s="1"/>
  <c r="AL163" i="41"/>
  <c r="AZ167" i="41"/>
  <c r="L275" i="41"/>
  <c r="W293" i="41"/>
  <c r="AP295" i="41"/>
  <c r="AQ294" i="41"/>
  <c r="AL380" i="41"/>
  <c r="AF383" i="41"/>
  <c r="BD406" i="41"/>
  <c r="L453" i="41"/>
  <c r="AB453" i="41"/>
  <c r="AB628" i="41" s="1"/>
  <c r="AR453" i="41"/>
  <c r="AR628" i="41" s="1"/>
  <c r="AZ470" i="41"/>
  <c r="AZ472" i="41"/>
  <c r="AZ491" i="41"/>
  <c r="L524" i="41"/>
  <c r="P526" i="41"/>
  <c r="AV526" i="41"/>
  <c r="CC10" i="41"/>
  <c r="AM36" i="41"/>
  <c r="AA30" i="41"/>
  <c r="AY115" i="41"/>
  <c r="BB167" i="41"/>
  <c r="K275" i="41"/>
  <c r="S293" i="41"/>
  <c r="S297" i="41" s="1"/>
  <c r="S621" i="41" s="1"/>
  <c r="AQ307" i="41"/>
  <c r="AX342" i="41"/>
  <c r="J347" i="41"/>
  <c r="AA385" i="41"/>
  <c r="AV383" i="41"/>
  <c r="BB403" i="41"/>
  <c r="AM405" i="41"/>
  <c r="AX494" i="41"/>
  <c r="T524" i="41"/>
  <c r="T555" i="41" s="1"/>
  <c r="T590" i="41" s="1"/>
  <c r="W526" i="41"/>
  <c r="BC67" i="41"/>
  <c r="CC8" i="41"/>
  <c r="AX30" i="41"/>
  <c r="R119" i="41"/>
  <c r="V124" i="41" s="1"/>
  <c r="AB119" i="41"/>
  <c r="AB615" i="41" s="1"/>
  <c r="AB661" i="41" s="1"/>
  <c r="AZ112" i="41"/>
  <c r="AX114" i="41"/>
  <c r="AZ116" i="41"/>
  <c r="AA274" i="41"/>
  <c r="AA275" i="41"/>
  <c r="AA277" i="41"/>
  <c r="AQ308" i="41"/>
  <c r="AQ344" i="41"/>
  <c r="AQ347" i="41" s="1"/>
  <c r="AQ624" i="41" s="1"/>
  <c r="AA402" i="41"/>
  <c r="BC428" i="41"/>
  <c r="S451" i="41"/>
  <c r="S552" i="41" s="1"/>
  <c r="AI451" i="41"/>
  <c r="AI552" i="41" s="1"/>
  <c r="AY449" i="41"/>
  <c r="AY469" i="41"/>
  <c r="AY471" i="41"/>
  <c r="AB524" i="41"/>
  <c r="AB555" i="41" s="1"/>
  <c r="AB590" i="41" s="1"/>
  <c r="X526" i="41"/>
  <c r="W28" i="41"/>
  <c r="CB11" i="41"/>
  <c r="AY36" i="41"/>
  <c r="W36" i="41"/>
  <c r="AU36" i="41"/>
  <c r="T29" i="41"/>
  <c r="BB30" i="41"/>
  <c r="X149" i="41"/>
  <c r="X163" i="41" s="1"/>
  <c r="S274" i="41"/>
  <c r="AQ277" i="41"/>
  <c r="AI274" i="41"/>
  <c r="R295" i="41"/>
  <c r="R545" i="41" s="1"/>
  <c r="S309" i="41"/>
  <c r="Z345" i="41"/>
  <c r="N347" i="41"/>
  <c r="AZ425" i="41"/>
  <c r="AJ524" i="41"/>
  <c r="AJ555" i="41" s="1"/>
  <c r="AJ590" i="41" s="1"/>
  <c r="AF526" i="41"/>
  <c r="AF531" i="41" s="1"/>
  <c r="X36" i="41"/>
  <c r="AV36" i="41"/>
  <c r="V73" i="41"/>
  <c r="AL73" i="41"/>
  <c r="AL614" i="41" s="1"/>
  <c r="AB161" i="41"/>
  <c r="AB168" i="41" s="1"/>
  <c r="AB540" i="41" s="1"/>
  <c r="AB586" i="41" s="1"/>
  <c r="AQ310" i="41"/>
  <c r="AQ546" i="41" s="1"/>
  <c r="AQ309" i="41"/>
  <c r="AH345" i="41"/>
  <c r="S343" i="41"/>
  <c r="BD405" i="41"/>
  <c r="AZ424" i="41"/>
  <c r="AR524" i="41"/>
  <c r="AR555" i="41" s="1"/>
  <c r="AR590" i="41" s="1"/>
  <c r="AM526" i="41"/>
  <c r="X28" i="41"/>
  <c r="CL22" i="41"/>
  <c r="AD268" i="41" s="1"/>
  <c r="BB114" i="41"/>
  <c r="AY158" i="41"/>
  <c r="S342" i="41"/>
  <c r="S341" i="41"/>
  <c r="AQ341" i="41"/>
  <c r="AQ342" i="41"/>
  <c r="AA344" i="41"/>
  <c r="AA343" i="41"/>
  <c r="V342" i="41"/>
  <c r="V341" i="41"/>
  <c r="AD337" i="41"/>
  <c r="V343" i="41"/>
  <c r="O554" i="41"/>
  <c r="P496" i="41"/>
  <c r="CC7" i="41"/>
  <c r="CC9" i="41"/>
  <c r="CC11" i="41"/>
  <c r="BB29" i="41"/>
  <c r="AX29" i="41"/>
  <c r="AJ29" i="41"/>
  <c r="AX35" i="41"/>
  <c r="J119" i="41"/>
  <c r="S119" i="41"/>
  <c r="S615" i="41" s="1"/>
  <c r="S661" i="41" s="1"/>
  <c r="AD119" i="41"/>
  <c r="AD124" i="41" s="1"/>
  <c r="BB112" i="41"/>
  <c r="AX163" i="41"/>
  <c r="AT163" i="41"/>
  <c r="V291" i="41"/>
  <c r="V293" i="41"/>
  <c r="V292" i="41"/>
  <c r="AD287" i="41"/>
  <c r="AD294" i="41" s="1"/>
  <c r="V294" i="41"/>
  <c r="AI344" i="41"/>
  <c r="AI347" i="41" s="1"/>
  <c r="AI624" i="41" s="1"/>
  <c r="Z387" i="41"/>
  <c r="AU402" i="41"/>
  <c r="BD431" i="41"/>
  <c r="AV474" i="41"/>
  <c r="AB497" i="41"/>
  <c r="AB630" i="41" s="1"/>
  <c r="AR497" i="41"/>
  <c r="AR630" i="41" s="1"/>
  <c r="AV653" i="41" s="1"/>
  <c r="S526" i="41"/>
  <c r="S631" i="41" s="1"/>
  <c r="S666" i="41" s="1"/>
  <c r="S524" i="41"/>
  <c r="S555" i="41" s="1"/>
  <c r="S590" i="41" s="1"/>
  <c r="AI526" i="41"/>
  <c r="AI631" i="41" s="1"/>
  <c r="AI666" i="41" s="1"/>
  <c r="AI524" i="41"/>
  <c r="AI555" i="41" s="1"/>
  <c r="AI590" i="41" s="1"/>
  <c r="L555" i="41"/>
  <c r="AF149" i="41"/>
  <c r="AF163" i="41" s="1"/>
  <c r="BD163" i="41" s="1"/>
  <c r="AE149" i="41"/>
  <c r="AE163" i="41" s="1"/>
  <c r="AD163" i="41"/>
  <c r="AY157" i="41"/>
  <c r="CH22" i="41"/>
  <c r="CH24" i="41" s="1"/>
  <c r="N150" i="41" s="1"/>
  <c r="BD37" i="41"/>
  <c r="BY22" i="41"/>
  <c r="BY24" i="41" s="1"/>
  <c r="CE22" i="41"/>
  <c r="CE24" i="41" s="1"/>
  <c r="L29" i="41"/>
  <c r="K73" i="41"/>
  <c r="S73" i="41"/>
  <c r="S614" i="41" s="1"/>
  <c r="S660" i="41" s="1"/>
  <c r="J73" i="41"/>
  <c r="J614" i="41" s="1"/>
  <c r="J660" i="41" s="1"/>
  <c r="R73" i="41"/>
  <c r="R614" i="41" s="1"/>
  <c r="R660" i="41" s="1"/>
  <c r="Z73" i="41"/>
  <c r="Z614" i="41" s="1"/>
  <c r="Z660" i="41" s="1"/>
  <c r="AH71" i="41"/>
  <c r="AP73" i="41"/>
  <c r="AP614" i="41" s="1"/>
  <c r="AP660" i="41" s="1"/>
  <c r="AU111" i="41"/>
  <c r="AU117" i="41" s="1"/>
  <c r="AY111" i="41"/>
  <c r="AH119" i="41"/>
  <c r="AR119" i="41"/>
  <c r="AR615" i="41" s="1"/>
  <c r="AR661" i="41" s="1"/>
  <c r="AY163" i="41"/>
  <c r="V163" i="41"/>
  <c r="AI205" i="41"/>
  <c r="AI617" i="41" s="1"/>
  <c r="AI663" i="41" s="1"/>
  <c r="BB202" i="41"/>
  <c r="AB277" i="41"/>
  <c r="AE383" i="41"/>
  <c r="AE380" i="41"/>
  <c r="AU383" i="41"/>
  <c r="AU380" i="41"/>
  <c r="BD429" i="41"/>
  <c r="BB113" i="41"/>
  <c r="CB8" i="41"/>
  <c r="V35" i="41"/>
  <c r="AX37" i="41"/>
  <c r="BC112" i="41"/>
  <c r="AU114" i="41"/>
  <c r="L119" i="41"/>
  <c r="L615" i="41" s="1"/>
  <c r="L661" i="41" s="1"/>
  <c r="V119" i="41"/>
  <c r="AI119" i="41"/>
  <c r="AI615" i="41" s="1"/>
  <c r="AI661" i="41" s="1"/>
  <c r="AT119" i="41"/>
  <c r="AT124" i="41" s="1"/>
  <c r="AQ119" i="41"/>
  <c r="AQ615" i="41" s="1"/>
  <c r="AQ661" i="41" s="1"/>
  <c r="AX167" i="41"/>
  <c r="AB274" i="41"/>
  <c r="AB278" i="41" s="1"/>
  <c r="AB544" i="41" s="1"/>
  <c r="S308" i="41"/>
  <c r="S306" i="41"/>
  <c r="S291" i="41"/>
  <c r="S295" i="41" s="1"/>
  <c r="S545" i="41" s="1"/>
  <c r="AE308" i="41"/>
  <c r="AE306" i="41"/>
  <c r="AE309" i="41"/>
  <c r="AE307" i="41"/>
  <c r="AQ292" i="41"/>
  <c r="AQ291" i="41"/>
  <c r="Z295" i="41"/>
  <c r="Z545" i="41" s="1"/>
  <c r="S307" i="41"/>
  <c r="S312" i="41" s="1"/>
  <c r="S622" i="41" s="1"/>
  <c r="J345" i="41"/>
  <c r="J548" i="41" s="1"/>
  <c r="AZ383" i="41"/>
  <c r="S453" i="41"/>
  <c r="S628" i="41" s="1"/>
  <c r="AF35" i="41"/>
  <c r="CA22" i="41"/>
  <c r="CA24" i="41" s="1"/>
  <c r="AU29" i="41"/>
  <c r="AX36" i="41"/>
  <c r="BB36" i="41"/>
  <c r="AY37" i="41"/>
  <c r="N119" i="41"/>
  <c r="N615" i="41" s="1"/>
  <c r="AA117" i="41"/>
  <c r="AA539" i="41" s="1"/>
  <c r="AA585" i="41" s="1"/>
  <c r="AY114" i="41"/>
  <c r="AB276" i="41"/>
  <c r="AH295" i="41"/>
  <c r="AH545" i="41" s="1"/>
  <c r="AQ297" i="41"/>
  <c r="AQ621" i="41" s="1"/>
  <c r="AA342" i="41"/>
  <c r="AA341" i="41"/>
  <c r="K344" i="41"/>
  <c r="K343" i="41"/>
  <c r="V344" i="41"/>
  <c r="W405" i="41"/>
  <c r="W402" i="41"/>
  <c r="P630" i="41"/>
  <c r="P498" i="41"/>
  <c r="AZ70" i="41"/>
  <c r="AZ37" i="41"/>
  <c r="O73" i="41"/>
  <c r="O614" i="41" s="1"/>
  <c r="W73" i="41"/>
  <c r="X74" i="41" s="1"/>
  <c r="AE73" i="41"/>
  <c r="AM73" i="41"/>
  <c r="AM614" i="41" s="1"/>
  <c r="AU73" i="41"/>
  <c r="AU614" i="41" s="1"/>
  <c r="N73" i="41"/>
  <c r="N614" i="41" s="1"/>
  <c r="AD73" i="41"/>
  <c r="AT73" i="41"/>
  <c r="AT614" i="41" s="1"/>
  <c r="O205" i="41"/>
  <c r="O617" i="41" s="1"/>
  <c r="O203" i="41"/>
  <c r="AP278" i="41"/>
  <c r="AP544" i="41" s="1"/>
  <c r="AH280" i="41"/>
  <c r="AH620" i="41" s="1"/>
  <c r="N623" i="41"/>
  <c r="P330" i="41"/>
  <c r="AA73" i="41"/>
  <c r="AA614" i="41" s="1"/>
  <c r="AA660" i="41" s="1"/>
  <c r="AI73" i="41"/>
  <c r="AI614" i="41" s="1"/>
  <c r="AI660" i="41" s="1"/>
  <c r="AQ73" i="41"/>
  <c r="AQ614" i="41" s="1"/>
  <c r="AQ660" i="41" s="1"/>
  <c r="AL119" i="41"/>
  <c r="AY112" i="41"/>
  <c r="AZ114" i="41"/>
  <c r="BD160" i="41"/>
  <c r="AY167" i="41"/>
  <c r="K274" i="41"/>
  <c r="K278" i="41" s="1"/>
  <c r="K544" i="41" s="1"/>
  <c r="AI277" i="41"/>
  <c r="S277" i="41"/>
  <c r="AQ275" i="41"/>
  <c r="J278" i="41"/>
  <c r="AH278" i="41"/>
  <c r="K276" i="41"/>
  <c r="AP280" i="41"/>
  <c r="AR280" i="41" s="1"/>
  <c r="AR620" i="41" s="1"/>
  <c r="AI291" i="41"/>
  <c r="AI292" i="41"/>
  <c r="R297" i="41"/>
  <c r="AP297" i="41"/>
  <c r="AP621" i="41" s="1"/>
  <c r="AN342" i="41"/>
  <c r="X344" i="41"/>
  <c r="AV344" i="41"/>
  <c r="K341" i="41"/>
  <c r="K345" i="41" s="1"/>
  <c r="V380" i="41"/>
  <c r="AI385" i="41"/>
  <c r="AI551" i="41" s="1"/>
  <c r="W383" i="41"/>
  <c r="W385" i="41" s="1"/>
  <c r="AD402" i="41"/>
  <c r="AD407" i="41" s="1"/>
  <c r="BC406" i="41"/>
  <c r="AX424" i="41"/>
  <c r="BB425" i="41"/>
  <c r="BC425" i="41"/>
  <c r="AX425" i="41"/>
  <c r="AY425" i="41"/>
  <c r="AX426" i="41"/>
  <c r="AZ428" i="41"/>
  <c r="R451" i="41"/>
  <c r="AH453" i="41"/>
  <c r="J451" i="41"/>
  <c r="J552" i="41" s="1"/>
  <c r="AP453" i="41"/>
  <c r="AX449" i="41"/>
  <c r="AZ469" i="41"/>
  <c r="AZ471" i="41"/>
  <c r="R497" i="41"/>
  <c r="AH497" i="41"/>
  <c r="AH630" i="41" s="1"/>
  <c r="AL653" i="41" s="1"/>
  <c r="AX492" i="41"/>
  <c r="AZ493" i="41"/>
  <c r="BD495" i="41"/>
  <c r="R526" i="41"/>
  <c r="R631" i="41" s="1"/>
  <c r="R666" i="41" s="1"/>
  <c r="AH526" i="41"/>
  <c r="V203" i="41"/>
  <c r="V541" i="41" s="1"/>
  <c r="J205" i="41"/>
  <c r="J617" i="41" s="1"/>
  <c r="AB205" i="41"/>
  <c r="AB617" i="41" s="1"/>
  <c r="AB663" i="41" s="1"/>
  <c r="Z280" i="41"/>
  <c r="AB280" i="41" s="1"/>
  <c r="AB620" i="41" s="1"/>
  <c r="AI345" i="41"/>
  <c r="AI548" i="41" s="1"/>
  <c r="AX344" i="41"/>
  <c r="BC381" i="41"/>
  <c r="J385" i="41"/>
  <c r="J551" i="41" s="1"/>
  <c r="AJ402" i="41"/>
  <c r="AJ431" i="41"/>
  <c r="AA431" i="41"/>
  <c r="AX427" i="41"/>
  <c r="T453" i="41"/>
  <c r="T628" i="41" s="1"/>
  <c r="AJ453" i="41"/>
  <c r="AJ628" i="41" s="1"/>
  <c r="AZ449" i="41"/>
  <c r="AY470" i="41"/>
  <c r="AY472" i="41"/>
  <c r="AZ492" i="41"/>
  <c r="AY494" i="41"/>
  <c r="AN496" i="41"/>
  <c r="AN498" i="41"/>
  <c r="AZ163" i="41"/>
  <c r="AD203" i="41"/>
  <c r="AD541" i="41" s="1"/>
  <c r="J295" i="41"/>
  <c r="W292" i="41"/>
  <c r="AI294" i="41"/>
  <c r="AP345" i="41"/>
  <c r="AH347" i="41"/>
  <c r="AH624" i="41" s="1"/>
  <c r="J387" i="41"/>
  <c r="L405" i="41" s="1"/>
  <c r="R385" i="41"/>
  <c r="AX383" i="41"/>
  <c r="AI387" i="41"/>
  <c r="J497" i="41"/>
  <c r="Z497" i="41"/>
  <c r="Z630" i="41" s="1"/>
  <c r="AD653" i="41" s="1"/>
  <c r="AP497" i="41"/>
  <c r="J526" i="41"/>
  <c r="J631" i="41" s="1"/>
  <c r="J666" i="41" s="1"/>
  <c r="Z526" i="41"/>
  <c r="Z631" i="41" s="1"/>
  <c r="Z666" i="41" s="1"/>
  <c r="AP526" i="41"/>
  <c r="P529" i="41"/>
  <c r="R347" i="41"/>
  <c r="R624" i="41" s="1"/>
  <c r="AY383" i="41"/>
  <c r="R431" i="41"/>
  <c r="AX428" i="41"/>
  <c r="AY428" i="41"/>
  <c r="BB428" i="41"/>
  <c r="AA453" i="41"/>
  <c r="AA628" i="41" s="1"/>
  <c r="AQ451" i="41"/>
  <c r="AQ552" i="41" s="1"/>
  <c r="K453" i="41"/>
  <c r="AA451" i="41"/>
  <c r="AA552" i="41" s="1"/>
  <c r="AI453" i="41"/>
  <c r="AI628" i="41" s="1"/>
  <c r="AX469" i="41"/>
  <c r="AX471" i="41"/>
  <c r="X474" i="41"/>
  <c r="AM652" i="41"/>
  <c r="AY491" i="41"/>
  <c r="AA495" i="41"/>
  <c r="AA554" i="41" s="1"/>
  <c r="AQ495" i="41"/>
  <c r="AQ554" i="41" s="1"/>
  <c r="AU577" i="41" s="1"/>
  <c r="AX493" i="41"/>
  <c r="O526" i="41"/>
  <c r="O631" i="41" s="1"/>
  <c r="O666" i="41" s="1"/>
  <c r="AE526" i="41"/>
  <c r="AU526" i="41"/>
  <c r="AU631" i="41" s="1"/>
  <c r="AN92" i="41"/>
  <c r="AF111" i="41"/>
  <c r="AX28" i="41"/>
  <c r="AH538" i="41"/>
  <c r="AH584" i="41" s="1"/>
  <c r="CJ22" i="41"/>
  <c r="W78" i="41"/>
  <c r="AE614" i="41"/>
  <c r="AF114" i="41"/>
  <c r="AU119" i="41"/>
  <c r="BB73" i="41"/>
  <c r="AD614" i="41"/>
  <c r="N268" i="41"/>
  <c r="AL268" i="41"/>
  <c r="CN24" i="41"/>
  <c r="AL150" i="41" s="1"/>
  <c r="V614" i="41"/>
  <c r="AZ162" i="41"/>
  <c r="AM14" i="41"/>
  <c r="AU14" i="41" s="1"/>
  <c r="AU28" i="41" s="1"/>
  <c r="AE28" i="41"/>
  <c r="AX66" i="41"/>
  <c r="AH73" i="41"/>
  <c r="K162" i="41"/>
  <c r="AI162" i="41"/>
  <c r="AI161" i="41"/>
  <c r="AX157" i="41"/>
  <c r="R617" i="41"/>
  <c r="R663" i="41" s="1"/>
  <c r="AA205" i="41"/>
  <c r="AA617" i="41" s="1"/>
  <c r="AA663" i="41" s="1"/>
  <c r="AJ203" i="41"/>
  <c r="AJ541" i="41" s="1"/>
  <c r="AJ587" i="41" s="1"/>
  <c r="L276" i="41"/>
  <c r="L274" i="41"/>
  <c r="L277" i="41"/>
  <c r="AJ277" i="41"/>
  <c r="AJ275" i="41"/>
  <c r="AJ276" i="41"/>
  <c r="AJ274" i="41"/>
  <c r="T277" i="41"/>
  <c r="T275" i="41"/>
  <c r="T276" i="41"/>
  <c r="T274" i="41"/>
  <c r="AR276" i="41"/>
  <c r="AR274" i="41"/>
  <c r="AR275" i="41"/>
  <c r="AH544" i="41"/>
  <c r="AX280" i="41"/>
  <c r="AQ35" i="41"/>
  <c r="AQ29" i="41"/>
  <c r="W111" i="41"/>
  <c r="AA119" i="41"/>
  <c r="AF29" i="41"/>
  <c r="X614" i="41"/>
  <c r="AV614" i="41"/>
  <c r="V71" i="41"/>
  <c r="AL71" i="41"/>
  <c r="X111" i="41"/>
  <c r="O117" i="41"/>
  <c r="O119" i="41"/>
  <c r="CD7" i="41"/>
  <c r="J24" i="41" s="1"/>
  <c r="CD8" i="41"/>
  <c r="R24" i="41" s="1"/>
  <c r="CD9" i="41"/>
  <c r="Z24" i="41" s="1"/>
  <c r="CD10" i="41"/>
  <c r="AH24" i="41" s="1"/>
  <c r="CD11" i="41"/>
  <c r="AP24" i="41" s="1"/>
  <c r="AF15" i="41"/>
  <c r="AN15" i="41" s="1"/>
  <c r="AV15" i="41" s="1"/>
  <c r="AV28" i="41" s="1"/>
  <c r="P21" i="41"/>
  <c r="AA35" i="41"/>
  <c r="AA29" i="41"/>
  <c r="CP26" i="41"/>
  <c r="BW22" i="41"/>
  <c r="BW24" i="41" s="1"/>
  <c r="W29" i="41"/>
  <c r="AI30" i="41"/>
  <c r="AR35" i="41"/>
  <c r="T36" i="41"/>
  <c r="AE36" i="41"/>
  <c r="AR36" i="41"/>
  <c r="W71" i="41"/>
  <c r="AM71" i="41"/>
  <c r="AN101" i="41"/>
  <c r="J615" i="41"/>
  <c r="J661" i="41" s="1"/>
  <c r="AH615" i="41"/>
  <c r="AH661" i="41" s="1"/>
  <c r="AP615" i="41"/>
  <c r="AP661" i="41" s="1"/>
  <c r="P117" i="41"/>
  <c r="P119" i="41"/>
  <c r="AJ161" i="41"/>
  <c r="AJ168" i="41" s="1"/>
  <c r="AJ540" i="41" s="1"/>
  <c r="AJ586" i="41" s="1"/>
  <c r="Z205" i="41"/>
  <c r="AH203" i="41"/>
  <c r="AH205" i="41"/>
  <c r="AP203" i="41"/>
  <c r="AP205" i="41"/>
  <c r="AT210" i="41" s="1"/>
  <c r="BB201" i="41"/>
  <c r="AL203" i="41"/>
  <c r="O541" i="41"/>
  <c r="W30" i="41"/>
  <c r="AM111" i="41"/>
  <c r="AQ117" i="41"/>
  <c r="AQ539" i="41" s="1"/>
  <c r="AQ585" i="41" s="1"/>
  <c r="K295" i="41"/>
  <c r="P36" i="41"/>
  <c r="X29" i="41"/>
  <c r="J71" i="41"/>
  <c r="Z71" i="41"/>
  <c r="AP71" i="41"/>
  <c r="W114" i="41"/>
  <c r="AE114" i="41"/>
  <c r="AM114" i="41"/>
  <c r="S117" i="41"/>
  <c r="S539" i="41" s="1"/>
  <c r="S585" i="41" s="1"/>
  <c r="AI117" i="41"/>
  <c r="AI539" i="41" s="1"/>
  <c r="AI585" i="41" s="1"/>
  <c r="AA162" i="41"/>
  <c r="AA161" i="41"/>
  <c r="X167" i="41"/>
  <c r="AF154" i="41"/>
  <c r="BD157" i="41"/>
  <c r="T161" i="41"/>
  <c r="AY201" i="41"/>
  <c r="AQ203" i="41"/>
  <c r="AQ541" i="41" s="1"/>
  <c r="AQ587" i="41" s="1"/>
  <c r="AQ205" i="41"/>
  <c r="AQ617" i="41" s="1"/>
  <c r="AQ663" i="41" s="1"/>
  <c r="AT617" i="41"/>
  <c r="R203" i="41"/>
  <c r="AT203" i="41"/>
  <c r="AL205" i="41"/>
  <c r="O36" i="41"/>
  <c r="R71" i="41"/>
  <c r="AE111" i="41"/>
  <c r="K117" i="41"/>
  <c r="AX202" i="41"/>
  <c r="L205" i="41"/>
  <c r="K203" i="41"/>
  <c r="P614" i="41"/>
  <c r="BD73" i="41"/>
  <c r="AN614" i="41"/>
  <c r="AV35" i="41"/>
  <c r="AN36" i="41"/>
  <c r="AU30" i="41"/>
  <c r="BZ7" i="41"/>
  <c r="J23" i="41" s="1"/>
  <c r="BZ9" i="41"/>
  <c r="Z23" i="41" s="1"/>
  <c r="BZ11" i="41"/>
  <c r="AP23" i="41" s="1"/>
  <c r="CP22" i="41"/>
  <c r="AV29" i="41"/>
  <c r="S30" i="41"/>
  <c r="AV30" i="41"/>
  <c r="L36" i="41"/>
  <c r="AJ36" i="41"/>
  <c r="AM37" i="41"/>
  <c r="BC37" i="41" s="1"/>
  <c r="L73" i="41"/>
  <c r="P78" i="41" s="1"/>
  <c r="L71" i="41"/>
  <c r="T73" i="41"/>
  <c r="T614" i="41" s="1"/>
  <c r="T660" i="41" s="1"/>
  <c r="T71" i="41"/>
  <c r="T538" i="41" s="1"/>
  <c r="T584" i="41" s="1"/>
  <c r="AB73" i="41"/>
  <c r="AB614" i="41" s="1"/>
  <c r="AB660" i="41" s="1"/>
  <c r="AB71" i="41"/>
  <c r="AB538" i="41" s="1"/>
  <c r="AB584" i="41" s="1"/>
  <c r="AJ73" i="41"/>
  <c r="AJ614" i="41" s="1"/>
  <c r="AJ660" i="41" s="1"/>
  <c r="AJ71" i="41"/>
  <c r="AJ538" i="41" s="1"/>
  <c r="AJ584" i="41" s="1"/>
  <c r="AR73" i="41"/>
  <c r="AR614" i="41" s="1"/>
  <c r="AR660" i="41" s="1"/>
  <c r="AR71" i="41"/>
  <c r="AR538" i="41" s="1"/>
  <c r="AR584" i="41" s="1"/>
  <c r="N71" i="41"/>
  <c r="AD71" i="41"/>
  <c r="AT71" i="41"/>
  <c r="T119" i="41"/>
  <c r="T615" i="41" s="1"/>
  <c r="T661" i="41" s="1"/>
  <c r="AJ119" i="41"/>
  <c r="AJ615" i="41" s="1"/>
  <c r="AJ661" i="41" s="1"/>
  <c r="X114" i="41"/>
  <c r="AX158" i="41"/>
  <c r="BB160" i="41"/>
  <c r="AR161" i="41"/>
  <c r="AR168" i="41" s="1"/>
  <c r="AR540" i="41" s="1"/>
  <c r="AR586" i="41" s="1"/>
  <c r="AZ201" i="41"/>
  <c r="AR205" i="41"/>
  <c r="AR617" i="41" s="1"/>
  <c r="AR663" i="41" s="1"/>
  <c r="J203" i="41"/>
  <c r="AX201" i="41"/>
  <c r="T205" i="41"/>
  <c r="T617" i="41" s="1"/>
  <c r="T663" i="41" s="1"/>
  <c r="S203" i="41"/>
  <c r="S541" i="41" s="1"/>
  <c r="S587" i="41" s="1"/>
  <c r="Z203" i="41"/>
  <c r="J545" i="41"/>
  <c r="K119" i="41"/>
  <c r="O21" i="41"/>
  <c r="AI35" i="41"/>
  <c r="AI29" i="41"/>
  <c r="X30" i="41"/>
  <c r="AF614" i="41"/>
  <c r="S35" i="41"/>
  <c r="S29" i="41"/>
  <c r="BZ8" i="41"/>
  <c r="R23" i="41" s="1"/>
  <c r="BZ10" i="41"/>
  <c r="AH23" i="41" s="1"/>
  <c r="AY28" i="41"/>
  <c r="K35" i="41"/>
  <c r="K29" i="41"/>
  <c r="AM21" i="41"/>
  <c r="AE21" i="41"/>
  <c r="AN21" i="41"/>
  <c r="AF36" i="41"/>
  <c r="AZ28" i="41"/>
  <c r="K30" i="41"/>
  <c r="AN30" i="41"/>
  <c r="N35" i="41"/>
  <c r="AL35" i="41"/>
  <c r="BC65" i="41"/>
  <c r="O71" i="41"/>
  <c r="AE71" i="41"/>
  <c r="AU71" i="41"/>
  <c r="BB119" i="41"/>
  <c r="N124" i="41"/>
  <c r="V615" i="41"/>
  <c r="AD615" i="41"/>
  <c r="AL615" i="41"/>
  <c r="AT615" i="41"/>
  <c r="S162" i="41"/>
  <c r="S161" i="41"/>
  <c r="AQ162" i="41"/>
  <c r="AQ161" i="41"/>
  <c r="AM154" i="41"/>
  <c r="AB203" i="41"/>
  <c r="AB541" i="41" s="1"/>
  <c r="AB587" i="41" s="1"/>
  <c r="J297" i="41"/>
  <c r="AX293" i="41"/>
  <c r="BD65" i="41"/>
  <c r="P71" i="41"/>
  <c r="X71" i="41"/>
  <c r="AF71" i="41"/>
  <c r="AN71" i="41"/>
  <c r="AV71" i="41"/>
  <c r="AX111" i="41"/>
  <c r="J117" i="41"/>
  <c r="R117" i="41"/>
  <c r="Z117" i="41"/>
  <c r="AH117" i="41"/>
  <c r="AP117" i="41"/>
  <c r="V205" i="41"/>
  <c r="AI275" i="41"/>
  <c r="AI278" i="41" s="1"/>
  <c r="R620" i="41"/>
  <c r="T281" i="41"/>
  <c r="K277" i="41"/>
  <c r="K280" i="41" s="1"/>
  <c r="AI280" i="41"/>
  <c r="AI620" i="41" s="1"/>
  <c r="AI306" i="41"/>
  <c r="AI308" i="41"/>
  <c r="N345" i="41"/>
  <c r="Z544" i="41"/>
  <c r="S275" i="41"/>
  <c r="S278" i="41" s="1"/>
  <c r="S276" i="41"/>
  <c r="AI276" i="41"/>
  <c r="AJ280" i="41"/>
  <c r="AJ620" i="41" s="1"/>
  <c r="T309" i="41"/>
  <c r="T308" i="41"/>
  <c r="T307" i="41"/>
  <c r="T306" i="41"/>
  <c r="T294" i="41"/>
  <c r="T293" i="41"/>
  <c r="T292" i="41"/>
  <c r="T291" i="41"/>
  <c r="AF309" i="41"/>
  <c r="AF308" i="41"/>
  <c r="AF307" i="41"/>
  <c r="AF306" i="41"/>
  <c r="AF294" i="41"/>
  <c r="AF293" i="41"/>
  <c r="AF292" i="41"/>
  <c r="AF291" i="41"/>
  <c r="AR309" i="41"/>
  <c r="AR308" i="41"/>
  <c r="AR307" i="41"/>
  <c r="AR306" i="41"/>
  <c r="AR294" i="41"/>
  <c r="AR293" i="41"/>
  <c r="AR292" i="41"/>
  <c r="AR291" i="41"/>
  <c r="AI309" i="41"/>
  <c r="AI312" i="41" s="1"/>
  <c r="AI622" i="41" s="1"/>
  <c r="AY65" i="41"/>
  <c r="K71" i="41"/>
  <c r="S71" i="41"/>
  <c r="S538" i="41" s="1"/>
  <c r="S584" i="41" s="1"/>
  <c r="AA71" i="41"/>
  <c r="AA538" i="41" s="1"/>
  <c r="AA584" i="41" s="1"/>
  <c r="AI71" i="41"/>
  <c r="AI538" i="41" s="1"/>
  <c r="AI584" i="41" s="1"/>
  <c r="AQ71" i="41"/>
  <c r="AQ538" i="41" s="1"/>
  <c r="AQ584" i="41" s="1"/>
  <c r="AZ111" i="41"/>
  <c r="L117" i="41"/>
  <c r="T117" i="41"/>
  <c r="T539" i="41" s="1"/>
  <c r="T585" i="41" s="1"/>
  <c r="AB117" i="41"/>
  <c r="AB539" i="41" s="1"/>
  <c r="AB585" i="41" s="1"/>
  <c r="AJ117" i="41"/>
  <c r="AJ539" i="41" s="1"/>
  <c r="AJ585" i="41" s="1"/>
  <c r="AR117" i="41"/>
  <c r="AR539" i="41" s="1"/>
  <c r="AR585" i="41" s="1"/>
  <c r="J161" i="41"/>
  <c r="J170" i="41" s="1"/>
  <c r="R161" i="41"/>
  <c r="R168" i="41" s="1"/>
  <c r="Z161" i="41"/>
  <c r="Z168" i="41" s="1"/>
  <c r="AH161" i="41"/>
  <c r="AH168" i="41" s="1"/>
  <c r="AP161" i="41"/>
  <c r="AP168" i="41" s="1"/>
  <c r="P205" i="41"/>
  <c r="P203" i="41"/>
  <c r="J544" i="41"/>
  <c r="AX278" i="41"/>
  <c r="AQ274" i="41"/>
  <c r="K309" i="41"/>
  <c r="K308" i="41"/>
  <c r="K307" i="41"/>
  <c r="K306" i="41"/>
  <c r="W309" i="41"/>
  <c r="W308" i="41"/>
  <c r="W307" i="41"/>
  <c r="W306" i="41"/>
  <c r="W294" i="41"/>
  <c r="W297" i="41" s="1"/>
  <c r="W291" i="41"/>
  <c r="AU309" i="41"/>
  <c r="AU308" i="41"/>
  <c r="AU307" i="41"/>
  <c r="AU306" i="41"/>
  <c r="AE294" i="41"/>
  <c r="AE293" i="41"/>
  <c r="AE292" i="41"/>
  <c r="AE291" i="41"/>
  <c r="AM287" i="41"/>
  <c r="AU287" i="41" s="1"/>
  <c r="AU291" i="41" s="1"/>
  <c r="AI293" i="41"/>
  <c r="K294" i="41"/>
  <c r="BB111" i="41"/>
  <c r="N117" i="41"/>
  <c r="V117" i="41"/>
  <c r="AD117" i="41"/>
  <c r="AL117" i="41"/>
  <c r="AT117" i="41"/>
  <c r="AP620" i="41"/>
  <c r="AX292" i="41"/>
  <c r="AX291" i="41"/>
  <c r="N621" i="41"/>
  <c r="AH297" i="41"/>
  <c r="AX294" i="41"/>
  <c r="P547" i="41"/>
  <c r="BP547" i="41" s="1"/>
  <c r="P328" i="41"/>
  <c r="BD327" i="41"/>
  <c r="J624" i="41"/>
  <c r="Z624" i="41"/>
  <c r="N295" i="41"/>
  <c r="AM306" i="41"/>
  <c r="AM307" i="41"/>
  <c r="AM308" i="41"/>
  <c r="AM309" i="41"/>
  <c r="AM342" i="41"/>
  <c r="W344" i="41"/>
  <c r="AU344" i="41"/>
  <c r="N624" i="41"/>
  <c r="AU409" i="41"/>
  <c r="AU626" i="41" s="1"/>
  <c r="AU407" i="41"/>
  <c r="AU550" i="41" s="1"/>
  <c r="O291" i="41"/>
  <c r="AA291" i="41"/>
  <c r="AY291" i="41" s="1"/>
  <c r="O292" i="41"/>
  <c r="AA292" i="41"/>
  <c r="O293" i="41"/>
  <c r="AA293" i="41"/>
  <c r="O294" i="41"/>
  <c r="AA294" i="41"/>
  <c r="AA306" i="41"/>
  <c r="AA307" i="41"/>
  <c r="AA312" i="41" s="1"/>
  <c r="AA622" i="41" s="1"/>
  <c r="AA308" i="41"/>
  <c r="AY344" i="41"/>
  <c r="L406" i="41"/>
  <c r="K405" i="41"/>
  <c r="R551" i="41"/>
  <c r="AB387" i="41"/>
  <c r="AB385" i="41"/>
  <c r="AX380" i="41"/>
  <c r="AP387" i="41"/>
  <c r="AP385" i="41"/>
  <c r="P387" i="41"/>
  <c r="AF385" i="41"/>
  <c r="AV385" i="41"/>
  <c r="W629" i="41"/>
  <c r="W652" i="41" s="1"/>
  <c r="BC475" i="41"/>
  <c r="P309" i="41"/>
  <c r="P308" i="41"/>
  <c r="P307" i="41"/>
  <c r="P306" i="41"/>
  <c r="P294" i="41"/>
  <c r="P293" i="41"/>
  <c r="P292" i="41"/>
  <c r="P291" i="41"/>
  <c r="AB309" i="41"/>
  <c r="AB308" i="41"/>
  <c r="AB307" i="41"/>
  <c r="AB306" i="41"/>
  <c r="AB294" i="41"/>
  <c r="AB293" i="41"/>
  <c r="AB292" i="41"/>
  <c r="AB291" i="41"/>
  <c r="AN309" i="41"/>
  <c r="AN308" i="41"/>
  <c r="AN307" i="41"/>
  <c r="AN306" i="41"/>
  <c r="AN294" i="41"/>
  <c r="AN293" i="41"/>
  <c r="AN292" i="41"/>
  <c r="AN291" i="41"/>
  <c r="AP545" i="41"/>
  <c r="R621" i="41"/>
  <c r="AN328" i="41"/>
  <c r="AI627" i="41"/>
  <c r="O306" i="41"/>
  <c r="O307" i="41"/>
  <c r="O308" i="41"/>
  <c r="T342" i="41"/>
  <c r="T341" i="41"/>
  <c r="AF342" i="41"/>
  <c r="AF341" i="41"/>
  <c r="AR342" i="41"/>
  <c r="AR341" i="41"/>
  <c r="P344" i="41"/>
  <c r="P343" i="41"/>
  <c r="AB344" i="41"/>
  <c r="AB343" i="41"/>
  <c r="AN344" i="41"/>
  <c r="AN343" i="41"/>
  <c r="S347" i="41"/>
  <c r="S624" i="41" s="1"/>
  <c r="AP624" i="41"/>
  <c r="AD383" i="41"/>
  <c r="AD380" i="41"/>
  <c r="AT383" i="41"/>
  <c r="AT380" i="41"/>
  <c r="N387" i="41"/>
  <c r="N385" i="41"/>
  <c r="V387" i="41"/>
  <c r="V385" i="41"/>
  <c r="AU387" i="41"/>
  <c r="Z627" i="41"/>
  <c r="AB406" i="41"/>
  <c r="Z406" i="41"/>
  <c r="AA405" i="41"/>
  <c r="Z405" i="41"/>
  <c r="AB405" i="41"/>
  <c r="AA406" i="41"/>
  <c r="AN330" i="41"/>
  <c r="AE342" i="41"/>
  <c r="AM344" i="41"/>
  <c r="AX345" i="41"/>
  <c r="Z548" i="41"/>
  <c r="AP548" i="41"/>
  <c r="AH385" i="41"/>
  <c r="AM383" i="41"/>
  <c r="AM385" i="41" s="1"/>
  <c r="V405" i="41"/>
  <c r="V402" i="41"/>
  <c r="AT405" i="41"/>
  <c r="AT402" i="41"/>
  <c r="S431" i="41"/>
  <c r="L291" i="41"/>
  <c r="AJ291" i="41"/>
  <c r="L292" i="41"/>
  <c r="AJ292" i="41"/>
  <c r="L293" i="41"/>
  <c r="AJ293" i="41"/>
  <c r="L294" i="41"/>
  <c r="AJ294" i="41"/>
  <c r="L306" i="41"/>
  <c r="AJ306" i="41"/>
  <c r="L307" i="41"/>
  <c r="AJ307" i="41"/>
  <c r="AJ312" i="41" s="1"/>
  <c r="AJ622" i="41" s="1"/>
  <c r="L308" i="41"/>
  <c r="AJ308" i="41"/>
  <c r="W342" i="41"/>
  <c r="AU342" i="41"/>
  <c r="AE344" i="41"/>
  <c r="O385" i="41"/>
  <c r="Z385" i="41"/>
  <c r="AY426" i="41"/>
  <c r="J453" i="41"/>
  <c r="Z451" i="41"/>
  <c r="AP451" i="41"/>
  <c r="AF328" i="41"/>
  <c r="BD623" i="41"/>
  <c r="BD329" i="41"/>
  <c r="L342" i="41"/>
  <c r="L341" i="41"/>
  <c r="X342" i="41"/>
  <c r="X341" i="41"/>
  <c r="AJ342" i="41"/>
  <c r="AJ341" i="41"/>
  <c r="AV342" i="41"/>
  <c r="AV341" i="41"/>
  <c r="T344" i="41"/>
  <c r="T343" i="41"/>
  <c r="AF344" i="41"/>
  <c r="AF343" i="41"/>
  <c r="AR344" i="41"/>
  <c r="AR343" i="41"/>
  <c r="R548" i="41"/>
  <c r="AH548" i="41"/>
  <c r="AV387" i="41"/>
  <c r="AA551" i="41"/>
  <c r="AL385" i="41"/>
  <c r="AL387" i="41"/>
  <c r="K552" i="41"/>
  <c r="AY552" i="41" s="1"/>
  <c r="P409" i="41"/>
  <c r="P407" i="41"/>
  <c r="BD402" i="41"/>
  <c r="K628" i="41"/>
  <c r="X291" i="41"/>
  <c r="AV291" i="41"/>
  <c r="X292" i="41"/>
  <c r="AV292" i="41"/>
  <c r="X293" i="41"/>
  <c r="AV293" i="41"/>
  <c r="X294" i="41"/>
  <c r="AV294" i="41"/>
  <c r="X306" i="41"/>
  <c r="AV306" i="41"/>
  <c r="X307" i="41"/>
  <c r="X312" i="41" s="1"/>
  <c r="X622" i="41" s="1"/>
  <c r="AV307" i="41"/>
  <c r="AV312" i="41" s="1"/>
  <c r="AV622" i="41" s="1"/>
  <c r="X308" i="41"/>
  <c r="AV308" i="41"/>
  <c r="AF330" i="41"/>
  <c r="AD344" i="41"/>
  <c r="W387" i="41"/>
  <c r="K387" i="41"/>
  <c r="K385" i="41"/>
  <c r="S387" i="41"/>
  <c r="AE387" i="41"/>
  <c r="AE385" i="41"/>
  <c r="AQ385" i="41"/>
  <c r="P385" i="41"/>
  <c r="AF387" i="41"/>
  <c r="S385" i="41"/>
  <c r="AM409" i="41"/>
  <c r="AM626" i="41" s="1"/>
  <c r="AM407" i="41"/>
  <c r="AM550" i="41" s="1"/>
  <c r="AB431" i="41"/>
  <c r="AQ431" i="41"/>
  <c r="AQ429" i="41"/>
  <c r="R552" i="41"/>
  <c r="AH628" i="41"/>
  <c r="AJ454" i="41"/>
  <c r="AP628" i="41"/>
  <c r="AR454" i="41"/>
  <c r="AX447" i="41"/>
  <c r="O553" i="41"/>
  <c r="BC473" i="41"/>
  <c r="S495" i="41"/>
  <c r="S554" i="41" s="1"/>
  <c r="W577" i="41" s="1"/>
  <c r="S497" i="41"/>
  <c r="S630" i="41" s="1"/>
  <c r="AY490" i="41"/>
  <c r="AI495" i="41"/>
  <c r="AI554" i="41" s="1"/>
  <c r="AI497" i="41"/>
  <c r="AI630" i="41" s="1"/>
  <c r="O555" i="41"/>
  <c r="BC524" i="41"/>
  <c r="W555" i="41"/>
  <c r="W529" i="41"/>
  <c r="AE555" i="41"/>
  <c r="AM555" i="41"/>
  <c r="AU555" i="41"/>
  <c r="N409" i="41"/>
  <c r="N407" i="41"/>
  <c r="AF409" i="41"/>
  <c r="AF626" i="41" s="1"/>
  <c r="AF407" i="41"/>
  <c r="AF550" i="41" s="1"/>
  <c r="BR550" i="41" s="1"/>
  <c r="BC402" i="41"/>
  <c r="Z431" i="41"/>
  <c r="Z429" i="41"/>
  <c r="BC426" i="41"/>
  <c r="AX446" i="41"/>
  <c r="AY450" i="41"/>
  <c r="R475" i="41"/>
  <c r="AH475" i="41"/>
  <c r="K497" i="41"/>
  <c r="AB341" i="41"/>
  <c r="AB345" i="41" s="1"/>
  <c r="AB548" i="41" s="1"/>
  <c r="L343" i="41"/>
  <c r="AJ343" i="41"/>
  <c r="AJ347" i="41" s="1"/>
  <c r="AJ624" i="41" s="1"/>
  <c r="L387" i="41"/>
  <c r="L385" i="41"/>
  <c r="T387" i="41"/>
  <c r="T385" i="41"/>
  <c r="X383" i="41"/>
  <c r="AN383" i="41"/>
  <c r="AN387" i="41" s="1"/>
  <c r="AR402" i="41"/>
  <c r="AP402" i="41"/>
  <c r="AX402" i="41" s="1"/>
  <c r="AX384" i="41"/>
  <c r="O387" i="41"/>
  <c r="X387" i="41"/>
  <c r="AH387" i="41"/>
  <c r="AQ387" i="41"/>
  <c r="O409" i="41"/>
  <c r="O407" i="41"/>
  <c r="X409" i="41"/>
  <c r="X626" i="41" s="1"/>
  <c r="X407" i="41"/>
  <c r="X550" i="41" s="1"/>
  <c r="BQ550" i="41" s="1"/>
  <c r="AI402" i="41"/>
  <c r="AP431" i="41"/>
  <c r="AP429" i="41"/>
  <c r="AY427" i="41"/>
  <c r="AY446" i="41"/>
  <c r="AH451" i="41"/>
  <c r="R453" i="41"/>
  <c r="N553" i="41"/>
  <c r="P474" i="41"/>
  <c r="AD553" i="41"/>
  <c r="AF474" i="41"/>
  <c r="R630" i="41"/>
  <c r="K495" i="41"/>
  <c r="T527" i="41"/>
  <c r="O341" i="41"/>
  <c r="W341" i="41"/>
  <c r="AE341" i="41"/>
  <c r="AM341" i="41"/>
  <c r="AU341" i="41"/>
  <c r="O343" i="41"/>
  <c r="W343" i="41"/>
  <c r="AE343" i="41"/>
  <c r="AM343" i="41"/>
  <c r="AU343" i="41"/>
  <c r="AZ380" i="41"/>
  <c r="R387" i="41"/>
  <c r="AA387" i="41"/>
  <c r="S402" i="41"/>
  <c r="AB402" i="41"/>
  <c r="AL402" i="41"/>
  <c r="AV409" i="41"/>
  <c r="AV626" i="41" s="1"/>
  <c r="AV407" i="41"/>
  <c r="AV550" i="41" s="1"/>
  <c r="BT550" i="41" s="1"/>
  <c r="AE405" i="41"/>
  <c r="AE409" i="41" s="1"/>
  <c r="AE626" i="41" s="1"/>
  <c r="T431" i="41"/>
  <c r="AR431" i="41"/>
  <c r="AR429" i="41"/>
  <c r="Z453" i="41"/>
  <c r="J475" i="41"/>
  <c r="J473" i="41"/>
  <c r="AX468" i="41"/>
  <c r="Z475" i="41"/>
  <c r="Z473" i="41"/>
  <c r="AP475" i="41"/>
  <c r="AP473" i="41"/>
  <c r="BD553" i="41"/>
  <c r="BB547" i="41"/>
  <c r="BB327" i="41"/>
  <c r="X328" i="41"/>
  <c r="AV328" i="41"/>
  <c r="BB623" i="41"/>
  <c r="BB329" i="41"/>
  <c r="X330" i="41"/>
  <c r="AV330" i="41"/>
  <c r="P341" i="41"/>
  <c r="AN341" i="41"/>
  <c r="AN345" i="41" s="1"/>
  <c r="AN548" i="41" s="1"/>
  <c r="BS548" i="41" s="1"/>
  <c r="X343" i="41"/>
  <c r="AV343" i="41"/>
  <c r="AV347" i="41" s="1"/>
  <c r="AV624" i="41" s="1"/>
  <c r="BD380" i="41"/>
  <c r="AR387" i="41"/>
  <c r="AR385" i="41"/>
  <c r="K402" i="41"/>
  <c r="T402" i="41"/>
  <c r="AD409" i="41"/>
  <c r="BD403" i="41"/>
  <c r="L431" i="41"/>
  <c r="L429" i="41"/>
  <c r="AH431" i="41"/>
  <c r="AH429" i="41"/>
  <c r="K431" i="41"/>
  <c r="K429" i="41"/>
  <c r="AZ426" i="41"/>
  <c r="BB426" i="41"/>
  <c r="K475" i="41"/>
  <c r="K473" i="41"/>
  <c r="AY468" i="41"/>
  <c r="AA475" i="41"/>
  <c r="AA629" i="41" s="1"/>
  <c r="AE652" i="41" s="1"/>
  <c r="AA473" i="41"/>
  <c r="AA553" i="41" s="1"/>
  <c r="AE576" i="41" s="1"/>
  <c r="AQ475" i="41"/>
  <c r="AQ629" i="41" s="1"/>
  <c r="AU652" i="41" s="1"/>
  <c r="AQ473" i="41"/>
  <c r="AQ553" i="41" s="1"/>
  <c r="AU576" i="41" s="1"/>
  <c r="AL553" i="41"/>
  <c r="AN474" i="41"/>
  <c r="BB473" i="41"/>
  <c r="BB629" i="41"/>
  <c r="AQ497" i="41"/>
  <c r="AQ630" i="41" s="1"/>
  <c r="AU653" i="41" s="1"/>
  <c r="R555" i="41"/>
  <c r="R590" i="41" s="1"/>
  <c r="T525" i="41"/>
  <c r="Z555" i="41"/>
  <c r="Z590" i="41" s="1"/>
  <c r="AH555" i="41"/>
  <c r="AH590" i="41" s="1"/>
  <c r="AP555" i="41"/>
  <c r="AP590" i="41" s="1"/>
  <c r="BC547" i="41"/>
  <c r="BC327" i="41"/>
  <c r="BC623" i="41"/>
  <c r="BC329" i="41"/>
  <c r="AX341" i="41"/>
  <c r="AX343" i="41"/>
  <c r="AJ387" i="41"/>
  <c r="AJ385" i="41"/>
  <c r="L402" i="41"/>
  <c r="AN409" i="41"/>
  <c r="AN626" i="41" s="1"/>
  <c r="AN407" i="41"/>
  <c r="AN550" i="41" s="1"/>
  <c r="BS550" i="41" s="1"/>
  <c r="AI431" i="41"/>
  <c r="AI429" i="41"/>
  <c r="AY424" i="41"/>
  <c r="AZ427" i="41"/>
  <c r="L628" i="41"/>
  <c r="L629" i="41"/>
  <c r="P652" i="41" s="1"/>
  <c r="AZ475" i="41"/>
  <c r="AZ629" i="41" s="1"/>
  <c r="J630" i="41"/>
  <c r="N653" i="41" s="1"/>
  <c r="AX497" i="41"/>
  <c r="AB498" i="41"/>
  <c r="AP630" i="41"/>
  <c r="AT653" i="41" s="1"/>
  <c r="AZ446" i="41"/>
  <c r="L451" i="41"/>
  <c r="T451" i="41"/>
  <c r="T552" i="41" s="1"/>
  <c r="AB451" i="41"/>
  <c r="AB552" i="41" s="1"/>
  <c r="AJ451" i="41"/>
  <c r="AJ552" i="41" s="1"/>
  <c r="AR451" i="41"/>
  <c r="AR552" i="41" s="1"/>
  <c r="BD473" i="41"/>
  <c r="BD629" i="41"/>
  <c r="X652" i="41"/>
  <c r="AF652" i="41"/>
  <c r="AN652" i="41"/>
  <c r="AV652" i="41"/>
  <c r="BD475" i="41"/>
  <c r="AF476" i="41"/>
  <c r="AZ490" i="41"/>
  <c r="L495" i="41"/>
  <c r="T495" i="41"/>
  <c r="T554" i="41" s="1"/>
  <c r="X577" i="41" s="1"/>
  <c r="AB495" i="41"/>
  <c r="AB554" i="41" s="1"/>
  <c r="AF577" i="41" s="1"/>
  <c r="AJ495" i="41"/>
  <c r="AJ554" i="41" s="1"/>
  <c r="AN577" i="41" s="1"/>
  <c r="AR495" i="41"/>
  <c r="AR554" i="41" s="1"/>
  <c r="AV577" i="41" s="1"/>
  <c r="L497" i="41"/>
  <c r="X555" i="41"/>
  <c r="BQ555" i="41" s="1"/>
  <c r="X529" i="41"/>
  <c r="AF590" i="41"/>
  <c r="AF578" i="41"/>
  <c r="AN529" i="41"/>
  <c r="AV590" i="41"/>
  <c r="AV578" i="41"/>
  <c r="J524" i="41"/>
  <c r="W631" i="41"/>
  <c r="W531" i="41"/>
  <c r="AM631" i="41"/>
  <c r="AM531" i="41"/>
  <c r="AF529" i="41"/>
  <c r="J429" i="41"/>
  <c r="R429" i="41"/>
  <c r="J431" i="41"/>
  <c r="R473" i="41"/>
  <c r="AH473" i="41"/>
  <c r="AX491" i="41"/>
  <c r="BB554" i="41"/>
  <c r="BB495" i="41"/>
  <c r="X496" i="41"/>
  <c r="AV496" i="41"/>
  <c r="BB630" i="41"/>
  <c r="V653" i="41"/>
  <c r="BB497" i="41"/>
  <c r="X498" i="41"/>
  <c r="AV498" i="41"/>
  <c r="K524" i="41"/>
  <c r="O529" i="41" s="1"/>
  <c r="AA524" i="41"/>
  <c r="AA555" i="41" s="1"/>
  <c r="AA590" i="41" s="1"/>
  <c r="AQ524" i="41"/>
  <c r="AQ555" i="41" s="1"/>
  <c r="AQ590" i="41" s="1"/>
  <c r="X631" i="41"/>
  <c r="X531" i="41"/>
  <c r="AN631" i="41"/>
  <c r="AN531" i="41"/>
  <c r="AU531" i="41"/>
  <c r="BD554" i="41"/>
  <c r="S429" i="41"/>
  <c r="AA429" i="41"/>
  <c r="S473" i="41"/>
  <c r="S553" i="41" s="1"/>
  <c r="W576" i="41" s="1"/>
  <c r="AI473" i="41"/>
  <c r="AI553" i="41" s="1"/>
  <c r="AM576" i="41" s="1"/>
  <c r="P476" i="41"/>
  <c r="AN476" i="41"/>
  <c r="BC554" i="41"/>
  <c r="AE577" i="41"/>
  <c r="AM577" i="41"/>
  <c r="BC495" i="41"/>
  <c r="BC630" i="41"/>
  <c r="W653" i="41"/>
  <c r="AE653" i="41"/>
  <c r="AM653" i="41"/>
  <c r="BC497" i="41"/>
  <c r="K631" i="41"/>
  <c r="K666" i="41" s="1"/>
  <c r="AY526" i="41"/>
  <c r="AY631" i="41" s="1"/>
  <c r="AY666" i="41" s="1"/>
  <c r="AY523" i="41"/>
  <c r="AZ555" i="41"/>
  <c r="AZ590" i="41" s="1"/>
  <c r="L590" i="41"/>
  <c r="AP631" i="41"/>
  <c r="AP666" i="41" s="1"/>
  <c r="AR527" i="41"/>
  <c r="T429" i="41"/>
  <c r="AB429" i="41"/>
  <c r="AJ429" i="41"/>
  <c r="AZ468" i="41"/>
  <c r="L473" i="41"/>
  <c r="T473" i="41"/>
  <c r="T553" i="41" s="1"/>
  <c r="X576" i="41" s="1"/>
  <c r="AB473" i="41"/>
  <c r="AB553" i="41" s="1"/>
  <c r="AF576" i="41" s="1"/>
  <c r="AJ473" i="41"/>
  <c r="AJ553" i="41" s="1"/>
  <c r="AN576" i="41" s="1"/>
  <c r="AR473" i="41"/>
  <c r="AR553" i="41" s="1"/>
  <c r="AV576" i="41" s="1"/>
  <c r="AF496" i="41"/>
  <c r="BD630" i="41"/>
  <c r="X653" i="41"/>
  <c r="AF653" i="41"/>
  <c r="AN653" i="41"/>
  <c r="BD497" i="41"/>
  <c r="AF498" i="41"/>
  <c r="L631" i="41"/>
  <c r="L666" i="41" s="1"/>
  <c r="AZ526" i="41"/>
  <c r="AZ631" i="41" s="1"/>
  <c r="AZ666" i="41" s="1"/>
  <c r="AZ523" i="41"/>
  <c r="AU666" i="41"/>
  <c r="AU654" i="41"/>
  <c r="AB527" i="41"/>
  <c r="P555" i="41"/>
  <c r="BP555" i="41" s="1"/>
  <c r="BB475" i="41"/>
  <c r="X476" i="41"/>
  <c r="AV476" i="41"/>
  <c r="AX490" i="41"/>
  <c r="J495" i="41"/>
  <c r="R495" i="41"/>
  <c r="Z495" i="41"/>
  <c r="AH495" i="41"/>
  <c r="AP495" i="41"/>
  <c r="N526" i="41"/>
  <c r="N524" i="41"/>
  <c r="V526" i="41"/>
  <c r="V524" i="41"/>
  <c r="AD526" i="41"/>
  <c r="AD524" i="41"/>
  <c r="AL526" i="41"/>
  <c r="AL524" i="41"/>
  <c r="AT526" i="41"/>
  <c r="AT524" i="41"/>
  <c r="BB523" i="41"/>
  <c r="P631" i="41"/>
  <c r="P531" i="41"/>
  <c r="AF631" i="41"/>
  <c r="AV631" i="41"/>
  <c r="AV531" i="41"/>
  <c r="AN590" i="41"/>
  <c r="AN578" i="41"/>
  <c r="BC523" i="41"/>
  <c r="BD523" i="41"/>
  <c r="CG31" i="40"/>
  <c r="CG30" i="40"/>
  <c r="CG29" i="40"/>
  <c r="CG28" i="40"/>
  <c r="CG27" i="40"/>
  <c r="CG26" i="40"/>
  <c r="CG25" i="40"/>
  <c r="CG24" i="40"/>
  <c r="CG23" i="40"/>
  <c r="CG22" i="40"/>
  <c r="CG21" i="40"/>
  <c r="CG20" i="40"/>
  <c r="CG19" i="40"/>
  <c r="CG18" i="40"/>
  <c r="CG17" i="40"/>
  <c r="CG16" i="40"/>
  <c r="BU31" i="40"/>
  <c r="BU30" i="40"/>
  <c r="BU29" i="40"/>
  <c r="BU28" i="40"/>
  <c r="BU27" i="40"/>
  <c r="BU26" i="40"/>
  <c r="BU25" i="40"/>
  <c r="BU24" i="40"/>
  <c r="BU23" i="40"/>
  <c r="BU22" i="40"/>
  <c r="BU21" i="40"/>
  <c r="BU20" i="40"/>
  <c r="BU19" i="40"/>
  <c r="BU18" i="40"/>
  <c r="BU17" i="40"/>
  <c r="BU16" i="40"/>
  <c r="BI31" i="40"/>
  <c r="BI30" i="40"/>
  <c r="BI29" i="40"/>
  <c r="BI28" i="40"/>
  <c r="BI27" i="40"/>
  <c r="BI26" i="40"/>
  <c r="BI25" i="40"/>
  <c r="BI24" i="40"/>
  <c r="BI23" i="40"/>
  <c r="BI22" i="40"/>
  <c r="BI21" i="40"/>
  <c r="BI20" i="40"/>
  <c r="BI19" i="40"/>
  <c r="BI18" i="40"/>
  <c r="BI17" i="40"/>
  <c r="BI16" i="40"/>
  <c r="AW31" i="40"/>
  <c r="AW30" i="40"/>
  <c r="AW29" i="40"/>
  <c r="AW28" i="40"/>
  <c r="AW27" i="40"/>
  <c r="AW26" i="40"/>
  <c r="AW25" i="40"/>
  <c r="AW24" i="40"/>
  <c r="AW23" i="40"/>
  <c r="AW22" i="40"/>
  <c r="AW21" i="40"/>
  <c r="AW20" i="40"/>
  <c r="AW19" i="40"/>
  <c r="AW18" i="40"/>
  <c r="AW17" i="40"/>
  <c r="AW16" i="40"/>
  <c r="AK31" i="40"/>
  <c r="AK30" i="40"/>
  <c r="AK29" i="40"/>
  <c r="AK28" i="40"/>
  <c r="AK27" i="40"/>
  <c r="AK26" i="40"/>
  <c r="AK25" i="40"/>
  <c r="AK24" i="40"/>
  <c r="AK23" i="40"/>
  <c r="AK22" i="40"/>
  <c r="AK21" i="40"/>
  <c r="AK20" i="40"/>
  <c r="AK19" i="40"/>
  <c r="AK18" i="40"/>
  <c r="AK17" i="40"/>
  <c r="AK16" i="40"/>
  <c r="G36" i="40"/>
  <c r="G18" i="40"/>
  <c r="M8" i="40"/>
  <c r="M28" i="40" s="1"/>
  <c r="CI36" i="40"/>
  <c r="CG36" i="40"/>
  <c r="CF36" i="40"/>
  <c r="CE36" i="40"/>
  <c r="CD36" i="40"/>
  <c r="CB36" i="40"/>
  <c r="CA36" i="40"/>
  <c r="BZ36" i="40"/>
  <c r="CH35" i="40"/>
  <c r="CC35" i="40"/>
  <c r="CA35" i="40"/>
  <c r="BZ35" i="40"/>
  <c r="BZ37" i="40" s="1"/>
  <c r="BZ39" i="40" s="1"/>
  <c r="BZ40" i="40" s="1"/>
  <c r="CG33" i="40"/>
  <c r="CF33" i="40"/>
  <c r="CE33" i="40"/>
  <c r="CB33" i="40"/>
  <c r="CD33" i="40" s="1"/>
  <c r="CG32" i="40"/>
  <c r="CF32" i="40"/>
  <c r="CE32" i="40"/>
  <c r="CB32" i="40"/>
  <c r="CD32" i="40" s="1"/>
  <c r="CF31" i="40"/>
  <c r="CI31" i="40" s="1"/>
  <c r="CB31" i="40"/>
  <c r="CD31" i="40" s="1"/>
  <c r="CF30" i="40"/>
  <c r="CB30" i="40"/>
  <c r="CD30" i="40" s="1"/>
  <c r="CF29" i="40"/>
  <c r="CB29" i="40"/>
  <c r="CD29" i="40" s="1"/>
  <c r="CF28" i="40"/>
  <c r="CI28" i="40" s="1"/>
  <c r="CB28" i="40"/>
  <c r="CD28" i="40" s="1"/>
  <c r="CF27" i="40"/>
  <c r="CB27" i="40"/>
  <c r="CD27" i="40" s="1"/>
  <c r="CF26" i="40"/>
  <c r="CI26" i="40" s="1"/>
  <c r="CB26" i="40"/>
  <c r="CD26" i="40" s="1"/>
  <c r="CF25" i="40"/>
  <c r="CB25" i="40"/>
  <c r="CD25" i="40" s="1"/>
  <c r="CF24" i="40"/>
  <c r="CB24" i="40"/>
  <c r="CD24" i="40" s="1"/>
  <c r="CF23" i="40"/>
  <c r="CB23" i="40"/>
  <c r="CD23" i="40" s="1"/>
  <c r="CF22" i="40"/>
  <c r="CI22" i="40" s="1"/>
  <c r="CB22" i="40"/>
  <c r="CD22" i="40" s="1"/>
  <c r="CF21" i="40"/>
  <c r="CB21" i="40"/>
  <c r="CD21" i="40" s="1"/>
  <c r="CF20" i="40"/>
  <c r="CI20" i="40" s="1"/>
  <c r="CB20" i="40"/>
  <c r="CD20" i="40" s="1"/>
  <c r="CF19" i="40"/>
  <c r="CI19" i="40" s="1"/>
  <c r="CB19" i="40"/>
  <c r="CD19" i="40" s="1"/>
  <c r="CF18" i="40"/>
  <c r="CB18" i="40"/>
  <c r="CD18" i="40" s="1"/>
  <c r="CF17" i="40"/>
  <c r="CB17" i="40"/>
  <c r="CD17" i="40" s="1"/>
  <c r="CI16" i="40"/>
  <c r="CF16" i="40"/>
  <c r="CB16" i="40"/>
  <c r="CD16" i="40" s="1"/>
  <c r="CG15" i="40"/>
  <c r="CF15" i="40"/>
  <c r="CE15" i="40"/>
  <c r="CB15" i="40"/>
  <c r="CD15" i="40" s="1"/>
  <c r="CG14" i="40"/>
  <c r="CF14" i="40"/>
  <c r="CE14" i="40"/>
  <c r="CB14" i="40"/>
  <c r="CD14" i="40" s="1"/>
  <c r="CG13" i="40"/>
  <c r="CF13" i="40"/>
  <c r="CE13" i="40"/>
  <c r="CB13" i="40"/>
  <c r="CG12" i="40"/>
  <c r="CF12" i="40"/>
  <c r="CE12" i="40"/>
  <c r="CB12" i="40"/>
  <c r="CD12" i="40" s="1"/>
  <c r="CG11" i="40"/>
  <c r="CF11" i="40"/>
  <c r="CE11" i="40"/>
  <c r="CB11" i="40"/>
  <c r="CD11" i="40" s="1"/>
  <c r="CG10" i="40"/>
  <c r="CF10" i="40"/>
  <c r="CE10" i="40"/>
  <c r="CB10" i="40"/>
  <c r="CD10" i="40" s="1"/>
  <c r="CJ8" i="40"/>
  <c r="CJ36" i="40" s="1"/>
  <c r="CH8" i="40"/>
  <c r="CH36" i="40" s="1"/>
  <c r="CC8" i="40"/>
  <c r="CC36" i="40" s="1"/>
  <c r="BW36" i="40"/>
  <c r="BU36" i="40"/>
  <c r="BT36" i="40"/>
  <c r="BS36" i="40"/>
  <c r="BR36" i="40"/>
  <c r="BP36" i="40"/>
  <c r="BO36" i="40"/>
  <c r="BN36" i="40"/>
  <c r="BV35" i="40"/>
  <c r="BQ35" i="40"/>
  <c r="BO35" i="40"/>
  <c r="BN35" i="40"/>
  <c r="BU33" i="40"/>
  <c r="BT33" i="40"/>
  <c r="BS33" i="40"/>
  <c r="BP33" i="40"/>
  <c r="BR33" i="40" s="1"/>
  <c r="BU32" i="40"/>
  <c r="BT32" i="40"/>
  <c r="BS32" i="40"/>
  <c r="BP32" i="40"/>
  <c r="BR32" i="40" s="1"/>
  <c r="BT31" i="40"/>
  <c r="BP31" i="40"/>
  <c r="BR31" i="40" s="1"/>
  <c r="BT30" i="40"/>
  <c r="BP30" i="40"/>
  <c r="BR30" i="40" s="1"/>
  <c r="BW29" i="40"/>
  <c r="BT29" i="40"/>
  <c r="BP29" i="40"/>
  <c r="BR29" i="40" s="1"/>
  <c r="BT28" i="40"/>
  <c r="BP28" i="40"/>
  <c r="BR28" i="40" s="1"/>
  <c r="BT27" i="40"/>
  <c r="BP27" i="40"/>
  <c r="BR27" i="40" s="1"/>
  <c r="BT26" i="40"/>
  <c r="BW26" i="40" s="1"/>
  <c r="BP26" i="40"/>
  <c r="BR26" i="40" s="1"/>
  <c r="BT25" i="40"/>
  <c r="BP25" i="40"/>
  <c r="BR25" i="40" s="1"/>
  <c r="BT24" i="40"/>
  <c r="BP24" i="40"/>
  <c r="BR24" i="40" s="1"/>
  <c r="BT23" i="40"/>
  <c r="BW23" i="40" s="1"/>
  <c r="BP23" i="40"/>
  <c r="BR23" i="40" s="1"/>
  <c r="BT22" i="40"/>
  <c r="BP22" i="40"/>
  <c r="BR22" i="40" s="1"/>
  <c r="BT21" i="40"/>
  <c r="BP21" i="40"/>
  <c r="BR21" i="40" s="1"/>
  <c r="BT20" i="40"/>
  <c r="BP20" i="40"/>
  <c r="BR20" i="40" s="1"/>
  <c r="BT19" i="40"/>
  <c r="BP19" i="40"/>
  <c r="BR19" i="40" s="1"/>
  <c r="BT18" i="40"/>
  <c r="BP18" i="40"/>
  <c r="BR18" i="40" s="1"/>
  <c r="BT17" i="40"/>
  <c r="BW17" i="40" s="1"/>
  <c r="BP17" i="40"/>
  <c r="BR17" i="40" s="1"/>
  <c r="BT16" i="40"/>
  <c r="BR16" i="40"/>
  <c r="BP16" i="40"/>
  <c r="BU15" i="40"/>
  <c r="BT15" i="40"/>
  <c r="BS15" i="40"/>
  <c r="BP15" i="40"/>
  <c r="BR15" i="40" s="1"/>
  <c r="BU14" i="40"/>
  <c r="BT14" i="40"/>
  <c r="BS14" i="40"/>
  <c r="BP14" i="40"/>
  <c r="BR14" i="40" s="1"/>
  <c r="BU13" i="40"/>
  <c r="BT13" i="40"/>
  <c r="BS13" i="40"/>
  <c r="BP13" i="40"/>
  <c r="BR13" i="40" s="1"/>
  <c r="BU12" i="40"/>
  <c r="BT12" i="40"/>
  <c r="BS12" i="40"/>
  <c r="BP12" i="40"/>
  <c r="BR12" i="40" s="1"/>
  <c r="BU11" i="40"/>
  <c r="BT11" i="40"/>
  <c r="BS11" i="40"/>
  <c r="BP11" i="40"/>
  <c r="BU10" i="40"/>
  <c r="BT10" i="40"/>
  <c r="BS10" i="40"/>
  <c r="BP10" i="40"/>
  <c r="BR10" i="40" s="1"/>
  <c r="BX8" i="40"/>
  <c r="BX36" i="40" s="1"/>
  <c r="BV8" i="40"/>
  <c r="BV36" i="40" s="1"/>
  <c r="BQ8" i="40"/>
  <c r="BQ36" i="40" s="1"/>
  <c r="BK36" i="40"/>
  <c r="BI36" i="40"/>
  <c r="BH36" i="40"/>
  <c r="BG36" i="40"/>
  <c r="BF36" i="40"/>
  <c r="BD36" i="40"/>
  <c r="BC36" i="40"/>
  <c r="BB36" i="40"/>
  <c r="BJ35" i="40"/>
  <c r="BE35" i="40"/>
  <c r="BC35" i="40"/>
  <c r="BB35" i="40"/>
  <c r="BI33" i="40"/>
  <c r="BH33" i="40"/>
  <c r="BG33" i="40"/>
  <c r="BD33" i="40"/>
  <c r="BF33" i="40" s="1"/>
  <c r="BI32" i="40"/>
  <c r="BH32" i="40"/>
  <c r="BG32" i="40"/>
  <c r="BD32" i="40"/>
  <c r="BF32" i="40" s="1"/>
  <c r="BH31" i="40"/>
  <c r="BD31" i="40"/>
  <c r="BF31" i="40" s="1"/>
  <c r="BH30" i="40"/>
  <c r="BD30" i="40"/>
  <c r="BF30" i="40" s="1"/>
  <c r="BH29" i="40"/>
  <c r="BD29" i="40"/>
  <c r="BF29" i="40" s="1"/>
  <c r="BH28" i="40"/>
  <c r="BD28" i="40"/>
  <c r="BF28" i="40" s="1"/>
  <c r="BH27" i="40"/>
  <c r="BK27" i="40" s="1"/>
  <c r="BD27" i="40"/>
  <c r="BF27" i="40" s="1"/>
  <c r="BH26" i="40"/>
  <c r="BD26" i="40"/>
  <c r="BF26" i="40" s="1"/>
  <c r="BH25" i="40"/>
  <c r="BD25" i="40"/>
  <c r="BF25" i="40" s="1"/>
  <c r="BH24" i="40"/>
  <c r="BD24" i="40"/>
  <c r="BF24" i="40" s="1"/>
  <c r="BH23" i="40"/>
  <c r="BD23" i="40"/>
  <c r="BF23" i="40" s="1"/>
  <c r="BH22" i="40"/>
  <c r="BD22" i="40"/>
  <c r="BF22" i="40" s="1"/>
  <c r="BH21" i="40"/>
  <c r="BK21" i="40" s="1"/>
  <c r="BD21" i="40"/>
  <c r="BF21" i="40" s="1"/>
  <c r="BH20" i="40"/>
  <c r="BD20" i="40"/>
  <c r="BF20" i="40" s="1"/>
  <c r="BH19" i="40"/>
  <c r="BD19" i="40"/>
  <c r="BF19" i="40" s="1"/>
  <c r="BH18" i="40"/>
  <c r="BD18" i="40"/>
  <c r="BF18" i="40" s="1"/>
  <c r="BH17" i="40"/>
  <c r="BD17" i="40"/>
  <c r="BF17" i="40" s="1"/>
  <c r="BH16" i="40"/>
  <c r="BD16" i="40"/>
  <c r="BF16" i="40" s="1"/>
  <c r="BI15" i="40"/>
  <c r="BH15" i="40"/>
  <c r="BG15" i="40"/>
  <c r="BD15" i="40"/>
  <c r="BF15" i="40" s="1"/>
  <c r="BI14" i="40"/>
  <c r="BH14" i="40"/>
  <c r="BG14" i="40"/>
  <c r="BD14" i="40"/>
  <c r="BF14" i="40" s="1"/>
  <c r="BI13" i="40"/>
  <c r="BH13" i="40"/>
  <c r="BG13" i="40"/>
  <c r="BF13" i="40"/>
  <c r="BD13" i="40"/>
  <c r="BI12" i="40"/>
  <c r="BH12" i="40"/>
  <c r="BG12" i="40"/>
  <c r="BD12" i="40"/>
  <c r="BF12" i="40" s="1"/>
  <c r="BI11" i="40"/>
  <c r="BH11" i="40"/>
  <c r="BG11" i="40"/>
  <c r="BD11" i="40"/>
  <c r="BF11" i="40" s="1"/>
  <c r="BI10" i="40"/>
  <c r="BH10" i="40"/>
  <c r="BG10" i="40"/>
  <c r="BD10" i="40"/>
  <c r="BL8" i="40"/>
  <c r="BL36" i="40" s="1"/>
  <c r="BJ8" i="40"/>
  <c r="BJ36" i="40" s="1"/>
  <c r="BE8" i="40"/>
  <c r="BE36" i="40" s="1"/>
  <c r="AY36" i="40"/>
  <c r="AW36" i="40"/>
  <c r="AV36" i="40"/>
  <c r="AU36" i="40"/>
  <c r="AT36" i="40"/>
  <c r="AR36" i="40"/>
  <c r="AQ36" i="40"/>
  <c r="AP36" i="40"/>
  <c r="AX35" i="40"/>
  <c r="AS35" i="40"/>
  <c r="AQ35" i="40"/>
  <c r="AP35" i="40"/>
  <c r="AW33" i="40"/>
  <c r="AV33" i="40"/>
  <c r="AU33" i="40"/>
  <c r="AR33" i="40"/>
  <c r="AT33" i="40" s="1"/>
  <c r="AW32" i="40"/>
  <c r="AV32" i="40"/>
  <c r="AU32" i="40"/>
  <c r="AR32" i="40"/>
  <c r="AT32" i="40" s="1"/>
  <c r="AV31" i="40"/>
  <c r="AR31" i="40"/>
  <c r="AT31" i="40" s="1"/>
  <c r="AV30" i="40"/>
  <c r="AR30" i="40"/>
  <c r="AT30" i="40" s="1"/>
  <c r="AV29" i="40"/>
  <c r="AR29" i="40"/>
  <c r="AT29" i="40" s="1"/>
  <c r="AV28" i="40"/>
  <c r="AR28" i="40"/>
  <c r="AT28" i="40" s="1"/>
  <c r="AV27" i="40"/>
  <c r="AR27" i="40"/>
  <c r="AT27" i="40" s="1"/>
  <c r="AV26" i="40"/>
  <c r="AR26" i="40"/>
  <c r="AT26" i="40" s="1"/>
  <c r="AV25" i="40"/>
  <c r="AR25" i="40"/>
  <c r="AT25" i="40" s="1"/>
  <c r="AV24" i="40"/>
  <c r="AR24" i="40"/>
  <c r="AT24" i="40" s="1"/>
  <c r="AV23" i="40"/>
  <c r="AR23" i="40"/>
  <c r="AT23" i="40" s="1"/>
  <c r="AV22" i="40"/>
  <c r="AR22" i="40"/>
  <c r="AT22" i="40" s="1"/>
  <c r="AV21" i="40"/>
  <c r="AR21" i="40"/>
  <c r="AT21" i="40" s="1"/>
  <c r="AV20" i="40"/>
  <c r="AR20" i="40"/>
  <c r="AT20" i="40" s="1"/>
  <c r="AV19" i="40"/>
  <c r="AR19" i="40"/>
  <c r="AT19" i="40" s="1"/>
  <c r="AV18" i="40"/>
  <c r="AR18" i="40"/>
  <c r="AT18" i="40" s="1"/>
  <c r="AV17" i="40"/>
  <c r="AR17" i="40"/>
  <c r="AT17" i="40" s="1"/>
  <c r="AV16" i="40"/>
  <c r="AR16" i="40"/>
  <c r="AT16" i="40" s="1"/>
  <c r="AW15" i="40"/>
  <c r="AV15" i="40"/>
  <c r="AU15" i="40"/>
  <c r="AR15" i="40"/>
  <c r="AT15" i="40" s="1"/>
  <c r="AW14" i="40"/>
  <c r="AV14" i="40"/>
  <c r="AU14" i="40"/>
  <c r="AR14" i="40"/>
  <c r="AT14" i="40" s="1"/>
  <c r="AW13" i="40"/>
  <c r="AV13" i="40"/>
  <c r="AU13" i="40"/>
  <c r="AR13" i="40"/>
  <c r="AT13" i="40" s="1"/>
  <c r="AW12" i="40"/>
  <c r="AV12" i="40"/>
  <c r="AU12" i="40"/>
  <c r="AR12" i="40"/>
  <c r="AT12" i="40" s="1"/>
  <c r="AW11" i="40"/>
  <c r="AV11" i="40"/>
  <c r="AU11" i="40"/>
  <c r="AR11" i="40"/>
  <c r="AT11" i="40" s="1"/>
  <c r="AW10" i="40"/>
  <c r="AV10" i="40"/>
  <c r="AU10" i="40"/>
  <c r="AR10" i="40"/>
  <c r="AT10" i="40" s="1"/>
  <c r="AZ8" i="40"/>
  <c r="AZ36" i="40" s="1"/>
  <c r="AX8" i="40"/>
  <c r="AX36" i="40" s="1"/>
  <c r="AS8" i="40"/>
  <c r="T82" i="40"/>
  <c r="Z82" i="40" s="1"/>
  <c r="T90" i="40"/>
  <c r="Z90" i="40" s="1"/>
  <c r="N90" i="40"/>
  <c r="L90" i="40"/>
  <c r="K90" i="40"/>
  <c r="N91" i="40"/>
  <c r="L91" i="40"/>
  <c r="K91" i="40"/>
  <c r="N89" i="40"/>
  <c r="L89" i="40"/>
  <c r="K89" i="40"/>
  <c r="N88" i="40"/>
  <c r="L88" i="40"/>
  <c r="K88" i="40"/>
  <c r="T83" i="40"/>
  <c r="Z83" i="40" s="1"/>
  <c r="N83" i="40"/>
  <c r="L83" i="40"/>
  <c r="K83" i="40"/>
  <c r="N84" i="40"/>
  <c r="L84" i="40"/>
  <c r="K84" i="40"/>
  <c r="N82" i="40"/>
  <c r="L82" i="40"/>
  <c r="K82" i="40"/>
  <c r="N81" i="40"/>
  <c r="L81" i="40"/>
  <c r="K81" i="40"/>
  <c r="T76" i="40"/>
  <c r="Z76" i="40" s="1"/>
  <c r="N76" i="40"/>
  <c r="L76" i="40"/>
  <c r="K76" i="40"/>
  <c r="N77" i="40"/>
  <c r="L77" i="40"/>
  <c r="K77" i="40"/>
  <c r="N75" i="40"/>
  <c r="L75" i="40"/>
  <c r="K75" i="40"/>
  <c r="N74" i="40"/>
  <c r="L74" i="40"/>
  <c r="K74" i="40"/>
  <c r="T69" i="40"/>
  <c r="Z69" i="40" s="1"/>
  <c r="N69" i="40"/>
  <c r="L69" i="40"/>
  <c r="K69" i="40"/>
  <c r="N70" i="40"/>
  <c r="L70" i="40"/>
  <c r="K70" i="40"/>
  <c r="N68" i="40"/>
  <c r="L68" i="40"/>
  <c r="K68" i="40"/>
  <c r="N67" i="40"/>
  <c r="L67" i="40"/>
  <c r="K67" i="40"/>
  <c r="AK36" i="40"/>
  <c r="AJ36" i="40"/>
  <c r="AM36" i="40"/>
  <c r="AL35" i="40"/>
  <c r="AJ10" i="40"/>
  <c r="AJ11" i="40"/>
  <c r="AJ12" i="40"/>
  <c r="AJ13" i="40"/>
  <c r="AJ14" i="40"/>
  <c r="AJ15" i="40"/>
  <c r="AJ16" i="40"/>
  <c r="AJ17" i="40"/>
  <c r="AJ18" i="40"/>
  <c r="AJ19" i="40"/>
  <c r="AJ20" i="40"/>
  <c r="AJ21" i="40"/>
  <c r="AJ22" i="40"/>
  <c r="AJ23" i="40"/>
  <c r="AJ24" i="40"/>
  <c r="AJ25" i="40"/>
  <c r="AJ26" i="40"/>
  <c r="AJ27" i="40"/>
  <c r="AJ28" i="40"/>
  <c r="AJ29" i="40"/>
  <c r="AJ30" i="40"/>
  <c r="AJ31" i="40"/>
  <c r="AJ32" i="40"/>
  <c r="AJ33" i="40"/>
  <c r="AK10" i="40"/>
  <c r="AK11" i="40"/>
  <c r="AK12" i="40"/>
  <c r="AK13" i="40"/>
  <c r="AK14" i="40"/>
  <c r="AK15" i="40"/>
  <c r="AK32" i="40"/>
  <c r="AK33" i="40"/>
  <c r="AL8" i="40"/>
  <c r="AL36" i="40" s="1"/>
  <c r="AI10" i="40"/>
  <c r="T62" i="40"/>
  <c r="Z62" i="40" s="1"/>
  <c r="K60" i="40"/>
  <c r="L60" i="40"/>
  <c r="N60" i="40"/>
  <c r="K61" i="40"/>
  <c r="L61" i="40"/>
  <c r="N61" i="40"/>
  <c r="C55" i="40"/>
  <c r="K63" i="40"/>
  <c r="L63" i="40"/>
  <c r="N63" i="40"/>
  <c r="K62" i="40"/>
  <c r="L62" i="40"/>
  <c r="N62" i="40"/>
  <c r="L8" i="40"/>
  <c r="N208" i="41" l="1"/>
  <c r="AD210" i="41"/>
  <c r="W551" i="41"/>
  <c r="W549" i="41"/>
  <c r="AV529" i="41"/>
  <c r="AU345" i="41"/>
  <c r="AU548" i="41" s="1"/>
  <c r="AX347" i="41"/>
  <c r="AX624" i="41" s="1"/>
  <c r="AA280" i="41"/>
  <c r="AD291" i="41"/>
  <c r="R615" i="41"/>
  <c r="R661" i="41" s="1"/>
  <c r="AV74" i="41"/>
  <c r="AF74" i="41"/>
  <c r="BC629" i="41"/>
  <c r="AM345" i="41"/>
  <c r="AM548" i="41" s="1"/>
  <c r="Z620" i="41"/>
  <c r="AX119" i="41"/>
  <c r="V78" i="41"/>
  <c r="AL124" i="41"/>
  <c r="AY342" i="41"/>
  <c r="Z407" i="41"/>
  <c r="AY292" i="41"/>
  <c r="L278" i="41"/>
  <c r="L279" i="41" s="1"/>
  <c r="AI297" i="41"/>
  <c r="AI621" i="41" s="1"/>
  <c r="AZ35" i="41"/>
  <c r="CL24" i="41"/>
  <c r="AD150" i="41" s="1"/>
  <c r="AF150" i="41" s="1"/>
  <c r="AU78" i="41"/>
  <c r="AY73" i="41"/>
  <c r="AY614" i="41" s="1"/>
  <c r="AY660" i="41" s="1"/>
  <c r="N210" i="41"/>
  <c r="P206" i="41"/>
  <c r="BB205" i="41"/>
  <c r="AA278" i="41"/>
  <c r="AA544" i="41" s="1"/>
  <c r="AX385" i="41"/>
  <c r="CI14" i="40"/>
  <c r="BW19" i="40"/>
  <c r="BW25" i="40"/>
  <c r="BW31" i="40"/>
  <c r="BW20" i="40"/>
  <c r="P58" i="40"/>
  <c r="P59" i="40" s="1"/>
  <c r="P60" i="40" s="1"/>
  <c r="J663" i="41"/>
  <c r="N640" i="41"/>
  <c r="Z409" i="41"/>
  <c r="Z502" i="41" s="1"/>
  <c r="AZ524" i="41"/>
  <c r="BD529" i="41" s="1"/>
  <c r="L161" i="41"/>
  <c r="AM292" i="41"/>
  <c r="AB170" i="41"/>
  <c r="AB616" i="41" s="1"/>
  <c r="AB662" i="41" s="1"/>
  <c r="AU347" i="41"/>
  <c r="AU624" i="41" s="1"/>
  <c r="AU647" i="41" s="1"/>
  <c r="AZ29" i="41"/>
  <c r="BD526" i="41"/>
  <c r="BU555" i="41"/>
  <c r="BU547" i="41"/>
  <c r="AM293" i="41"/>
  <c r="AM291" i="41"/>
  <c r="AZ344" i="41"/>
  <c r="V297" i="41"/>
  <c r="V621" i="41" s="1"/>
  <c r="AI310" i="41"/>
  <c r="AI546" i="41" s="1"/>
  <c r="BB405" i="41"/>
  <c r="BB383" i="41"/>
  <c r="BC36" i="41"/>
  <c r="AE78" i="41"/>
  <c r="BB163" i="41"/>
  <c r="W409" i="41"/>
  <c r="W626" i="41" s="1"/>
  <c r="L388" i="41"/>
  <c r="AF297" i="41"/>
  <c r="AF621" i="41" s="1"/>
  <c r="AR278" i="41"/>
  <c r="AR544" i="41" s="1"/>
  <c r="BC380" i="41"/>
  <c r="AE347" i="41"/>
  <c r="AE624" i="41" s="1"/>
  <c r="W345" i="41"/>
  <c r="W548" i="41" s="1"/>
  <c r="AV310" i="41"/>
  <c r="AV546" i="41" s="1"/>
  <c r="BT546" i="41" s="1"/>
  <c r="BD342" i="41"/>
  <c r="AZ309" i="41"/>
  <c r="AF312" i="41"/>
  <c r="AF622" i="41" s="1"/>
  <c r="AA407" i="41"/>
  <c r="AA500" i="41" s="1"/>
  <c r="T295" i="41"/>
  <c r="T545" i="41" s="1"/>
  <c r="AD78" i="41"/>
  <c r="BC309" i="41"/>
  <c r="BB203" i="41"/>
  <c r="AA347" i="41"/>
  <c r="AA624" i="41" s="1"/>
  <c r="AE647" i="41" s="1"/>
  <c r="AQ312" i="41"/>
  <c r="AQ622" i="41" s="1"/>
  <c r="AJ432" i="41"/>
  <c r="AX451" i="41"/>
  <c r="AR430" i="41"/>
  <c r="AN312" i="41"/>
  <c r="AN622" i="41" s="1"/>
  <c r="AN645" i="41" s="1"/>
  <c r="BD309" i="41"/>
  <c r="AA310" i="41"/>
  <c r="AA546" i="41" s="1"/>
  <c r="O78" i="41"/>
  <c r="AQ345" i="41"/>
  <c r="AQ548" i="41" s="1"/>
  <c r="AU571" i="41" s="1"/>
  <c r="AM347" i="41"/>
  <c r="AM624" i="41" s="1"/>
  <c r="AM647" i="41" s="1"/>
  <c r="AE345" i="41"/>
  <c r="AE548" i="41" s="1"/>
  <c r="AM387" i="41"/>
  <c r="AN388" i="41" s="1"/>
  <c r="X295" i="41"/>
  <c r="X545" i="41" s="1"/>
  <c r="BQ545" i="41" s="1"/>
  <c r="AN295" i="41"/>
  <c r="AN545" i="41" s="1"/>
  <c r="BS545" i="41" s="1"/>
  <c r="AB310" i="41"/>
  <c r="AB546" i="41" s="1"/>
  <c r="AE295" i="41"/>
  <c r="AE545" i="41" s="1"/>
  <c r="T312" i="41"/>
  <c r="T622" i="41" s="1"/>
  <c r="X645" i="41" s="1"/>
  <c r="L203" i="41"/>
  <c r="L541" i="41" s="1"/>
  <c r="AY341" i="41"/>
  <c r="T386" i="41"/>
  <c r="BD344" i="41"/>
  <c r="AL337" i="41"/>
  <c r="AD342" i="41"/>
  <c r="O531" i="41"/>
  <c r="L527" i="41"/>
  <c r="X347" i="41"/>
  <c r="X624" i="41" s="1"/>
  <c r="AM571" i="41"/>
  <c r="AU529" i="41"/>
  <c r="AY453" i="41"/>
  <c r="AY628" i="41" s="1"/>
  <c r="AY451" i="41"/>
  <c r="T347" i="41"/>
  <c r="T624" i="41" s="1"/>
  <c r="X345" i="41"/>
  <c r="X548" i="41" s="1"/>
  <c r="BQ548" i="41" s="1"/>
  <c r="BC342" i="41"/>
  <c r="BB402" i="41"/>
  <c r="AA409" i="41"/>
  <c r="AA502" i="41" s="1"/>
  <c r="K406" i="41"/>
  <c r="K409" i="41" s="1"/>
  <c r="K502" i="41" s="1"/>
  <c r="J627" i="41"/>
  <c r="W295" i="41"/>
  <c r="W545" i="41" s="1"/>
  <c r="W568" i="41" s="1"/>
  <c r="AL287" i="41"/>
  <c r="BB35" i="41"/>
  <c r="AX295" i="41"/>
  <c r="K614" i="41"/>
  <c r="K660" i="41" s="1"/>
  <c r="AR170" i="41"/>
  <c r="AR616" i="41" s="1"/>
  <c r="AR662" i="41" s="1"/>
  <c r="AA203" i="41"/>
  <c r="AA541" i="41" s="1"/>
  <c r="AA587" i="41" s="1"/>
  <c r="AH631" i="41"/>
  <c r="AH666" i="41" s="1"/>
  <c r="AJ527" i="41"/>
  <c r="AE310" i="41"/>
  <c r="AE546" i="41" s="1"/>
  <c r="V345" i="41"/>
  <c r="V548" i="41" s="1"/>
  <c r="V571" i="41" s="1"/>
  <c r="S345" i="41"/>
  <c r="S548" i="41" s="1"/>
  <c r="AZ453" i="41"/>
  <c r="AZ628" i="41" s="1"/>
  <c r="T432" i="41"/>
  <c r="AJ498" i="41"/>
  <c r="W407" i="41"/>
  <c r="W550" i="41" s="1"/>
  <c r="AM529" i="41"/>
  <c r="AU385" i="41"/>
  <c r="AU551" i="41" s="1"/>
  <c r="AB347" i="41"/>
  <c r="AB624" i="41" s="1"/>
  <c r="AF345" i="41"/>
  <c r="AF548" i="41" s="1"/>
  <c r="BR548" i="41" s="1"/>
  <c r="J405" i="41"/>
  <c r="AJ348" i="41"/>
  <c r="AD292" i="41"/>
  <c r="AD295" i="41" s="1"/>
  <c r="J168" i="41"/>
  <c r="J540" i="41" s="1"/>
  <c r="AX73" i="41"/>
  <c r="AX614" i="41" s="1"/>
  <c r="AX660" i="41" s="1"/>
  <c r="AN74" i="41"/>
  <c r="AT78" i="41"/>
  <c r="N78" i="41"/>
  <c r="W614" i="41"/>
  <c r="W660" i="41" s="1"/>
  <c r="K347" i="41"/>
  <c r="K624" i="41" s="1"/>
  <c r="AY343" i="41"/>
  <c r="AQ295" i="41"/>
  <c r="AQ545" i="41" s="1"/>
  <c r="AJ295" i="41"/>
  <c r="AJ545" i="41" s="1"/>
  <c r="W347" i="41"/>
  <c r="AD341" i="41"/>
  <c r="J406" i="41"/>
  <c r="AM312" i="41"/>
  <c r="AM622" i="41" s="1"/>
  <c r="AM645" i="41" s="1"/>
  <c r="W312" i="41"/>
  <c r="W622" i="41" s="1"/>
  <c r="W645" i="41" s="1"/>
  <c r="AY309" i="41"/>
  <c r="AD293" i="41"/>
  <c r="AD297" i="41" s="1"/>
  <c r="AD621" i="41" s="1"/>
  <c r="AD644" i="41" s="1"/>
  <c r="AR310" i="41"/>
  <c r="AR546" i="41" s="1"/>
  <c r="AB279" i="41"/>
  <c r="AJ281" i="41"/>
  <c r="AF78" i="41"/>
  <c r="AD208" i="41"/>
  <c r="AZ161" i="41"/>
  <c r="AR120" i="41"/>
  <c r="AJ278" i="41"/>
  <c r="AJ544" i="41" s="1"/>
  <c r="P74" i="41"/>
  <c r="AM78" i="41"/>
  <c r="BC73" i="41"/>
  <c r="BD74" i="41" s="1"/>
  <c r="BD476" i="41"/>
  <c r="BC526" i="41"/>
  <c r="BC531" i="41" s="1"/>
  <c r="AJ525" i="41"/>
  <c r="AX387" i="41"/>
  <c r="AX627" i="41" s="1"/>
  <c r="AX526" i="41"/>
  <c r="AX631" i="41" s="1"/>
  <c r="AX666" i="41" s="1"/>
  <c r="T498" i="41"/>
  <c r="AN385" i="41"/>
  <c r="AN549" i="41" s="1"/>
  <c r="BS549" i="41" s="1"/>
  <c r="BD383" i="41"/>
  <c r="AF347" i="41"/>
  <c r="AF624" i="41" s="1"/>
  <c r="AJ345" i="41"/>
  <c r="BC344" i="41"/>
  <c r="AD343" i="41"/>
  <c r="AY293" i="41"/>
  <c r="AQ280" i="41"/>
  <c r="AQ620" i="41" s="1"/>
  <c r="AQ278" i="41"/>
  <c r="AQ544" i="41" s="1"/>
  <c r="T74" i="41"/>
  <c r="AE631" i="41"/>
  <c r="BC631" i="41" s="1"/>
  <c r="AE531" i="41"/>
  <c r="AI295" i="41"/>
  <c r="AI545" i="41" s="1"/>
  <c r="AA345" i="41"/>
  <c r="AA548" i="41" s="1"/>
  <c r="AE312" i="41"/>
  <c r="AE622" i="41" s="1"/>
  <c r="AE645" i="41" s="1"/>
  <c r="S310" i="41"/>
  <c r="S546" i="41" s="1"/>
  <c r="V295" i="41"/>
  <c r="V545" i="41" s="1"/>
  <c r="V568" i="41" s="1"/>
  <c r="V347" i="41"/>
  <c r="V624" i="41" s="1"/>
  <c r="V647" i="41" s="1"/>
  <c r="K541" i="41"/>
  <c r="O564" i="41" s="1"/>
  <c r="O208" i="41"/>
  <c r="AN625" i="41"/>
  <c r="AN627" i="41"/>
  <c r="R540" i="41"/>
  <c r="R586" i="41" s="1"/>
  <c r="AP540" i="41"/>
  <c r="AP586" i="41" s="1"/>
  <c r="W621" i="41"/>
  <c r="W644" i="41" s="1"/>
  <c r="AH540" i="41"/>
  <c r="AH586" i="41" s="1"/>
  <c r="AI544" i="41"/>
  <c r="Z540" i="41"/>
  <c r="Z586" i="41" s="1"/>
  <c r="S544" i="41"/>
  <c r="K620" i="41"/>
  <c r="L432" i="41"/>
  <c r="AX431" i="41"/>
  <c r="AL631" i="41"/>
  <c r="AL531" i="41"/>
  <c r="AN527" i="41"/>
  <c r="BB526" i="41"/>
  <c r="P527" i="41"/>
  <c r="P532" i="41" s="1"/>
  <c r="N631" i="41"/>
  <c r="N531" i="41"/>
  <c r="AH553" i="41"/>
  <c r="AL576" i="41" s="1"/>
  <c r="AJ474" i="41"/>
  <c r="T430" i="41"/>
  <c r="BD652" i="41"/>
  <c r="K553" i="41"/>
  <c r="AY553" i="41" s="1"/>
  <c r="AY473" i="41"/>
  <c r="AY402" i="41"/>
  <c r="Z553" i="41"/>
  <c r="AD576" i="41" s="1"/>
  <c r="AB474" i="41"/>
  <c r="AR432" i="41"/>
  <c r="O627" i="41"/>
  <c r="O625" i="41"/>
  <c r="AH629" i="41"/>
  <c r="AL652" i="41" s="1"/>
  <c r="AJ476" i="41"/>
  <c r="AU590" i="41"/>
  <c r="AU578" i="41"/>
  <c r="W590" i="41"/>
  <c r="W578" i="41"/>
  <c r="BC553" i="41"/>
  <c r="AF627" i="41"/>
  <c r="AF625" i="41"/>
  <c r="K551" i="41"/>
  <c r="AY385" i="41"/>
  <c r="L386" i="41"/>
  <c r="X310" i="41"/>
  <c r="X546" i="41" s="1"/>
  <c r="BQ546" i="41" s="1"/>
  <c r="AA589" i="41"/>
  <c r="AZ308" i="41"/>
  <c r="AZ294" i="41"/>
  <c r="L295" i="41"/>
  <c r="AZ291" i="41"/>
  <c r="AX548" i="41"/>
  <c r="V551" i="41"/>
  <c r="V574" i="41" s="1"/>
  <c r="V549" i="41"/>
  <c r="AN347" i="41"/>
  <c r="AN624" i="41" s="1"/>
  <c r="AN647" i="41" s="1"/>
  <c r="AR345" i="41"/>
  <c r="AN310" i="41"/>
  <c r="AN546" i="41" s="1"/>
  <c r="BS546" i="41" s="1"/>
  <c r="AB297" i="41"/>
  <c r="AB621" i="41" s="1"/>
  <c r="AF644" i="41" s="1"/>
  <c r="P295" i="41"/>
  <c r="BD291" i="41"/>
  <c r="BD308" i="41"/>
  <c r="BC405" i="41"/>
  <c r="AH621" i="41"/>
  <c r="AL539" i="41"/>
  <c r="AL122" i="41"/>
  <c r="AR297" i="41"/>
  <c r="AF295" i="41"/>
  <c r="AF545" i="41" s="1"/>
  <c r="BR545" i="41" s="1"/>
  <c r="T310" i="41"/>
  <c r="T546" i="41" s="1"/>
  <c r="V617" i="41"/>
  <c r="V210" i="41"/>
  <c r="R539" i="41"/>
  <c r="R585" i="41" s="1"/>
  <c r="T118" i="41"/>
  <c r="X538" i="41"/>
  <c r="BQ538" i="41" s="1"/>
  <c r="X76" i="41"/>
  <c r="AQ170" i="41"/>
  <c r="AQ616" i="41" s="1"/>
  <c r="AQ662" i="41" s="1"/>
  <c r="AQ168" i="41"/>
  <c r="AQ540" i="41" s="1"/>
  <c r="AQ586" i="41" s="1"/>
  <c r="AT638" i="41"/>
  <c r="AT661" i="41"/>
  <c r="AE538" i="41"/>
  <c r="AE76" i="41"/>
  <c r="AY30" i="41"/>
  <c r="AY29" i="41"/>
  <c r="O29" i="41"/>
  <c r="O35" i="41"/>
  <c r="K615" i="41"/>
  <c r="K661" i="41" s="1"/>
  <c r="AY119" i="41"/>
  <c r="AY615" i="41" s="1"/>
  <c r="AY661" i="41" s="1"/>
  <c r="AX545" i="41"/>
  <c r="AD538" i="41"/>
  <c r="AF72" i="41"/>
  <c r="AD76" i="41"/>
  <c r="AP302" i="41"/>
  <c r="AP248" i="41"/>
  <c r="AP224" i="41"/>
  <c r="AT23" i="41"/>
  <c r="AP25" i="41"/>
  <c r="AQ23" i="41"/>
  <c r="AQ31" i="41" s="1"/>
  <c r="AR23" i="41"/>
  <c r="AR31" i="41" s="1"/>
  <c r="AP31" i="41"/>
  <c r="AN78" i="41"/>
  <c r="AZ202" i="41"/>
  <c r="R538" i="41"/>
  <c r="R584" i="41" s="1"/>
  <c r="T72" i="41"/>
  <c r="BD36" i="41"/>
  <c r="AM119" i="41"/>
  <c r="AM117" i="41"/>
  <c r="AD663" i="41"/>
  <c r="AL541" i="41"/>
  <c r="AL208" i="41"/>
  <c r="Z617" i="41"/>
  <c r="Z663" i="41" s="1"/>
  <c r="AB206" i="41"/>
  <c r="P615" i="41"/>
  <c r="P124" i="41"/>
  <c r="T120" i="41"/>
  <c r="AM538" i="41"/>
  <c r="AM76" i="41"/>
  <c r="AP303" i="41"/>
  <c r="AP225" i="41"/>
  <c r="AP249" i="41"/>
  <c r="AT24" i="41"/>
  <c r="AQ24" i="41"/>
  <c r="AQ32" i="41" s="1"/>
  <c r="AR24" i="41"/>
  <c r="AR32" i="41" s="1"/>
  <c r="AP26" i="41"/>
  <c r="AP32" i="41"/>
  <c r="O539" i="41"/>
  <c r="O122" i="41"/>
  <c r="X78" i="41"/>
  <c r="AA615" i="41"/>
  <c r="AA661" i="41" s="1"/>
  <c r="AB120" i="41"/>
  <c r="AI170" i="41"/>
  <c r="AI616" i="41" s="1"/>
  <c r="AI662" i="41" s="1"/>
  <c r="AI168" i="41"/>
  <c r="AI540" i="41" s="1"/>
  <c r="AI586" i="41" s="1"/>
  <c r="AJ170" i="41"/>
  <c r="AJ616" i="41" s="1"/>
  <c r="AJ662" i="41" s="1"/>
  <c r="AL78" i="41"/>
  <c r="BC30" i="41"/>
  <c r="AN150" i="41"/>
  <c r="AL162" i="41"/>
  <c r="AL161" i="41"/>
  <c r="AM150" i="41"/>
  <c r="AD637" i="41"/>
  <c r="AD660" i="41"/>
  <c r="AD162" i="41"/>
  <c r="AM28" i="41"/>
  <c r="AU660" i="41"/>
  <c r="AU637" i="41"/>
  <c r="AJ72" i="41"/>
  <c r="J554" i="41"/>
  <c r="L496" i="41"/>
  <c r="AX495" i="41"/>
  <c r="L627" i="41"/>
  <c r="AZ387" i="41"/>
  <c r="BD631" i="41"/>
  <c r="P666" i="41"/>
  <c r="P654" i="41"/>
  <c r="AD555" i="41"/>
  <c r="AD529" i="41"/>
  <c r="AF525" i="41"/>
  <c r="AP554" i="41"/>
  <c r="AT577" i="41" s="1"/>
  <c r="AR496" i="41"/>
  <c r="L553" i="41"/>
  <c r="AZ473" i="41"/>
  <c r="X666" i="41"/>
  <c r="X654" i="41"/>
  <c r="BD498" i="41"/>
  <c r="R553" i="41"/>
  <c r="V576" i="41" s="1"/>
  <c r="T474" i="41"/>
  <c r="L430" i="41"/>
  <c r="AX429" i="41"/>
  <c r="W666" i="41"/>
  <c r="W654" i="41"/>
  <c r="AZ402" i="41"/>
  <c r="L409" i="41"/>
  <c r="L502" i="41" s="1"/>
  <c r="L407" i="41"/>
  <c r="L500" i="41" s="1"/>
  <c r="AB525" i="41"/>
  <c r="K629" i="41"/>
  <c r="O652" i="41" s="1"/>
  <c r="AY475" i="41"/>
  <c r="AY629" i="41" s="1"/>
  <c r="BC652" i="41" s="1"/>
  <c r="AZ429" i="41"/>
  <c r="AR551" i="41"/>
  <c r="AR589" i="41" s="1"/>
  <c r="P345" i="41"/>
  <c r="BD341" i="41"/>
  <c r="BD328" i="41"/>
  <c r="Z629" i="41"/>
  <c r="AD652" i="41" s="1"/>
  <c r="AB476" i="41"/>
  <c r="AA627" i="41"/>
  <c r="AA665" i="41" s="1"/>
  <c r="W624" i="41"/>
  <c r="W647" i="41" s="1"/>
  <c r="O345" i="41"/>
  <c r="BC341" i="41"/>
  <c r="O550" i="41"/>
  <c r="L347" i="41"/>
  <c r="AZ343" i="41"/>
  <c r="R629" i="41"/>
  <c r="V652" i="41" s="1"/>
  <c r="T476" i="41"/>
  <c r="P549" i="41"/>
  <c r="BP549" i="41" s="1"/>
  <c r="P551" i="41"/>
  <c r="BP551" i="41" s="1"/>
  <c r="K627" i="41"/>
  <c r="AY387" i="41"/>
  <c r="AV295" i="41"/>
  <c r="AV545" i="41" s="1"/>
  <c r="BT545" i="41" s="1"/>
  <c r="AV627" i="41"/>
  <c r="AV625" i="41"/>
  <c r="AR347" i="41"/>
  <c r="AV345" i="41"/>
  <c r="AV548" i="41" s="1"/>
  <c r="BT548" i="41" s="1"/>
  <c r="L345" i="41"/>
  <c r="AZ341" i="41"/>
  <c r="AJ297" i="41"/>
  <c r="AJ621" i="41" s="1"/>
  <c r="AM551" i="41"/>
  <c r="AM574" i="41" s="1"/>
  <c r="AM549" i="41"/>
  <c r="V625" i="41"/>
  <c r="V627" i="41"/>
  <c r="X388" i="41"/>
  <c r="AD387" i="41"/>
  <c r="AD385" i="41"/>
  <c r="BD292" i="41"/>
  <c r="AV549" i="41"/>
  <c r="BT549" i="41" s="1"/>
  <c r="AV551" i="41"/>
  <c r="BT551" i="41" s="1"/>
  <c r="AB551" i="41"/>
  <c r="AB589" i="41" s="1"/>
  <c r="AM310" i="41"/>
  <c r="AM546" i="41" s="1"/>
  <c r="AM569" i="41" s="1"/>
  <c r="BC383" i="41"/>
  <c r="AD539" i="41"/>
  <c r="AD122" i="41"/>
  <c r="AY294" i="41"/>
  <c r="AE297" i="41"/>
  <c r="AE621" i="41" s="1"/>
  <c r="K297" i="41"/>
  <c r="J539" i="41"/>
  <c r="L118" i="41"/>
  <c r="AX117" i="41"/>
  <c r="P538" i="41"/>
  <c r="BP538" i="41" s="1"/>
  <c r="P76" i="41"/>
  <c r="BD71" i="41"/>
  <c r="V638" i="41"/>
  <c r="V661" i="41"/>
  <c r="O538" i="41"/>
  <c r="O76" i="41"/>
  <c r="BC71" i="41"/>
  <c r="AY35" i="41"/>
  <c r="AM294" i="41"/>
  <c r="AP170" i="41"/>
  <c r="N538" i="41"/>
  <c r="P72" i="41"/>
  <c r="BB71" i="41"/>
  <c r="N76" i="41"/>
  <c r="AT268" i="41"/>
  <c r="CP24" i="41"/>
  <c r="AT150" i="41" s="1"/>
  <c r="Z302" i="41"/>
  <c r="Z248" i="41"/>
  <c r="Z31" i="41"/>
  <c r="AB23" i="41"/>
  <c r="AB31" i="41" s="1"/>
  <c r="AA23" i="41"/>
  <c r="AA31" i="41" s="1"/>
  <c r="Z25" i="41"/>
  <c r="Z224" i="41"/>
  <c r="AD23" i="41"/>
  <c r="AN637" i="41"/>
  <c r="AN660" i="41"/>
  <c r="AL617" i="41"/>
  <c r="AL210" i="41"/>
  <c r="AA170" i="41"/>
  <c r="AA616" i="41" s="1"/>
  <c r="AA662" i="41" s="1"/>
  <c r="AA168" i="41"/>
  <c r="AA540" i="41" s="1"/>
  <c r="AA586" i="41" s="1"/>
  <c r="BC114" i="41"/>
  <c r="K545" i="41"/>
  <c r="P539" i="41"/>
  <c r="BP539" i="41" s="1"/>
  <c r="P122" i="41"/>
  <c r="W538" i="41"/>
  <c r="W76" i="41"/>
  <c r="CP27" i="41"/>
  <c r="CP30" i="41" s="1"/>
  <c r="CP29" i="41"/>
  <c r="AH303" i="41"/>
  <c r="AH249" i="41"/>
  <c r="AL24" i="41"/>
  <c r="AI24" i="41"/>
  <c r="AI32" i="41" s="1"/>
  <c r="AH32" i="41"/>
  <c r="AJ24" i="41"/>
  <c r="AJ32" i="41" s="1"/>
  <c r="AH26" i="41"/>
  <c r="AH225" i="41"/>
  <c r="X119" i="41"/>
  <c r="X117" i="41"/>
  <c r="X660" i="41"/>
  <c r="X637" i="41"/>
  <c r="W119" i="41"/>
  <c r="W117" i="41"/>
  <c r="T170" i="41"/>
  <c r="T616" i="41" s="1"/>
  <c r="T662" i="41" s="1"/>
  <c r="AN268" i="41"/>
  <c r="AM268" i="41"/>
  <c r="AL277" i="41"/>
  <c r="AL276" i="41"/>
  <c r="AL275" i="41"/>
  <c r="AL274" i="41"/>
  <c r="S205" i="41"/>
  <c r="AE268" i="41"/>
  <c r="AD277" i="41"/>
  <c r="AD276" i="41"/>
  <c r="AD275" i="41"/>
  <c r="AD274" i="41"/>
  <c r="AF268" i="41"/>
  <c r="AX205" i="41"/>
  <c r="N555" i="41"/>
  <c r="N529" i="41"/>
  <c r="BB524" i="41"/>
  <c r="P525" i="41"/>
  <c r="L630" i="41"/>
  <c r="P653" i="41" s="1"/>
  <c r="AZ497" i="41"/>
  <c r="AZ630" i="41" s="1"/>
  <c r="AD631" i="41"/>
  <c r="AD531" i="41"/>
  <c r="AF527" i="41"/>
  <c r="AF532" i="41" s="1"/>
  <c r="AH554" i="41"/>
  <c r="AL577" i="41" s="1"/>
  <c r="AJ496" i="41"/>
  <c r="P590" i="41"/>
  <c r="P578" i="41"/>
  <c r="BD555" i="41"/>
  <c r="J555" i="41"/>
  <c r="AX524" i="41"/>
  <c r="L525" i="41"/>
  <c r="L552" i="41"/>
  <c r="AZ552" i="41" s="1"/>
  <c r="AZ451" i="41"/>
  <c r="AX630" i="41"/>
  <c r="BB653" i="41" s="1"/>
  <c r="AJ551" i="41"/>
  <c r="AJ589" i="41" s="1"/>
  <c r="AY429" i="41"/>
  <c r="AZ431" i="41"/>
  <c r="AR627" i="41"/>
  <c r="AR665" i="41" s="1"/>
  <c r="R627" i="41"/>
  <c r="T388" i="41"/>
  <c r="T406" i="41"/>
  <c r="T405" i="41"/>
  <c r="R406" i="41"/>
  <c r="R405" i="41"/>
  <c r="S405" i="41"/>
  <c r="S406" i="41"/>
  <c r="O347" i="41"/>
  <c r="BC343" i="41"/>
  <c r="BB553" i="41"/>
  <c r="O626" i="41"/>
  <c r="BC626" i="41" s="1"/>
  <c r="BC409" i="41"/>
  <c r="T551" i="41"/>
  <c r="T589" i="41" s="1"/>
  <c r="AB430" i="41"/>
  <c r="AM590" i="41"/>
  <c r="AM578" i="41"/>
  <c r="AQ551" i="41"/>
  <c r="AQ589" i="41" s="1"/>
  <c r="AZ342" i="41"/>
  <c r="L312" i="41"/>
  <c r="AZ307" i="41"/>
  <c r="L297" i="41"/>
  <c r="AZ293" i="41"/>
  <c r="AH551" i="41"/>
  <c r="AJ386" i="41"/>
  <c r="AB388" i="41"/>
  <c r="AU627" i="41"/>
  <c r="AU625" i="41"/>
  <c r="N551" i="41"/>
  <c r="N549" i="41"/>
  <c r="P386" i="41"/>
  <c r="BC308" i="41"/>
  <c r="P297" i="41"/>
  <c r="BD293" i="41"/>
  <c r="AF549" i="41"/>
  <c r="BR549" i="41" s="1"/>
  <c r="AF551" i="41"/>
  <c r="BR551" i="41" s="1"/>
  <c r="AB627" i="41"/>
  <c r="AB665" i="41" s="1"/>
  <c r="AM295" i="41"/>
  <c r="AM545" i="41" s="1"/>
  <c r="N545" i="41"/>
  <c r="V539" i="41"/>
  <c r="V122" i="41"/>
  <c r="K310" i="41"/>
  <c r="AY306" i="41"/>
  <c r="L539" i="41"/>
  <c r="AZ539" i="41" s="1"/>
  <c r="AZ117" i="41"/>
  <c r="K538" i="41"/>
  <c r="AY71" i="41"/>
  <c r="N548" i="41"/>
  <c r="S170" i="41"/>
  <c r="S616" i="41" s="1"/>
  <c r="S662" i="41" s="1"/>
  <c r="S168" i="41"/>
  <c r="S540" i="41" s="1"/>
  <c r="S586" i="41" s="1"/>
  <c r="AL638" i="41"/>
  <c r="AL661" i="41"/>
  <c r="AF637" i="41"/>
  <c r="AF660" i="41"/>
  <c r="J541" i="41"/>
  <c r="AX203" i="41"/>
  <c r="BB208" i="41" s="1"/>
  <c r="AH170" i="41"/>
  <c r="J302" i="41"/>
  <c r="J224" i="41"/>
  <c r="J25" i="41"/>
  <c r="K23" i="41"/>
  <c r="K31" i="41" s="1"/>
  <c r="J248" i="41"/>
  <c r="J31" i="41"/>
  <c r="L23" i="41"/>
  <c r="L31" i="41" s="1"/>
  <c r="N23" i="41"/>
  <c r="K205" i="41"/>
  <c r="AT663" i="41"/>
  <c r="AP538" i="41"/>
  <c r="AP584" i="41" s="1"/>
  <c r="AR72" i="41"/>
  <c r="O587" i="41"/>
  <c r="AP617" i="41"/>
  <c r="AP663" i="41" s="1"/>
  <c r="AR206" i="41"/>
  <c r="AX615" i="41"/>
  <c r="AX661" i="41" s="1"/>
  <c r="Z303" i="41"/>
  <c r="Z249" i="41"/>
  <c r="AD24" i="41"/>
  <c r="Z32" i="41"/>
  <c r="Z26" i="41"/>
  <c r="AA24" i="41"/>
  <c r="AA32" i="41" s="1"/>
  <c r="Z225" i="41"/>
  <c r="AB24" i="41"/>
  <c r="AB32" i="41" s="1"/>
  <c r="AL538" i="41"/>
  <c r="AN72" i="41"/>
  <c r="AN77" i="41" s="1"/>
  <c r="AL76" i="41"/>
  <c r="AX620" i="41"/>
  <c r="L544" i="41"/>
  <c r="K170" i="41"/>
  <c r="K168" i="41"/>
  <c r="AY161" i="41"/>
  <c r="AL660" i="41"/>
  <c r="P150" i="41"/>
  <c r="N162" i="41"/>
  <c r="O150" i="41"/>
  <c r="N161" i="41"/>
  <c r="AM660" i="41"/>
  <c r="AM637" i="41"/>
  <c r="AR74" i="41"/>
  <c r="AV79" i="41" s="1"/>
  <c r="AL555" i="41"/>
  <c r="AL529" i="41"/>
  <c r="AN525" i="41"/>
  <c r="AN654" i="41"/>
  <c r="AN666" i="41"/>
  <c r="X627" i="41"/>
  <c r="X625" i="41"/>
  <c r="AV666" i="41"/>
  <c r="AV654" i="41"/>
  <c r="AT529" i="41"/>
  <c r="AV525" i="41"/>
  <c r="AT555" i="41"/>
  <c r="X525" i="41"/>
  <c r="X530" i="41" s="1"/>
  <c r="V555" i="41"/>
  <c r="V529" i="41"/>
  <c r="Z554" i="41"/>
  <c r="AD577" i="41" s="1"/>
  <c r="AB496" i="41"/>
  <c r="BD653" i="41"/>
  <c r="X590" i="41"/>
  <c r="X578" i="41"/>
  <c r="L498" i="41"/>
  <c r="AJ627" i="41"/>
  <c r="AJ665" i="41" s="1"/>
  <c r="AR525" i="41"/>
  <c r="BD474" i="41"/>
  <c r="AY431" i="41"/>
  <c r="AD550" i="41"/>
  <c r="J553" i="41"/>
  <c r="L474" i="41"/>
  <c r="AX473" i="41"/>
  <c r="R628" i="41"/>
  <c r="T454" i="41"/>
  <c r="AQ627" i="41"/>
  <c r="AQ665" i="41" s="1"/>
  <c r="T627" i="41"/>
  <c r="T665" i="41" s="1"/>
  <c r="BD531" i="41"/>
  <c r="AB432" i="41"/>
  <c r="N550" i="41"/>
  <c r="P408" i="41"/>
  <c r="AE529" i="41"/>
  <c r="O590" i="41"/>
  <c r="BC555" i="41"/>
  <c r="T452" i="41"/>
  <c r="AE551" i="41"/>
  <c r="AE574" i="41" s="1"/>
  <c r="AE549" i="41"/>
  <c r="W627" i="41"/>
  <c r="W625" i="41"/>
  <c r="AV297" i="41"/>
  <c r="AV621" i="41" s="1"/>
  <c r="AE407" i="41"/>
  <c r="AE550" i="41" s="1"/>
  <c r="AL627" i="41"/>
  <c r="AL625" i="41"/>
  <c r="AP552" i="41"/>
  <c r="AR452" i="41"/>
  <c r="AJ310" i="41"/>
  <c r="AJ546" i="41" s="1"/>
  <c r="AT409" i="41"/>
  <c r="AT407" i="41"/>
  <c r="N627" i="41"/>
  <c r="N625" i="41"/>
  <c r="P388" i="41"/>
  <c r="O312" i="41"/>
  <c r="BC307" i="41"/>
  <c r="AB312" i="41"/>
  <c r="AB622" i="41" s="1"/>
  <c r="BD294" i="41"/>
  <c r="P625" i="41"/>
  <c r="P627" i="41"/>
  <c r="BD387" i="41"/>
  <c r="AA297" i="41"/>
  <c r="AA295" i="41"/>
  <c r="N647" i="41"/>
  <c r="AN205" i="41"/>
  <c r="AN203" i="41"/>
  <c r="N539" i="41"/>
  <c r="BB117" i="41"/>
  <c r="N122" i="41"/>
  <c r="P118" i="41"/>
  <c r="AU310" i="41"/>
  <c r="AU546" i="41" s="1"/>
  <c r="AU569" i="41" s="1"/>
  <c r="K312" i="41"/>
  <c r="AY307" i="41"/>
  <c r="AX544" i="41"/>
  <c r="P541" i="41"/>
  <c r="BP541" i="41" s="1"/>
  <c r="AX161" i="41"/>
  <c r="AR312" i="41"/>
  <c r="AR622" i="41" s="1"/>
  <c r="AV645" i="41" s="1"/>
  <c r="P204" i="41"/>
  <c r="AP539" i="41"/>
  <c r="AP585" i="41" s="1"/>
  <c r="AR118" i="41"/>
  <c r="AV538" i="41"/>
  <c r="BT538" i="41" s="1"/>
  <c r="AV76" i="41"/>
  <c r="BB124" i="41"/>
  <c r="AN35" i="41"/>
  <c r="AN29" i="41"/>
  <c r="AH302" i="41"/>
  <c r="AH224" i="41"/>
  <c r="AL23" i="41"/>
  <c r="AI23" i="41"/>
  <c r="AI31" i="41" s="1"/>
  <c r="AH248" i="41"/>
  <c r="AJ23" i="41"/>
  <c r="AJ31" i="41" s="1"/>
  <c r="AH31" i="41"/>
  <c r="AH25" i="41"/>
  <c r="V644" i="41"/>
  <c r="Z170" i="41"/>
  <c r="AZ119" i="41"/>
  <c r="AZ615" i="41" s="1"/>
  <c r="AZ661" i="41" s="1"/>
  <c r="AZ36" i="41"/>
  <c r="AT541" i="41"/>
  <c r="AT208" i="41"/>
  <c r="Z538" i="41"/>
  <c r="Z584" i="41" s="1"/>
  <c r="AB72" i="41"/>
  <c r="AP541" i="41"/>
  <c r="AP587" i="41" s="1"/>
  <c r="AR204" i="41"/>
  <c r="L120" i="41"/>
  <c r="R303" i="41"/>
  <c r="R249" i="41"/>
  <c r="R225" i="41"/>
  <c r="V24" i="41"/>
  <c r="S24" i="41"/>
  <c r="S32" i="41" s="1"/>
  <c r="R26" i="41"/>
  <c r="T24" i="41"/>
  <c r="T32" i="41" s="1"/>
  <c r="R32" i="41"/>
  <c r="V538" i="41"/>
  <c r="V76" i="41"/>
  <c r="X72" i="41"/>
  <c r="X77" i="41" s="1"/>
  <c r="AF28" i="41"/>
  <c r="T278" i="41"/>
  <c r="T544" i="41" s="1"/>
  <c r="L280" i="41"/>
  <c r="L281" i="41" s="1"/>
  <c r="AY162" i="41"/>
  <c r="T168" i="41"/>
  <c r="T540" i="41" s="1"/>
  <c r="T586" i="41" s="1"/>
  <c r="X79" i="41"/>
  <c r="AN28" i="41"/>
  <c r="N277" i="41"/>
  <c r="N276" i="41"/>
  <c r="N275" i="41"/>
  <c r="N274" i="41"/>
  <c r="P268" i="41"/>
  <c r="O268" i="41"/>
  <c r="AT637" i="41"/>
  <c r="AT660" i="41"/>
  <c r="AU615" i="41"/>
  <c r="AU124" i="41"/>
  <c r="O660" i="41"/>
  <c r="BD30" i="41"/>
  <c r="AM666" i="41"/>
  <c r="AM654" i="41"/>
  <c r="AT631" i="41"/>
  <c r="AV527" i="41"/>
  <c r="AV532" i="41" s="1"/>
  <c r="AT531" i="41"/>
  <c r="V631" i="41"/>
  <c r="X527" i="41"/>
  <c r="X532" i="41" s="1"/>
  <c r="V531" i="41"/>
  <c r="R554" i="41"/>
  <c r="V577" i="41" s="1"/>
  <c r="T496" i="41"/>
  <c r="O654" i="41"/>
  <c r="K555" i="41"/>
  <c r="O578" i="41" s="1"/>
  <c r="AY524" i="41"/>
  <c r="BC529" i="41" s="1"/>
  <c r="BD496" i="41"/>
  <c r="L554" i="41"/>
  <c r="AZ495" i="41"/>
  <c r="AR498" i="41"/>
  <c r="AJ430" i="41"/>
  <c r="AD626" i="41"/>
  <c r="AF410" i="41"/>
  <c r="BD330" i="41"/>
  <c r="AP553" i="41"/>
  <c r="AT576" i="41" s="1"/>
  <c r="AR474" i="41"/>
  <c r="J629" i="41"/>
  <c r="N652" i="41" s="1"/>
  <c r="L476" i="41"/>
  <c r="AX475" i="41"/>
  <c r="AL409" i="41"/>
  <c r="AL407" i="41"/>
  <c r="AH552" i="41"/>
  <c r="AJ452" i="41"/>
  <c r="AH627" i="41"/>
  <c r="AH405" i="41"/>
  <c r="AJ406" i="41"/>
  <c r="AJ388" i="41"/>
  <c r="AH406" i="41"/>
  <c r="AJ405" i="41"/>
  <c r="AI405" i="41"/>
  <c r="AI406" i="41"/>
  <c r="L551" i="41"/>
  <c r="AZ385" i="41"/>
  <c r="AZ386" i="41" s="1"/>
  <c r="K630" i="41"/>
  <c r="O653" i="41" s="1"/>
  <c r="AY497" i="41"/>
  <c r="AY630" i="41" s="1"/>
  <c r="BC653" i="41" s="1"/>
  <c r="N626" i="41"/>
  <c r="P410" i="41"/>
  <c r="AE590" i="41"/>
  <c r="AE578" i="41"/>
  <c r="L452" i="41"/>
  <c r="AE627" i="41"/>
  <c r="AE650" i="41" s="1"/>
  <c r="AE625" i="41"/>
  <c r="X297" i="41"/>
  <c r="X621" i="41" s="1"/>
  <c r="P550" i="41"/>
  <c r="BP550" i="41" s="1"/>
  <c r="BD407" i="41"/>
  <c r="AL551" i="41"/>
  <c r="AL549" i="41"/>
  <c r="Z552" i="41"/>
  <c r="AB452" i="41"/>
  <c r="Z551" i="41"/>
  <c r="Z500" i="41"/>
  <c r="AB386" i="41"/>
  <c r="L310" i="41"/>
  <c r="AZ306" i="41"/>
  <c r="AZ292" i="41"/>
  <c r="X385" i="41"/>
  <c r="BB380" i="41"/>
  <c r="P347" i="41"/>
  <c r="BD343" i="41"/>
  <c r="T345" i="41"/>
  <c r="O310" i="41"/>
  <c r="BC306" i="41"/>
  <c r="AI665" i="41"/>
  <c r="K548" i="41"/>
  <c r="AN297" i="41"/>
  <c r="AN621" i="41" s="1"/>
  <c r="AB295" i="41"/>
  <c r="AB545" i="41" s="1"/>
  <c r="P310" i="41"/>
  <c r="BD306" i="41"/>
  <c r="AP551" i="41"/>
  <c r="AR386" i="41"/>
  <c r="O297" i="41"/>
  <c r="BC291" i="41"/>
  <c r="O295" i="41"/>
  <c r="BD547" i="41"/>
  <c r="AU294" i="41"/>
  <c r="AU293" i="41"/>
  <c r="BC293" i="41" s="1"/>
  <c r="AU292" i="41"/>
  <c r="AU295" i="41" s="1"/>
  <c r="AU545" i="41" s="1"/>
  <c r="AU312" i="41"/>
  <c r="AU622" i="41" s="1"/>
  <c r="W310" i="41"/>
  <c r="W546" i="41" s="1"/>
  <c r="AY308" i="41"/>
  <c r="P617" i="41"/>
  <c r="P210" i="41"/>
  <c r="AR295" i="41"/>
  <c r="AF310" i="41"/>
  <c r="AF546" i="41" s="1"/>
  <c r="BR546" i="41" s="1"/>
  <c r="T297" i="41"/>
  <c r="AF205" i="41"/>
  <c r="AF203" i="41"/>
  <c r="AH539" i="41"/>
  <c r="AH585" i="41" s="1"/>
  <c r="AJ118" i="41"/>
  <c r="AN538" i="41"/>
  <c r="BS538" i="41" s="1"/>
  <c r="AN76" i="41"/>
  <c r="W203" i="41"/>
  <c r="W205" i="41"/>
  <c r="AD638" i="41"/>
  <c r="AD661" i="41"/>
  <c r="N638" i="41"/>
  <c r="N661" i="41"/>
  <c r="BB615" i="41"/>
  <c r="AE29" i="41"/>
  <c r="AE35" i="41"/>
  <c r="R302" i="41"/>
  <c r="R248" i="41"/>
  <c r="R25" i="41"/>
  <c r="S23" i="41"/>
  <c r="S31" i="41" s="1"/>
  <c r="R31" i="41"/>
  <c r="R224" i="41"/>
  <c r="V23" i="41"/>
  <c r="T23" i="41"/>
  <c r="T31" i="41" s="1"/>
  <c r="O663" i="41"/>
  <c r="Z541" i="41"/>
  <c r="Z587" i="41" s="1"/>
  <c r="AB204" i="41"/>
  <c r="T203" i="41"/>
  <c r="T541" i="41" s="1"/>
  <c r="T587" i="41" s="1"/>
  <c r="R170" i="41"/>
  <c r="L538" i="41"/>
  <c r="AZ71" i="41"/>
  <c r="BD614" i="41"/>
  <c r="P660" i="41"/>
  <c r="K539" i="41"/>
  <c r="AY117" i="41"/>
  <c r="R541" i="41"/>
  <c r="R587" i="41" s="1"/>
  <c r="V208" i="41"/>
  <c r="V587" i="41"/>
  <c r="J538" i="41"/>
  <c r="AX71" i="41"/>
  <c r="L72" i="41"/>
  <c r="AH617" i="41"/>
  <c r="AH663" i="41" s="1"/>
  <c r="AJ206" i="41"/>
  <c r="AJ120" i="41"/>
  <c r="P35" i="41"/>
  <c r="P29" i="41"/>
  <c r="J303" i="41"/>
  <c r="J249" i="41"/>
  <c r="J225" i="41"/>
  <c r="N24" i="41"/>
  <c r="K24" i="41"/>
  <c r="K32" i="41" s="1"/>
  <c r="J26" i="41"/>
  <c r="J32" i="41"/>
  <c r="L24" i="41"/>
  <c r="L32" i="41" s="1"/>
  <c r="AV78" i="41"/>
  <c r="AB74" i="41"/>
  <c r="AF79" i="41" s="1"/>
  <c r="N637" i="41"/>
  <c r="N660" i="41"/>
  <c r="BB614" i="41"/>
  <c r="AU539" i="41"/>
  <c r="AU122" i="41"/>
  <c r="AE660" i="41"/>
  <c r="AE637" i="41"/>
  <c r="AF119" i="41"/>
  <c r="AF117" i="41"/>
  <c r="AF654" i="41"/>
  <c r="AF666" i="41"/>
  <c r="AP629" i="41"/>
  <c r="AT652" i="41" s="1"/>
  <c r="AR476" i="41"/>
  <c r="Z628" i="41"/>
  <c r="AB454" i="41"/>
  <c r="AB409" i="41"/>
  <c r="AB502" i="41" s="1"/>
  <c r="AB407" i="41"/>
  <c r="AB500" i="41" s="1"/>
  <c r="K554" i="41"/>
  <c r="AY495" i="41"/>
  <c r="S551" i="41"/>
  <c r="S589" i="41" s="1"/>
  <c r="S627" i="41"/>
  <c r="S665" i="41" s="1"/>
  <c r="P626" i="41"/>
  <c r="BD626" i="41" s="1"/>
  <c r="BD409" i="41"/>
  <c r="J628" i="41"/>
  <c r="L454" i="41"/>
  <c r="AX453" i="41"/>
  <c r="O551" i="41"/>
  <c r="O549" i="41"/>
  <c r="BC385" i="41"/>
  <c r="V409" i="41"/>
  <c r="V407" i="41"/>
  <c r="AD347" i="41"/>
  <c r="AI589" i="41"/>
  <c r="AT385" i="41"/>
  <c r="AT387" i="41"/>
  <c r="P312" i="41"/>
  <c r="BD307" i="41"/>
  <c r="AP627" i="41"/>
  <c r="AR388" i="41"/>
  <c r="AQ405" i="41"/>
  <c r="AP405" i="41"/>
  <c r="AR406" i="41"/>
  <c r="AP406" i="41"/>
  <c r="AR405" i="41"/>
  <c r="AQ406" i="41"/>
  <c r="X205" i="41"/>
  <c r="X203" i="41"/>
  <c r="AA620" i="41"/>
  <c r="AB281" i="41"/>
  <c r="AT539" i="41"/>
  <c r="AT122" i="41"/>
  <c r="AT287" i="41"/>
  <c r="AL294" i="41"/>
  <c r="AL293" i="41"/>
  <c r="AL292" i="41"/>
  <c r="AL291" i="41"/>
  <c r="Z539" i="41"/>
  <c r="Z585" i="41" s="1"/>
  <c r="AB118" i="41"/>
  <c r="AF538" i="41"/>
  <c r="BR538" i="41" s="1"/>
  <c r="AF76" i="41"/>
  <c r="J621" i="41"/>
  <c r="N644" i="41" s="1"/>
  <c r="AX297" i="41"/>
  <c r="AU154" i="41"/>
  <c r="AU167" i="41" s="1"/>
  <c r="AM167" i="41"/>
  <c r="AU538" i="41"/>
  <c r="AU76" i="41"/>
  <c r="AM35" i="41"/>
  <c r="AM29" i="41"/>
  <c r="L617" i="41"/>
  <c r="L663" i="41" s="1"/>
  <c r="AZ205" i="41"/>
  <c r="AZ617" i="41" s="1"/>
  <c r="AZ663" i="41" s="1"/>
  <c r="J616" i="41"/>
  <c r="J662" i="41" s="1"/>
  <c r="AT538" i="41"/>
  <c r="AT76" i="41"/>
  <c r="AV72" i="41"/>
  <c r="L614" i="41"/>
  <c r="L660" i="41" s="1"/>
  <c r="AZ73" i="41"/>
  <c r="AZ614" i="41" s="1"/>
  <c r="AZ660" i="41" s="1"/>
  <c r="AY202" i="41"/>
  <c r="AE119" i="41"/>
  <c r="AE117" i="41"/>
  <c r="AN154" i="41"/>
  <c r="AF167" i="41"/>
  <c r="AD587" i="41"/>
  <c r="AH541" i="41"/>
  <c r="AH587" i="41" s="1"/>
  <c r="AJ204" i="41"/>
  <c r="AV101" i="41"/>
  <c r="AV114" i="41" s="1"/>
  <c r="AN114" i="41"/>
  <c r="O615" i="41"/>
  <c r="O124" i="41"/>
  <c r="P120" i="41"/>
  <c r="AV660" i="41"/>
  <c r="AV637" i="41"/>
  <c r="AX168" i="41"/>
  <c r="AH614" i="41"/>
  <c r="AH660" i="41" s="1"/>
  <c r="AJ74" i="41"/>
  <c r="BC111" i="41"/>
  <c r="V637" i="41"/>
  <c r="V660" i="41"/>
  <c r="V268" i="41"/>
  <c r="CJ24" i="41"/>
  <c r="V150" i="41" s="1"/>
  <c r="AV92" i="41"/>
  <c r="AV111" i="41" s="1"/>
  <c r="AN111" i="41"/>
  <c r="L74" i="41"/>
  <c r="P79" i="40"/>
  <c r="P80" i="40" s="1"/>
  <c r="P81" i="40" s="1"/>
  <c r="BK12" i="40"/>
  <c r="M17" i="40"/>
  <c r="M29" i="40"/>
  <c r="BT35" i="40"/>
  <c r="BT37" i="40" s="1"/>
  <c r="BT39" i="40" s="1"/>
  <c r="BT40" i="40" s="1"/>
  <c r="CI27" i="40"/>
  <c r="M11" i="40"/>
  <c r="P86" i="40"/>
  <c r="P87" i="40" s="1"/>
  <c r="P88" i="40" s="1"/>
  <c r="BN37" i="40"/>
  <c r="BN39" i="40" s="1"/>
  <c r="BN40" i="40" s="1"/>
  <c r="CI21" i="40"/>
  <c r="CJ21" i="40" s="1"/>
  <c r="M18" i="40"/>
  <c r="M30" i="40"/>
  <c r="BK16" i="40"/>
  <c r="BL16" i="40" s="1"/>
  <c r="BK22" i="40"/>
  <c r="BW18" i="40"/>
  <c r="BW24" i="40"/>
  <c r="BX24" i="40" s="1"/>
  <c r="BW30" i="40"/>
  <c r="BX30" i="40" s="1"/>
  <c r="M31" i="40"/>
  <c r="M23" i="40"/>
  <c r="P65" i="40"/>
  <c r="P66" i="40" s="1"/>
  <c r="P67" i="40" s="1"/>
  <c r="BK10" i="40"/>
  <c r="BK24" i="40"/>
  <c r="BL24" i="40" s="1"/>
  <c r="BK30" i="40"/>
  <c r="BL30" i="40" s="1"/>
  <c r="BC37" i="40"/>
  <c r="BC39" i="40" s="1"/>
  <c r="BC40" i="40" s="1"/>
  <c r="BO37" i="40"/>
  <c r="BO39" i="40" s="1"/>
  <c r="BO40" i="40" s="1"/>
  <c r="CA37" i="40"/>
  <c r="CA39" i="40" s="1"/>
  <c r="M12" i="40"/>
  <c r="M24" i="40"/>
  <c r="BK19" i="40"/>
  <c r="BL19" i="40" s="1"/>
  <c r="BW21" i="40"/>
  <c r="BW27" i="40"/>
  <c r="BX27" i="40" s="1"/>
  <c r="M19" i="40"/>
  <c r="M36" i="40"/>
  <c r="P72" i="40"/>
  <c r="P73" i="40" s="1"/>
  <c r="P74" i="40" s="1"/>
  <c r="BK17" i="40"/>
  <c r="BL17" i="40" s="1"/>
  <c r="M13" i="40"/>
  <c r="M25" i="40"/>
  <c r="BW16" i="40"/>
  <c r="BW22" i="40"/>
  <c r="BW28" i="40"/>
  <c r="BX28" i="40" s="1"/>
  <c r="CI18" i="40"/>
  <c r="CJ18" i="40" s="1"/>
  <c r="CI24" i="40"/>
  <c r="CJ24" i="40" s="1"/>
  <c r="CI30" i="40"/>
  <c r="CJ30" i="40" s="1"/>
  <c r="CI29" i="40"/>
  <c r="CJ29" i="40" s="1"/>
  <c r="BK32" i="40"/>
  <c r="BL32" i="40" s="1"/>
  <c r="BK20" i="40"/>
  <c r="BL20" i="40" s="1"/>
  <c r="BK25" i="40"/>
  <c r="BL25" i="40" s="1"/>
  <c r="BK31" i="40"/>
  <c r="BL31" i="40" s="1"/>
  <c r="BW12" i="40"/>
  <c r="BX12" i="40" s="1"/>
  <c r="CI17" i="40"/>
  <c r="CJ17" i="40" s="1"/>
  <c r="CI32" i="40"/>
  <c r="CI25" i="40"/>
  <c r="CJ25" i="40" s="1"/>
  <c r="CI23" i="40"/>
  <c r="CJ23" i="40" s="1"/>
  <c r="BK18" i="40"/>
  <c r="BL18" i="40" s="1"/>
  <c r="BK28" i="40"/>
  <c r="BL28" i="40" s="1"/>
  <c r="BK23" i="40"/>
  <c r="BK26" i="40"/>
  <c r="BL26" i="40" s="1"/>
  <c r="BK29" i="40"/>
  <c r="BL29" i="40" s="1"/>
  <c r="BE37" i="40"/>
  <c r="BE39" i="40" s="1"/>
  <c r="BE40" i="40" s="1"/>
  <c r="BG35" i="40"/>
  <c r="BG37" i="40" s="1"/>
  <c r="BG39" i="40" s="1"/>
  <c r="BG40" i="40" s="1"/>
  <c r="BW15" i="40"/>
  <c r="BX15" i="40" s="1"/>
  <c r="CI12" i="40"/>
  <c r="CJ12" i="40" s="1"/>
  <c r="BD35" i="40"/>
  <c r="BD37" i="40" s="1"/>
  <c r="BD39" i="40" s="1"/>
  <c r="BD40" i="40" s="1"/>
  <c r="BK15" i="40"/>
  <c r="BL15" i="40" s="1"/>
  <c r="BV37" i="40"/>
  <c r="CI11" i="40"/>
  <c r="CJ11" i="40" s="1"/>
  <c r="CJ19" i="40"/>
  <c r="CJ27" i="40"/>
  <c r="CJ31" i="40"/>
  <c r="BF10" i="40"/>
  <c r="BF35" i="40" s="1"/>
  <c r="BF37" i="40" s="1"/>
  <c r="BK11" i="40"/>
  <c r="BW10" i="40"/>
  <c r="BX10" i="40" s="1"/>
  <c r="CB35" i="40"/>
  <c r="CB37" i="40" s="1"/>
  <c r="CB39" i="40" s="1"/>
  <c r="CB40" i="40" s="1"/>
  <c r="CI15" i="40"/>
  <c r="CJ15" i="40" s="1"/>
  <c r="M14" i="40"/>
  <c r="M20" i="40"/>
  <c r="M26" i="40"/>
  <c r="M32" i="40"/>
  <c r="BB37" i="40"/>
  <c r="BB39" i="40" s="1"/>
  <c r="BB40" i="40" s="1"/>
  <c r="BP35" i="40"/>
  <c r="BP37" i="40" s="1"/>
  <c r="BP39" i="40" s="1"/>
  <c r="BP40" i="40" s="1"/>
  <c r="BW13" i="40"/>
  <c r="BX16" i="40"/>
  <c r="BX22" i="40"/>
  <c r="M15" i="40"/>
  <c r="M21" i="40"/>
  <c r="M27" i="40"/>
  <c r="M33" i="40"/>
  <c r="BK33" i="40"/>
  <c r="BL33" i="40" s="1"/>
  <c r="BW32" i="40"/>
  <c r="BX32" i="40" s="1"/>
  <c r="CC37" i="40"/>
  <c r="CC39" i="40" s="1"/>
  <c r="CC40" i="40" s="1"/>
  <c r="M10" i="40"/>
  <c r="M16" i="40"/>
  <c r="M22" i="40"/>
  <c r="CJ14" i="40"/>
  <c r="CI33" i="40"/>
  <c r="CJ33" i="40" s="1"/>
  <c r="CH37" i="40"/>
  <c r="CI10" i="40"/>
  <c r="CJ10" i="40" s="1"/>
  <c r="CI13" i="40"/>
  <c r="BX25" i="40"/>
  <c r="BX31" i="40"/>
  <c r="BX18" i="40"/>
  <c r="BX19" i="40"/>
  <c r="BW14" i="40"/>
  <c r="BX14" i="40" s="1"/>
  <c r="BX17" i="40"/>
  <c r="BX23" i="40"/>
  <c r="BX29" i="40"/>
  <c r="BW11" i="40"/>
  <c r="BX21" i="40"/>
  <c r="BW33" i="40"/>
  <c r="BX33" i="40" s="1"/>
  <c r="BX20" i="40"/>
  <c r="BX26" i="40"/>
  <c r="BK13" i="40"/>
  <c r="BL13" i="40" s="1"/>
  <c r="BL22" i="40"/>
  <c r="BL21" i="40"/>
  <c r="BL27" i="40"/>
  <c r="BK14" i="40"/>
  <c r="BL14" i="40" s="1"/>
  <c r="BL12" i="40"/>
  <c r="BL23" i="40"/>
  <c r="CJ16" i="40"/>
  <c r="CJ20" i="40"/>
  <c r="CJ22" i="40"/>
  <c r="CJ26" i="40"/>
  <c r="CJ28" i="40"/>
  <c r="CJ32" i="40"/>
  <c r="CA40" i="40"/>
  <c r="CG35" i="40"/>
  <c r="CG37" i="40" s="1"/>
  <c r="CG39" i="40" s="1"/>
  <c r="CG40" i="40" s="1"/>
  <c r="CE35" i="40"/>
  <c r="CE37" i="40" s="1"/>
  <c r="CE39" i="40" s="1"/>
  <c r="CE40" i="40" s="1"/>
  <c r="CF35" i="40"/>
  <c r="CF37" i="40" s="1"/>
  <c r="CF39" i="40" s="1"/>
  <c r="CF40" i="40" s="1"/>
  <c r="CD13" i="40"/>
  <c r="BX13" i="40"/>
  <c r="BQ37" i="40"/>
  <c r="BQ39" i="40" s="1"/>
  <c r="BQ40" i="40" s="1"/>
  <c r="BS35" i="40"/>
  <c r="BS37" i="40" s="1"/>
  <c r="BS39" i="40" s="1"/>
  <c r="BS40" i="40" s="1"/>
  <c r="BR11" i="40"/>
  <c r="BX11" i="40" s="1"/>
  <c r="BU35" i="40"/>
  <c r="BU37" i="40" s="1"/>
  <c r="BU39" i="40" s="1"/>
  <c r="BU40" i="40" s="1"/>
  <c r="BL11" i="40"/>
  <c r="BJ37" i="40"/>
  <c r="BH35" i="40"/>
  <c r="BH37" i="40" s="1"/>
  <c r="BH39" i="40" s="1"/>
  <c r="BH40" i="40" s="1"/>
  <c r="BI35" i="40"/>
  <c r="BI37" i="40" s="1"/>
  <c r="BI39" i="40" s="1"/>
  <c r="BI40" i="40" s="1"/>
  <c r="T75" i="40"/>
  <c r="Z75" i="40" s="1"/>
  <c r="T89" i="40"/>
  <c r="Z89" i="40" s="1"/>
  <c r="AY16" i="40"/>
  <c r="AZ16" i="40" s="1"/>
  <c r="AY18" i="40"/>
  <c r="AZ18" i="40" s="1"/>
  <c r="AY20" i="40"/>
  <c r="AZ20" i="40" s="1"/>
  <c r="AY22" i="40"/>
  <c r="AZ22" i="40" s="1"/>
  <c r="AY24" i="40"/>
  <c r="AZ24" i="40" s="1"/>
  <c r="AY26" i="40"/>
  <c r="AZ26" i="40" s="1"/>
  <c r="AY28" i="40"/>
  <c r="AZ28" i="40" s="1"/>
  <c r="Z61" i="40"/>
  <c r="AQ37" i="40"/>
  <c r="AQ39" i="40" s="1"/>
  <c r="AQ40" i="40" s="1"/>
  <c r="AU35" i="40"/>
  <c r="AU37" i="40" s="1"/>
  <c r="AU39" i="40" s="1"/>
  <c r="AU40" i="40" s="1"/>
  <c r="T68" i="40"/>
  <c r="Z68" i="40" s="1"/>
  <c r="AY15" i="40"/>
  <c r="AZ15" i="40" s="1"/>
  <c r="AY17" i="40"/>
  <c r="AZ17" i="40" s="1"/>
  <c r="AY19" i="40"/>
  <c r="AZ19" i="40" s="1"/>
  <c r="AY21" i="40"/>
  <c r="AZ21" i="40" s="1"/>
  <c r="AY23" i="40"/>
  <c r="AZ23" i="40" s="1"/>
  <c r="AY25" i="40"/>
  <c r="AZ25" i="40" s="1"/>
  <c r="AY27" i="40"/>
  <c r="AZ27" i="40" s="1"/>
  <c r="AY29" i="40"/>
  <c r="AZ29" i="40" s="1"/>
  <c r="AY31" i="40"/>
  <c r="AZ31" i="40" s="1"/>
  <c r="AY33" i="40"/>
  <c r="AZ33" i="40" s="1"/>
  <c r="AV35" i="40"/>
  <c r="AV37" i="40" s="1"/>
  <c r="AV39" i="40" s="1"/>
  <c r="AV40" i="40" s="1"/>
  <c r="AY13" i="40"/>
  <c r="AZ13" i="40" s="1"/>
  <c r="AY14" i="40"/>
  <c r="AZ14" i="40" s="1"/>
  <c r="AX37" i="40"/>
  <c r="AJ35" i="40"/>
  <c r="AJ37" i="40" s="1"/>
  <c r="AJ39" i="40" s="1"/>
  <c r="AJ40" i="40" s="1"/>
  <c r="AY30" i="40"/>
  <c r="AZ30" i="40" s="1"/>
  <c r="AY32" i="40"/>
  <c r="AZ32" i="40" s="1"/>
  <c r="AP37" i="40"/>
  <c r="AP39" i="40" s="1"/>
  <c r="AP40" i="40" s="1"/>
  <c r="AY12" i="40"/>
  <c r="AZ12" i="40" s="1"/>
  <c r="AW35" i="40"/>
  <c r="AW37" i="40" s="1"/>
  <c r="AW39" i="40" s="1"/>
  <c r="AW40" i="40" s="1"/>
  <c r="AT35" i="40"/>
  <c r="AT37" i="40" s="1"/>
  <c r="AY10" i="40"/>
  <c r="AY11" i="40"/>
  <c r="AZ11" i="40" s="1"/>
  <c r="AS36" i="40"/>
  <c r="AS37" i="40" s="1"/>
  <c r="AS39" i="40" s="1"/>
  <c r="AR35" i="40"/>
  <c r="AR37" i="40" s="1"/>
  <c r="AR39" i="40" s="1"/>
  <c r="AR40" i="40" s="1"/>
  <c r="AL37" i="40"/>
  <c r="AK35" i="40"/>
  <c r="AK37" i="40" s="1"/>
  <c r="AK39" i="40" s="1"/>
  <c r="AK40" i="40" s="1"/>
  <c r="N8" i="40"/>
  <c r="BD201" i="41" l="1"/>
  <c r="AD161" i="41"/>
  <c r="AF645" i="41"/>
  <c r="AE150" i="41"/>
  <c r="AN79" i="41"/>
  <c r="AD564" i="41"/>
  <c r="AU568" i="41"/>
  <c r="BB210" i="41"/>
  <c r="BC614" i="41"/>
  <c r="AZ527" i="41"/>
  <c r="AE571" i="41"/>
  <c r="AB503" i="41"/>
  <c r="P296" i="41"/>
  <c r="AL280" i="41"/>
  <c r="AL620" i="41" s="1"/>
  <c r="AL643" i="41" s="1"/>
  <c r="AN551" i="41"/>
  <c r="BS551" i="41" s="1"/>
  <c r="CJ13" i="40"/>
  <c r="BF40" i="40"/>
  <c r="BL10" i="40"/>
  <c r="BW35" i="40"/>
  <c r="BW37" i="40" s="1"/>
  <c r="BW39" i="40" s="1"/>
  <c r="BU550" i="41"/>
  <c r="L168" i="41"/>
  <c r="L540" i="41" s="1"/>
  <c r="L170" i="41"/>
  <c r="L171" i="41" s="1"/>
  <c r="BD114" i="41"/>
  <c r="BU538" i="41"/>
  <c r="AY544" i="41"/>
  <c r="AU574" i="41"/>
  <c r="AM297" i="41"/>
  <c r="AM621" i="41" s="1"/>
  <c r="AM644" i="41" s="1"/>
  <c r="X348" i="41"/>
  <c r="BD202" i="41"/>
  <c r="AN568" i="41"/>
  <c r="BC78" i="41"/>
  <c r="L298" i="41"/>
  <c r="W637" i="41"/>
  <c r="AR279" i="41"/>
  <c r="AY278" i="41"/>
  <c r="AE569" i="41"/>
  <c r="AU549" i="41"/>
  <c r="AZ406" i="41"/>
  <c r="AN386" i="41"/>
  <c r="T296" i="41"/>
  <c r="T409" i="41"/>
  <c r="T502" i="41" s="1"/>
  <c r="AM625" i="41"/>
  <c r="K407" i="41"/>
  <c r="K500" i="41" s="1"/>
  <c r="AV569" i="41"/>
  <c r="AV77" i="41"/>
  <c r="P208" i="41"/>
  <c r="AM568" i="41"/>
  <c r="AM627" i="41"/>
  <c r="AM650" i="41" s="1"/>
  <c r="AZ452" i="41"/>
  <c r="AJ296" i="41"/>
  <c r="BC387" i="41"/>
  <c r="AJ279" i="41"/>
  <c r="P79" i="41"/>
  <c r="AR407" i="41"/>
  <c r="AR500" i="41" s="1"/>
  <c r="T204" i="41"/>
  <c r="L204" i="41"/>
  <c r="P209" i="41" s="1"/>
  <c r="AU645" i="41"/>
  <c r="AN530" i="41"/>
  <c r="W571" i="41"/>
  <c r="AF569" i="41"/>
  <c r="BD550" i="41"/>
  <c r="BB78" i="41"/>
  <c r="AX552" i="41"/>
  <c r="X568" i="41"/>
  <c r="AF574" i="41"/>
  <c r="AF571" i="41"/>
  <c r="AV574" i="41"/>
  <c r="AL574" i="41"/>
  <c r="AB348" i="41"/>
  <c r="AD640" i="41"/>
  <c r="BD111" i="41"/>
  <c r="V650" i="41"/>
  <c r="AX170" i="41"/>
  <c r="AD345" i="41"/>
  <c r="AD548" i="41" s="1"/>
  <c r="AD571" i="41" s="1"/>
  <c r="V564" i="41"/>
  <c r="AN532" i="41"/>
  <c r="P346" i="41"/>
  <c r="O576" i="41"/>
  <c r="BC167" i="41"/>
  <c r="AL278" i="41"/>
  <c r="AL544" i="41" s="1"/>
  <c r="AL567" i="41" s="1"/>
  <c r="T169" i="41"/>
  <c r="BC666" i="41"/>
  <c r="BC654" i="41"/>
  <c r="AF77" i="41"/>
  <c r="AJ548" i="41"/>
  <c r="AN571" i="41" s="1"/>
  <c r="AJ346" i="41"/>
  <c r="J407" i="41"/>
  <c r="J409" i="41"/>
  <c r="J502" i="41" s="1"/>
  <c r="L503" i="41" s="1"/>
  <c r="AI407" i="41"/>
  <c r="AI500" i="41" s="1"/>
  <c r="L169" i="41"/>
  <c r="AT640" i="41"/>
  <c r="AY347" i="41"/>
  <c r="AY624" i="41" s="1"/>
  <c r="P530" i="41"/>
  <c r="BC294" i="41"/>
  <c r="AY203" i="41"/>
  <c r="AF647" i="41"/>
  <c r="X647" i="41"/>
  <c r="AL341" i="41"/>
  <c r="AL342" i="41"/>
  <c r="AL343" i="41"/>
  <c r="AL344" i="41"/>
  <c r="AT337" i="41"/>
  <c r="AZ430" i="41"/>
  <c r="AX406" i="41"/>
  <c r="P637" i="41"/>
  <c r="AZ474" i="41"/>
  <c r="AZ168" i="41"/>
  <c r="AB346" i="41"/>
  <c r="AZ388" i="41"/>
  <c r="AY280" i="41"/>
  <c r="AY620" i="41" s="1"/>
  <c r="AP665" i="41"/>
  <c r="AR409" i="41"/>
  <c r="AR502" i="41" s="1"/>
  <c r="BB409" i="41"/>
  <c r="BD410" i="41" s="1"/>
  <c r="W569" i="41"/>
  <c r="AY345" i="41"/>
  <c r="AV530" i="41"/>
  <c r="AZ120" i="41"/>
  <c r="X296" i="41"/>
  <c r="T348" i="41"/>
  <c r="AY406" i="41"/>
  <c r="AF568" i="41"/>
  <c r="AR281" i="41"/>
  <c r="Z665" i="41"/>
  <c r="AP407" i="41"/>
  <c r="AP500" i="41" s="1"/>
  <c r="X346" i="41"/>
  <c r="AY548" i="41"/>
  <c r="O637" i="41"/>
  <c r="AY405" i="41"/>
  <c r="AZ118" i="41"/>
  <c r="L410" i="41"/>
  <c r="AJ169" i="41"/>
  <c r="AE654" i="41"/>
  <c r="AE666" i="41"/>
  <c r="P622" i="41"/>
  <c r="BD312" i="41"/>
  <c r="AX32" i="41"/>
  <c r="X23" i="41"/>
  <c r="X31" i="41" s="1"/>
  <c r="V31" i="41"/>
  <c r="W23" i="41"/>
  <c r="W31" i="41" s="1"/>
  <c r="AH407" i="41"/>
  <c r="AH409" i="41"/>
  <c r="P274" i="41"/>
  <c r="P276" i="41"/>
  <c r="P275" i="41"/>
  <c r="P277" i="41"/>
  <c r="BD78" i="41"/>
  <c r="K584" i="41"/>
  <c r="AY538" i="41"/>
  <c r="AY584" i="41" s="1"/>
  <c r="N574" i="41"/>
  <c r="L622" i="41"/>
  <c r="AZ312" i="41"/>
  <c r="AZ622" i="41" s="1"/>
  <c r="AL249" i="41"/>
  <c r="AJ249" i="41"/>
  <c r="AJ252" i="41" s="1"/>
  <c r="AI249" i="41"/>
  <c r="AI252" i="41" s="1"/>
  <c r="AH252" i="41"/>
  <c r="BD72" i="41"/>
  <c r="BB76" i="41"/>
  <c r="AP318" i="41"/>
  <c r="AP317" i="41"/>
  <c r="AQ224" i="41"/>
  <c r="AQ229" i="41" s="1"/>
  <c r="AP229" i="41"/>
  <c r="AT224" i="41"/>
  <c r="AR224" i="41"/>
  <c r="AR229" i="41" s="1"/>
  <c r="AD545" i="41"/>
  <c r="AD568" i="41" s="1"/>
  <c r="AF296" i="41"/>
  <c r="T279" i="41"/>
  <c r="P125" i="41"/>
  <c r="AE539" i="41"/>
  <c r="AE122" i="41"/>
  <c r="AF561" i="41"/>
  <c r="AF584" i="41"/>
  <c r="AL297" i="41"/>
  <c r="AT562" i="41"/>
  <c r="AT585" i="41"/>
  <c r="R589" i="41"/>
  <c r="AQ407" i="41"/>
  <c r="AQ500" i="41" s="1"/>
  <c r="AQ409" i="41"/>
  <c r="AQ502" i="41" s="1"/>
  <c r="AT625" i="41"/>
  <c r="AT627" i="41"/>
  <c r="AT650" i="41" s="1"/>
  <c r="AV388" i="41"/>
  <c r="AF615" i="41"/>
  <c r="AF124" i="41"/>
  <c r="K26" i="41"/>
  <c r="K34" i="41" s="1"/>
  <c r="N26" i="41"/>
  <c r="L26" i="41"/>
  <c r="L34" i="41" s="1"/>
  <c r="J34" i="41"/>
  <c r="BD29" i="41"/>
  <c r="AZ72" i="41"/>
  <c r="R318" i="41"/>
  <c r="R317" i="41"/>
  <c r="V224" i="41"/>
  <c r="R229" i="41"/>
  <c r="T224" i="41"/>
  <c r="T229" i="41" s="1"/>
  <c r="S224" i="41"/>
  <c r="S229" i="41" s="1"/>
  <c r="AR545" i="41"/>
  <c r="AV568" i="41" s="1"/>
  <c r="AR296" i="41"/>
  <c r="O621" i="41"/>
  <c r="P298" i="41"/>
  <c r="P546" i="41"/>
  <c r="BP546" i="41" s="1"/>
  <c r="BD310" i="41"/>
  <c r="AB501" i="41"/>
  <c r="AL550" i="41"/>
  <c r="AN408" i="41"/>
  <c r="AU661" i="41"/>
  <c r="AU638" i="41"/>
  <c r="N278" i="41"/>
  <c r="X24" i="41"/>
  <c r="X32" i="41" s="1"/>
  <c r="W24" i="41"/>
  <c r="W32" i="41" s="1"/>
  <c r="V32" i="41"/>
  <c r="AN23" i="41"/>
  <c r="AN31" i="41" s="1"/>
  <c r="AL31" i="41"/>
  <c r="AM23" i="41"/>
  <c r="AM31" i="41" s="1"/>
  <c r="P123" i="41"/>
  <c r="N650" i="41"/>
  <c r="AL650" i="41"/>
  <c r="W650" i="41"/>
  <c r="AX553" i="41"/>
  <c r="BB576" i="41" s="1"/>
  <c r="V590" i="41"/>
  <c r="V578" i="41"/>
  <c r="AL637" i="41"/>
  <c r="AZ278" i="41"/>
  <c r="AZ279" i="41" s="1"/>
  <c r="AL584" i="41"/>
  <c r="AL561" i="41"/>
  <c r="AF24" i="41"/>
  <c r="AF32" i="41" s="1"/>
  <c r="AD32" i="41"/>
  <c r="AE24" i="41"/>
  <c r="AE32" i="41" s="1"/>
  <c r="P23" i="41"/>
  <c r="P31" i="41" s="1"/>
  <c r="N31" i="41"/>
  <c r="O23" i="41"/>
  <c r="O31" i="41" s="1"/>
  <c r="J318" i="41"/>
  <c r="J317" i="41"/>
  <c r="N224" i="41"/>
  <c r="J229" i="41"/>
  <c r="L224" i="41"/>
  <c r="L229" i="41" s="1"/>
  <c r="K224" i="41"/>
  <c r="K229" i="41" s="1"/>
  <c r="N571" i="41"/>
  <c r="V585" i="41"/>
  <c r="V562" i="41"/>
  <c r="AX405" i="41"/>
  <c r="AB410" i="41"/>
  <c r="N576" i="41"/>
  <c r="BB529" i="41"/>
  <c r="BD525" i="41"/>
  <c r="AD278" i="41"/>
  <c r="W615" i="41"/>
  <c r="W124" i="41"/>
  <c r="X120" i="41"/>
  <c r="X125" i="41" s="1"/>
  <c r="AI26" i="41"/>
  <c r="AI34" i="41" s="1"/>
  <c r="AI40" i="41" s="1"/>
  <c r="AI613" i="41" s="1"/>
  <c r="AL26" i="41"/>
  <c r="AH34" i="41"/>
  <c r="AH40" i="41" s="1"/>
  <c r="AJ26" i="41"/>
  <c r="AJ34" i="41" s="1"/>
  <c r="AJ40" i="41" s="1"/>
  <c r="AJ613" i="41" s="1"/>
  <c r="AJ303" i="41"/>
  <c r="AH309" i="41"/>
  <c r="AH307" i="41"/>
  <c r="AL303" i="41"/>
  <c r="AI303" i="41"/>
  <c r="AF23" i="41"/>
  <c r="AF31" i="41" s="1"/>
  <c r="AD31" i="41"/>
  <c r="AE23" i="41"/>
  <c r="AE31" i="41" s="1"/>
  <c r="AD248" i="41"/>
  <c r="AB248" i="41"/>
  <c r="AB251" i="41" s="1"/>
  <c r="AA248" i="41"/>
  <c r="AA251" i="41" s="1"/>
  <c r="Z251" i="41"/>
  <c r="P77" i="41"/>
  <c r="BD76" i="41"/>
  <c r="K621" i="41"/>
  <c r="AY297" i="41"/>
  <c r="AY621" i="41" s="1"/>
  <c r="AF118" i="41"/>
  <c r="AF123" i="41" s="1"/>
  <c r="BC292" i="41"/>
  <c r="AD627" i="41"/>
  <c r="AD650" i="41" s="1"/>
  <c r="AD625" i="41"/>
  <c r="BB625" i="41" s="1"/>
  <c r="AF388" i="41"/>
  <c r="AV650" i="41"/>
  <c r="K665" i="41"/>
  <c r="AF530" i="41"/>
  <c r="AZ496" i="41"/>
  <c r="AF162" i="41"/>
  <c r="AF161" i="41"/>
  <c r="AN162" i="41"/>
  <c r="AN161" i="41"/>
  <c r="O562" i="41"/>
  <c r="O585" i="41"/>
  <c r="AT249" i="41"/>
  <c r="AR249" i="41"/>
  <c r="AR252" i="41" s="1"/>
  <c r="AP252" i="41"/>
  <c r="AQ249" i="41"/>
  <c r="AQ252" i="41" s="1"/>
  <c r="AT248" i="41"/>
  <c r="AR248" i="41"/>
  <c r="AR251" i="41" s="1"/>
  <c r="AQ248" i="41"/>
  <c r="AQ251" i="41" s="1"/>
  <c r="AP251" i="41"/>
  <c r="AJ298" i="41"/>
  <c r="P545" i="41"/>
  <c r="BP545" i="41" s="1"/>
  <c r="BD295" i="41"/>
  <c r="AF650" i="41"/>
  <c r="BC625" i="41"/>
  <c r="S407" i="41"/>
  <c r="S500" i="41" s="1"/>
  <c r="AL666" i="41"/>
  <c r="AL654" i="41"/>
  <c r="BB660" i="41"/>
  <c r="BB637" i="41"/>
  <c r="T302" i="41"/>
  <c r="R308" i="41"/>
  <c r="R306" i="41"/>
  <c r="V302" i="41"/>
  <c r="S302" i="41"/>
  <c r="AN584" i="41"/>
  <c r="AN561" i="41"/>
  <c r="AT564" i="41"/>
  <c r="AT587" i="41"/>
  <c r="AV561" i="41"/>
  <c r="AV584" i="41"/>
  <c r="AN617" i="41"/>
  <c r="AN210" i="41"/>
  <c r="AT626" i="41"/>
  <c r="AV410" i="41"/>
  <c r="BC590" i="41"/>
  <c r="K25" i="41"/>
  <c r="K33" i="41" s="1"/>
  <c r="J33" i="41"/>
  <c r="J38" i="41" s="1"/>
  <c r="N25" i="41"/>
  <c r="L25" i="41"/>
  <c r="L33" i="41" s="1"/>
  <c r="L38" i="41" s="1"/>
  <c r="W539" i="41"/>
  <c r="W122" i="41"/>
  <c r="AM615" i="41"/>
  <c r="AM124" i="41"/>
  <c r="X206" i="41"/>
  <c r="AZ74" i="41"/>
  <c r="BD79" i="41" s="1"/>
  <c r="X298" i="41"/>
  <c r="AN119" i="41"/>
  <c r="AN117" i="41"/>
  <c r="AE615" i="41"/>
  <c r="AE124" i="41"/>
  <c r="AF120" i="41"/>
  <c r="AF125" i="41" s="1"/>
  <c r="AT561" i="41"/>
  <c r="AT584" i="41"/>
  <c r="AT551" i="41"/>
  <c r="AT574" i="41" s="1"/>
  <c r="AT549" i="41"/>
  <c r="AV386" i="41"/>
  <c r="AY32" i="41"/>
  <c r="BD35" i="41"/>
  <c r="J584" i="41"/>
  <c r="AX538" i="41"/>
  <c r="AX584" i="41" s="1"/>
  <c r="L584" i="41"/>
  <c r="AZ538" i="41"/>
  <c r="AZ584" i="41" s="1"/>
  <c r="AZ405" i="41"/>
  <c r="O546" i="41"/>
  <c r="BC310" i="41"/>
  <c r="X551" i="41"/>
  <c r="BQ551" i="41" s="1"/>
  <c r="X549" i="41"/>
  <c r="BQ549" i="41" s="1"/>
  <c r="Z589" i="41"/>
  <c r="AJ409" i="41"/>
  <c r="AJ502" i="41" s="1"/>
  <c r="AJ407" i="41"/>
  <c r="AJ500" i="41" s="1"/>
  <c r="AH665" i="41"/>
  <c r="AL626" i="41"/>
  <c r="AN410" i="41"/>
  <c r="V654" i="41"/>
  <c r="V666" i="41"/>
  <c r="V584" i="41"/>
  <c r="V561" i="41"/>
  <c r="R320" i="41"/>
  <c r="R319" i="41"/>
  <c r="V225" i="41"/>
  <c r="R230" i="41"/>
  <c r="T225" i="41"/>
  <c r="T230" i="41" s="1"/>
  <c r="S225" i="41"/>
  <c r="S230" i="41" s="1"/>
  <c r="AI25" i="41"/>
  <c r="AI33" i="41" s="1"/>
  <c r="AI38" i="41" s="1"/>
  <c r="AI537" i="41" s="1"/>
  <c r="AH33" i="41"/>
  <c r="AH38" i="41" s="1"/>
  <c r="AL25" i="41"/>
  <c r="AJ25" i="41"/>
  <c r="AJ33" i="41" s="1"/>
  <c r="AJ38" i="41" s="1"/>
  <c r="AJ537" i="41" s="1"/>
  <c r="AH318" i="41"/>
  <c r="AH317" i="41"/>
  <c r="AL224" i="41"/>
  <c r="AI224" i="41"/>
  <c r="AI229" i="41" s="1"/>
  <c r="AJ224" i="41"/>
  <c r="AJ229" i="41" s="1"/>
  <c r="AH229" i="41"/>
  <c r="AE203" i="41"/>
  <c r="AE205" i="41"/>
  <c r="P564" i="41"/>
  <c r="P587" i="41"/>
  <c r="O622" i="41"/>
  <c r="BC312" i="41"/>
  <c r="N168" i="41"/>
  <c r="N170" i="41"/>
  <c r="AZ544" i="41"/>
  <c r="AD249" i="41"/>
  <c r="AB249" i="41"/>
  <c r="AB252" i="41" s="1"/>
  <c r="Z252" i="41"/>
  <c r="AA249" i="41"/>
  <c r="AA252" i="41" s="1"/>
  <c r="AZ31" i="41"/>
  <c r="L302" i="41"/>
  <c r="J308" i="41"/>
  <c r="J306" i="41"/>
  <c r="N302" i="41"/>
  <c r="K302" i="41"/>
  <c r="J587" i="41"/>
  <c r="AX541" i="41"/>
  <c r="AX587" i="41" s="1"/>
  <c r="N564" i="41"/>
  <c r="L585" i="41"/>
  <c r="AZ585" i="41"/>
  <c r="AV205" i="41"/>
  <c r="BD205" i="41" s="1"/>
  <c r="BD210" i="41" s="1"/>
  <c r="AV203" i="41"/>
  <c r="BD203" i="41" s="1"/>
  <c r="P621" i="41"/>
  <c r="BD297" i="41"/>
  <c r="AH589" i="41"/>
  <c r="R409" i="41"/>
  <c r="R407" i="41"/>
  <c r="R665" i="41"/>
  <c r="AZ525" i="41"/>
  <c r="AM274" i="41"/>
  <c r="AM276" i="41"/>
  <c r="AM277" i="41"/>
  <c r="AM275" i="41"/>
  <c r="P562" i="41"/>
  <c r="P585" i="41"/>
  <c r="Z318" i="41"/>
  <c r="Z317" i="41"/>
  <c r="AD224" i="41"/>
  <c r="Z229" i="41"/>
  <c r="AB224" i="41"/>
  <c r="AB229" i="41" s="1"/>
  <c r="AA224" i="41"/>
  <c r="AA229" i="41" s="1"/>
  <c r="AB302" i="41"/>
  <c r="Z308" i="41"/>
  <c r="Z306" i="41"/>
  <c r="AD302" i="41"/>
  <c r="AA302" i="41"/>
  <c r="N561" i="41"/>
  <c r="N584" i="41"/>
  <c r="BB538" i="41"/>
  <c r="BC76" i="41"/>
  <c r="L548" i="41"/>
  <c r="AZ345" i="41"/>
  <c r="AZ346" i="41" s="1"/>
  <c r="L346" i="41"/>
  <c r="AX551" i="41"/>
  <c r="BD385" i="41"/>
  <c r="BC407" i="41"/>
  <c r="P548" i="41"/>
  <c r="BP548" i="41" s="1"/>
  <c r="BD345" i="41"/>
  <c r="AZ627" i="41"/>
  <c r="AZ665" i="41" s="1"/>
  <c r="AP320" i="41"/>
  <c r="AP319" i="41"/>
  <c r="AT225" i="41"/>
  <c r="AR225" i="41"/>
  <c r="AR230" i="41" s="1"/>
  <c r="AQ225" i="41"/>
  <c r="AQ230" i="41" s="1"/>
  <c r="AP230" i="41"/>
  <c r="AL587" i="41"/>
  <c r="AL564" i="41"/>
  <c r="BB541" i="41"/>
  <c r="AR302" i="41"/>
  <c r="AP308" i="41"/>
  <c r="AP306" i="41"/>
  <c r="AT302" i="41"/>
  <c r="AQ302" i="41"/>
  <c r="V640" i="41"/>
  <c r="V663" i="41"/>
  <c r="BB617" i="41"/>
  <c r="X386" i="41"/>
  <c r="L545" i="41"/>
  <c r="AZ295" i="41"/>
  <c r="L296" i="41"/>
  <c r="X569" i="41"/>
  <c r="O650" i="41"/>
  <c r="BC627" i="41"/>
  <c r="S409" i="41"/>
  <c r="S502" i="41" s="1"/>
  <c r="BB631" i="41"/>
  <c r="N666" i="41"/>
  <c r="N654" i="41"/>
  <c r="AB408" i="41"/>
  <c r="AN167" i="41"/>
  <c r="AV154" i="41"/>
  <c r="AV167" i="41" s="1"/>
  <c r="V626" i="41"/>
  <c r="X410" i="41"/>
  <c r="AF539" i="41"/>
  <c r="BR539" i="41" s="1"/>
  <c r="AF122" i="41"/>
  <c r="L303" i="41"/>
  <c r="J309" i="41"/>
  <c r="J307" i="41"/>
  <c r="K303" i="41"/>
  <c r="N303" i="41"/>
  <c r="AP409" i="41"/>
  <c r="K616" i="41"/>
  <c r="K662" i="41" s="1"/>
  <c r="AY170" i="41"/>
  <c r="AY616" i="41" s="1"/>
  <c r="AY662" i="41" s="1"/>
  <c r="AD666" i="41"/>
  <c r="AD654" i="41"/>
  <c r="AF277" i="41"/>
  <c r="AF274" i="41"/>
  <c r="AF276" i="41"/>
  <c r="AF275" i="41"/>
  <c r="AH320" i="41"/>
  <c r="AH319" i="41"/>
  <c r="AL225" i="41"/>
  <c r="AH230" i="41"/>
  <c r="AJ225" i="41"/>
  <c r="AJ230" i="41" s="1"/>
  <c r="AI225" i="41"/>
  <c r="AI230" i="41" s="1"/>
  <c r="J585" i="41"/>
  <c r="AX539" i="41"/>
  <c r="AX585" i="41" s="1"/>
  <c r="AD551" i="41"/>
  <c r="AD574" i="41" s="1"/>
  <c r="AD549" i="41"/>
  <c r="AF386" i="41"/>
  <c r="BD654" i="41"/>
  <c r="BD666" i="41"/>
  <c r="AE162" i="41"/>
  <c r="AE161" i="41"/>
  <c r="AV24" i="41"/>
  <c r="AV32" i="41" s="1"/>
  <c r="AU24" i="41"/>
  <c r="AU32" i="41" s="1"/>
  <c r="AT32" i="41"/>
  <c r="AV119" i="41"/>
  <c r="AV117" i="41"/>
  <c r="AV539" i="41" s="1"/>
  <c r="BT539" i="41" s="1"/>
  <c r="BC119" i="41"/>
  <c r="AX621" i="41"/>
  <c r="AT294" i="41"/>
  <c r="BB294" i="41" s="1"/>
  <c r="AT291" i="41"/>
  <c r="AT292" i="41"/>
  <c r="BB292" i="41" s="1"/>
  <c r="AT293" i="41"/>
  <c r="BC549" i="41"/>
  <c r="AY554" i="41"/>
  <c r="BC577" i="41" s="1"/>
  <c r="O577" i="41"/>
  <c r="P24" i="41"/>
  <c r="P32" i="41" s="1"/>
  <c r="N32" i="41"/>
  <c r="O24" i="41"/>
  <c r="O32" i="41" s="1"/>
  <c r="K585" i="41"/>
  <c r="AY539" i="41"/>
  <c r="AY585" i="41" s="1"/>
  <c r="R616" i="41"/>
  <c r="R662" i="41" s="1"/>
  <c r="T171" i="41"/>
  <c r="BB661" i="41"/>
  <c r="BB638" i="41"/>
  <c r="W617" i="41"/>
  <c r="W210" i="41"/>
  <c r="AF541" i="41"/>
  <c r="BR541" i="41" s="1"/>
  <c r="AF208" i="41"/>
  <c r="AU297" i="41"/>
  <c r="AU621" i="41" s="1"/>
  <c r="AU644" i="41" s="1"/>
  <c r="AN644" i="41"/>
  <c r="T548" i="41"/>
  <c r="X571" i="41" s="1"/>
  <c r="T346" i="41"/>
  <c r="L589" i="41"/>
  <c r="AZ551" i="41"/>
  <c r="AI409" i="41"/>
  <c r="AI502" i="41" s="1"/>
  <c r="AX629" i="41"/>
  <c r="BB652" i="41" s="1"/>
  <c r="AZ476" i="41"/>
  <c r="BC660" i="41"/>
  <c r="BC637" i="41"/>
  <c r="N280" i="41"/>
  <c r="L620" i="41"/>
  <c r="AZ280" i="41"/>
  <c r="V249" i="41"/>
  <c r="T249" i="41"/>
  <c r="T252" i="41" s="1"/>
  <c r="R252" i="41"/>
  <c r="S249" i="41"/>
  <c r="S252" i="41" s="1"/>
  <c r="AJ302" i="41"/>
  <c r="AH308" i="41"/>
  <c r="AH306" i="41"/>
  <c r="AL302" i="41"/>
  <c r="AI302" i="41"/>
  <c r="BB122" i="41"/>
  <c r="AA545" i="41"/>
  <c r="AE568" i="41" s="1"/>
  <c r="AB296" i="41"/>
  <c r="P650" i="41"/>
  <c r="BD627" i="41"/>
  <c r="BD650" i="41" s="1"/>
  <c r="BB387" i="41"/>
  <c r="AF408" i="41"/>
  <c r="AT578" i="41"/>
  <c r="AT590" i="41"/>
  <c r="AL590" i="41"/>
  <c r="AL578" i="41"/>
  <c r="O162" i="41"/>
  <c r="O161" i="41"/>
  <c r="Z320" i="41"/>
  <c r="Z319" i="41"/>
  <c r="AD225" i="41"/>
  <c r="Z230" i="41"/>
  <c r="AB225" i="41"/>
  <c r="AB230" i="41" s="1"/>
  <c r="AA225" i="41"/>
  <c r="AA230" i="41" s="1"/>
  <c r="AB303" i="41"/>
  <c r="Z309" i="41"/>
  <c r="Z307" i="41"/>
  <c r="AD303" i="41"/>
  <c r="AA303" i="41"/>
  <c r="K617" i="41"/>
  <c r="AY205" i="41"/>
  <c r="AY617" i="41" s="1"/>
  <c r="AY663" i="41" s="1"/>
  <c r="O210" i="41"/>
  <c r="L206" i="41"/>
  <c r="P211" i="41" s="1"/>
  <c r="AX31" i="41"/>
  <c r="AH616" i="41"/>
  <c r="AH662" i="41" s="1"/>
  <c r="AJ171" i="41"/>
  <c r="AF298" i="41"/>
  <c r="BB385" i="41"/>
  <c r="AU650" i="41"/>
  <c r="AZ498" i="41"/>
  <c r="J590" i="41"/>
  <c r="AX555" i="41"/>
  <c r="AX590" i="41" s="1"/>
  <c r="N578" i="41"/>
  <c r="N590" i="41"/>
  <c r="BB555" i="41"/>
  <c r="AD280" i="41"/>
  <c r="S617" i="41"/>
  <c r="S663" i="41" s="1"/>
  <c r="T206" i="41"/>
  <c r="AN277" i="41"/>
  <c r="AN275" i="41"/>
  <c r="AN274" i="41"/>
  <c r="AN276" i="41"/>
  <c r="AY295" i="41"/>
  <c r="AA25" i="41"/>
  <c r="AA33" i="41" s="1"/>
  <c r="AA38" i="41" s="1"/>
  <c r="AA537" i="41" s="1"/>
  <c r="Z33" i="41"/>
  <c r="Z38" i="41" s="1"/>
  <c r="AD25" i="41"/>
  <c r="AB25" i="41"/>
  <c r="AB33" i="41" s="1"/>
  <c r="AB38" i="41" s="1"/>
  <c r="AB537" i="41" s="1"/>
  <c r="AV150" i="41"/>
  <c r="AT162" i="41"/>
  <c r="AT161" i="41"/>
  <c r="AU150" i="41"/>
  <c r="AP616" i="41"/>
  <c r="AP662" i="41" s="1"/>
  <c r="AR171" i="41"/>
  <c r="P561" i="41"/>
  <c r="P584" i="41"/>
  <c r="BD538" i="41"/>
  <c r="AD562" i="41"/>
  <c r="AD585" i="41"/>
  <c r="J589" i="41"/>
  <c r="BC550" i="41"/>
  <c r="AD578" i="41"/>
  <c r="AD590" i="41"/>
  <c r="L665" i="41"/>
  <c r="AX554" i="41"/>
  <c r="BB577" i="41" s="1"/>
  <c r="N577" i="41"/>
  <c r="BC28" i="41"/>
  <c r="AQ26" i="41"/>
  <c r="AQ34" i="41" s="1"/>
  <c r="AQ40" i="41" s="1"/>
  <c r="AQ613" i="41" s="1"/>
  <c r="AT26" i="41"/>
  <c r="AR26" i="41"/>
  <c r="AR34" i="41" s="1"/>
  <c r="AR40" i="41" s="1"/>
  <c r="AR613" i="41" s="1"/>
  <c r="AP34" i="41"/>
  <c r="AP40" i="41" s="1"/>
  <c r="AR303" i="41"/>
  <c r="AP309" i="41"/>
  <c r="AP307" i="41"/>
  <c r="AT303" i="41"/>
  <c r="AQ303" i="41"/>
  <c r="P661" i="41"/>
  <c r="P638" i="41"/>
  <c r="AE561" i="41"/>
  <c r="AE584" i="41"/>
  <c r="X561" i="41"/>
  <c r="X584" i="41"/>
  <c r="AN569" i="41"/>
  <c r="BC576" i="41"/>
  <c r="AB169" i="41"/>
  <c r="AR169" i="41"/>
  <c r="K587" i="41"/>
  <c r="AY541" i="41"/>
  <c r="AY587" i="41" s="1"/>
  <c r="AX616" i="41"/>
  <c r="AX662" i="41" s="1"/>
  <c r="X541" i="41"/>
  <c r="BQ541" i="41" s="1"/>
  <c r="X208" i="41"/>
  <c r="AF617" i="41"/>
  <c r="AF210" i="41"/>
  <c r="K590" i="41"/>
  <c r="AY555" i="41"/>
  <c r="AY590" i="41" s="1"/>
  <c r="T303" i="41"/>
  <c r="R309" i="41"/>
  <c r="R307" i="41"/>
  <c r="V303" i="41"/>
  <c r="S303" i="41"/>
  <c r="Z616" i="41"/>
  <c r="Z662" i="41" s="1"/>
  <c r="AB171" i="41"/>
  <c r="N562" i="41"/>
  <c r="N585" i="41"/>
  <c r="BB539" i="41"/>
  <c r="AA621" i="41"/>
  <c r="AE644" i="41" s="1"/>
  <c r="AB298" i="41"/>
  <c r="BD625" i="41"/>
  <c r="X650" i="41"/>
  <c r="N248" i="41"/>
  <c r="L248" i="41"/>
  <c r="L251" i="41" s="1"/>
  <c r="J251" i="41"/>
  <c r="K248" i="41"/>
  <c r="K251" i="41" s="1"/>
  <c r="K546" i="41"/>
  <c r="AY546" i="41" s="1"/>
  <c r="AY310" i="41"/>
  <c r="N568" i="41"/>
  <c r="L621" i="41"/>
  <c r="AZ297" i="41"/>
  <c r="AZ621" i="41" s="1"/>
  <c r="AX617" i="41"/>
  <c r="AX663" i="41" s="1"/>
  <c r="X539" i="41"/>
  <c r="BQ539" i="41" s="1"/>
  <c r="X122" i="41"/>
  <c r="AL640" i="41"/>
  <c r="AL663" i="41"/>
  <c r="AV268" i="41"/>
  <c r="AU268" i="41"/>
  <c r="AT277" i="41"/>
  <c r="AT276" i="41"/>
  <c r="AT275" i="41"/>
  <c r="AT274" i="41"/>
  <c r="AZ203" i="41"/>
  <c r="O561" i="41"/>
  <c r="O584" i="41"/>
  <c r="BC538" i="41"/>
  <c r="AR624" i="41"/>
  <c r="AV647" i="41" s="1"/>
  <c r="AR348" i="41"/>
  <c r="P574" i="41"/>
  <c r="BD551" i="41"/>
  <c r="L624" i="41"/>
  <c r="AZ347" i="41"/>
  <c r="L348" i="41"/>
  <c r="AZ553" i="41"/>
  <c r="BD576" i="41" s="1"/>
  <c r="P576" i="41"/>
  <c r="T407" i="41"/>
  <c r="T500" i="41" s="1"/>
  <c r="AD168" i="41"/>
  <c r="AD170" i="41"/>
  <c r="AM162" i="41"/>
  <c r="AM161" i="41"/>
  <c r="AQ25" i="41"/>
  <c r="AQ33" i="41" s="1"/>
  <c r="AQ38" i="41" s="1"/>
  <c r="AQ537" i="41" s="1"/>
  <c r="AR25" i="41"/>
  <c r="AR33" i="41" s="1"/>
  <c r="AR38" i="41" s="1"/>
  <c r="AR537" i="41" s="1"/>
  <c r="AP33" i="41"/>
  <c r="AP38" i="41" s="1"/>
  <c r="AT25" i="41"/>
  <c r="BC35" i="41"/>
  <c r="K589" i="41"/>
  <c r="AY551" i="41"/>
  <c r="BB531" i="41"/>
  <c r="BD527" i="41"/>
  <c r="BD532" i="41" s="1"/>
  <c r="AZ432" i="41"/>
  <c r="X150" i="41"/>
  <c r="V162" i="41"/>
  <c r="V161" i="41"/>
  <c r="W150" i="41"/>
  <c r="J586" i="41"/>
  <c r="AX540" i="41"/>
  <c r="AX586" i="41" s="1"/>
  <c r="O661" i="41"/>
  <c r="O638" i="41"/>
  <c r="AD624" i="41"/>
  <c r="AF348" i="41"/>
  <c r="O574" i="41"/>
  <c r="BC551" i="41"/>
  <c r="J320" i="41"/>
  <c r="J319" i="41"/>
  <c r="J230" i="41"/>
  <c r="L225" i="41"/>
  <c r="L230" i="41" s="1"/>
  <c r="K225" i="41"/>
  <c r="K230" i="41" s="1"/>
  <c r="N225" i="41"/>
  <c r="S25" i="41"/>
  <c r="S33" i="41" s="1"/>
  <c r="S38" i="41" s="1"/>
  <c r="S537" i="41" s="1"/>
  <c r="R33" i="41"/>
  <c r="R38" i="41" s="1"/>
  <c r="T25" i="41"/>
  <c r="T33" i="41" s="1"/>
  <c r="T38" i="41" s="1"/>
  <c r="T537" i="41" s="1"/>
  <c r="V25" i="41"/>
  <c r="W541" i="41"/>
  <c r="W208" i="41"/>
  <c r="X204" i="41"/>
  <c r="P640" i="41"/>
  <c r="P663" i="41"/>
  <c r="O545" i="41"/>
  <c r="BC295" i="41"/>
  <c r="V277" i="41"/>
  <c r="V276" i="41"/>
  <c r="V275" i="41"/>
  <c r="V274" i="41"/>
  <c r="X268" i="41"/>
  <c r="W268" i="41"/>
  <c r="AU561" i="41"/>
  <c r="AU584" i="41"/>
  <c r="AL295" i="41"/>
  <c r="X617" i="41"/>
  <c r="X210" i="41"/>
  <c r="V550" i="41"/>
  <c r="X408" i="41"/>
  <c r="AX628" i="41"/>
  <c r="AZ454" i="41"/>
  <c r="AU562" i="41"/>
  <c r="AU585" i="41"/>
  <c r="AZ32" i="41"/>
  <c r="L40" i="41"/>
  <c r="N249" i="41"/>
  <c r="L249" i="41"/>
  <c r="L252" i="41" s="1"/>
  <c r="K249" i="41"/>
  <c r="K252" i="41" s="1"/>
  <c r="J252" i="41"/>
  <c r="BD637" i="41"/>
  <c r="BD660" i="41"/>
  <c r="V248" i="41"/>
  <c r="T248" i="41"/>
  <c r="T251" i="41" s="1"/>
  <c r="S248" i="41"/>
  <c r="S251" i="41" s="1"/>
  <c r="R251" i="41"/>
  <c r="T621" i="41"/>
  <c r="X644" i="41" s="1"/>
  <c r="T298" i="41"/>
  <c r="AP589" i="41"/>
  <c r="P624" i="41"/>
  <c r="BD347" i="41"/>
  <c r="L546" i="41"/>
  <c r="AZ546" i="41" s="1"/>
  <c r="AZ310" i="41"/>
  <c r="AZ554" i="41"/>
  <c r="BD577" i="41" s="1"/>
  <c r="P577" i="41"/>
  <c r="AT654" i="41"/>
  <c r="AT666" i="41"/>
  <c r="O277" i="41"/>
  <c r="O275" i="41"/>
  <c r="O274" i="41"/>
  <c r="O276" i="41"/>
  <c r="BD28" i="41"/>
  <c r="S26" i="41"/>
  <c r="S34" i="41" s="1"/>
  <c r="S40" i="41" s="1"/>
  <c r="S613" i="41" s="1"/>
  <c r="V26" i="41"/>
  <c r="R34" i="41"/>
  <c r="R40" i="41" s="1"/>
  <c r="T26" i="41"/>
  <c r="T34" i="41" s="1"/>
  <c r="T40" i="41" s="1"/>
  <c r="T613" i="41" s="1"/>
  <c r="AL248" i="41"/>
  <c r="AJ248" i="41"/>
  <c r="AJ251" i="41" s="1"/>
  <c r="AH251" i="41"/>
  <c r="AI248" i="41"/>
  <c r="AI251" i="41" s="1"/>
  <c r="K622" i="41"/>
  <c r="AY312" i="41"/>
  <c r="AY622" i="41" s="1"/>
  <c r="AN541" i="41"/>
  <c r="BS541" i="41" s="1"/>
  <c r="AN208" i="41"/>
  <c r="J665" i="41"/>
  <c r="AT550" i="41"/>
  <c r="AV408" i="41"/>
  <c r="BB407" i="41"/>
  <c r="P162" i="41"/>
  <c r="P161" i="41"/>
  <c r="K540" i="41"/>
  <c r="AY168" i="41"/>
  <c r="AZ169" i="41" s="1"/>
  <c r="AA26" i="41"/>
  <c r="AA34" i="41" s="1"/>
  <c r="AA40" i="41" s="1"/>
  <c r="AA613" i="41" s="1"/>
  <c r="Z34" i="41"/>
  <c r="Z40" i="41" s="1"/>
  <c r="AD26" i="41"/>
  <c r="AB26" i="41"/>
  <c r="AB34" i="41" s="1"/>
  <c r="AB40" i="41" s="1"/>
  <c r="AB613" i="41" s="1"/>
  <c r="L586" i="41"/>
  <c r="AZ540" i="41"/>
  <c r="AZ586" i="41" s="1"/>
  <c r="AY31" i="41"/>
  <c r="K38" i="41"/>
  <c r="X118" i="41"/>
  <c r="X123" i="41" s="1"/>
  <c r="O624" i="41"/>
  <c r="BC347" i="41"/>
  <c r="P348" i="41"/>
  <c r="BD590" i="41"/>
  <c r="BD578" i="41"/>
  <c r="AE277" i="41"/>
  <c r="AE275" i="41"/>
  <c r="AE274" i="41"/>
  <c r="AE276" i="41"/>
  <c r="X615" i="41"/>
  <c r="X124" i="41"/>
  <c r="AN24" i="41"/>
  <c r="AN32" i="41" s="1"/>
  <c r="AL32" i="41"/>
  <c r="AM24" i="41"/>
  <c r="AM32" i="41" s="1"/>
  <c r="W584" i="41"/>
  <c r="W561" i="41"/>
  <c r="L587" i="41"/>
  <c r="AZ541" i="41"/>
  <c r="AZ587" i="41" s="1"/>
  <c r="W574" i="41"/>
  <c r="AY627" i="41"/>
  <c r="AY665" i="41" s="1"/>
  <c r="BD549" i="41"/>
  <c r="AN574" i="41"/>
  <c r="O548" i="41"/>
  <c r="BC345" i="41"/>
  <c r="AL170" i="41"/>
  <c r="AL168" i="41"/>
  <c r="BC117" i="41"/>
  <c r="BC122" i="41" s="1"/>
  <c r="AM584" i="41"/>
  <c r="AM561" i="41"/>
  <c r="AM539" i="41"/>
  <c r="AM122" i="41"/>
  <c r="AV23" i="41"/>
  <c r="AV31" i="41" s="1"/>
  <c r="AT31" i="41"/>
  <c r="AU23" i="41"/>
  <c r="AU31" i="41" s="1"/>
  <c r="AD561" i="41"/>
  <c r="AD584" i="41"/>
  <c r="BC29" i="41"/>
  <c r="AR621" i="41"/>
  <c r="AV644" i="41" s="1"/>
  <c r="AR298" i="41"/>
  <c r="AL585" i="41"/>
  <c r="AL562" i="41"/>
  <c r="AR548" i="41"/>
  <c r="AV571" i="41" s="1"/>
  <c r="AR346" i="41"/>
  <c r="AN650" i="41"/>
  <c r="BF39" i="40"/>
  <c r="BW40" i="40"/>
  <c r="BK35" i="40"/>
  <c r="BK37" i="40" s="1"/>
  <c r="BK39" i="40" s="1"/>
  <c r="CI35" i="40"/>
  <c r="CI37" i="40" s="1"/>
  <c r="CI39" i="40" s="1"/>
  <c r="CD40" i="40"/>
  <c r="AY40" i="40"/>
  <c r="BL35" i="40"/>
  <c r="BL37" i="40" s="1"/>
  <c r="BK40" i="40"/>
  <c r="BL40" i="40" s="1"/>
  <c r="S76" i="40" s="1"/>
  <c r="AE414" i="41" s="1"/>
  <c r="CJ35" i="40"/>
  <c r="CJ37" i="40" s="1"/>
  <c r="CD35" i="40"/>
  <c r="CD37" i="40" s="1"/>
  <c r="CI40" i="40"/>
  <c r="CJ40" i="40" s="1"/>
  <c r="S90" i="40" s="1"/>
  <c r="AU414" i="41" s="1"/>
  <c r="CD39" i="40"/>
  <c r="BR40" i="40"/>
  <c r="BR35" i="40"/>
  <c r="BR37" i="40" s="1"/>
  <c r="BX35" i="40"/>
  <c r="BX37" i="40" s="1"/>
  <c r="BR39" i="40"/>
  <c r="BX39" i="40" s="1"/>
  <c r="R83" i="40" s="1"/>
  <c r="AL414" i="41" s="1"/>
  <c r="AS40" i="40"/>
  <c r="AT40" i="40" s="1"/>
  <c r="AT39" i="40"/>
  <c r="AY35" i="40"/>
  <c r="AY37" i="40" s="1"/>
  <c r="AY39" i="40" s="1"/>
  <c r="AZ10" i="40"/>
  <c r="AZ35" i="40" s="1"/>
  <c r="AZ37" i="40" s="1"/>
  <c r="M35" i="40"/>
  <c r="M37" i="40" s="1"/>
  <c r="M39" i="40" s="1"/>
  <c r="I35" i="40"/>
  <c r="J35" i="40"/>
  <c r="AI36" i="40"/>
  <c r="AH36" i="40"/>
  <c r="AF36" i="40"/>
  <c r="AE36" i="40"/>
  <c r="AD36" i="40"/>
  <c r="AA36" i="40"/>
  <c r="Z36" i="40"/>
  <c r="Y36" i="40"/>
  <c r="X36" i="40"/>
  <c r="V36" i="40"/>
  <c r="U36" i="40"/>
  <c r="T36" i="40"/>
  <c r="S36" i="40"/>
  <c r="R36" i="40"/>
  <c r="O36" i="40"/>
  <c r="N36" i="40"/>
  <c r="L36" i="40"/>
  <c r="K36" i="40"/>
  <c r="I36" i="40"/>
  <c r="H36" i="40"/>
  <c r="F36" i="40"/>
  <c r="E36" i="40"/>
  <c r="AG35" i="40"/>
  <c r="AE35" i="40"/>
  <c r="AD35" i="40"/>
  <c r="Z35" i="40"/>
  <c r="W35" i="40"/>
  <c r="V35" i="40"/>
  <c r="V37" i="40" s="1"/>
  <c r="V39" i="40" s="1"/>
  <c r="U35" i="40"/>
  <c r="U37" i="40" s="1"/>
  <c r="U39" i="40" s="1"/>
  <c r="U40" i="40" s="1"/>
  <c r="U41" i="40" s="1"/>
  <c r="S35" i="40"/>
  <c r="R35" i="40"/>
  <c r="N35" i="40"/>
  <c r="H35" i="40"/>
  <c r="F35" i="40"/>
  <c r="E35" i="40"/>
  <c r="C34" i="40"/>
  <c r="B34" i="40"/>
  <c r="AI33" i="40"/>
  <c r="AM33" i="40" s="1"/>
  <c r="AF33" i="40"/>
  <c r="AH33" i="40" s="1"/>
  <c r="Y33" i="40"/>
  <c r="AA33" i="40" s="1"/>
  <c r="T33" i="40"/>
  <c r="X33" i="40" s="1"/>
  <c r="L33" i="40"/>
  <c r="O33" i="40" s="1"/>
  <c r="K33" i="40"/>
  <c r="AI32" i="40"/>
  <c r="AM32" i="40" s="1"/>
  <c r="AF32" i="40"/>
  <c r="AH32" i="40" s="1"/>
  <c r="Y32" i="40"/>
  <c r="AA32" i="40" s="1"/>
  <c r="T32" i="40"/>
  <c r="X32" i="40" s="1"/>
  <c r="L32" i="40"/>
  <c r="O32" i="40" s="1"/>
  <c r="K32" i="40"/>
  <c r="AM31" i="40"/>
  <c r="AF31" i="40"/>
  <c r="AH31" i="40" s="1"/>
  <c r="Y31" i="40"/>
  <c r="AA31" i="40" s="1"/>
  <c r="X31" i="40"/>
  <c r="L31" i="40"/>
  <c r="O31" i="40" s="1"/>
  <c r="G31" i="40"/>
  <c r="K31" i="40" s="1"/>
  <c r="AM30" i="40"/>
  <c r="AF30" i="40"/>
  <c r="AH30" i="40" s="1"/>
  <c r="Y30" i="40"/>
  <c r="AA30" i="40" s="1"/>
  <c r="X30" i="40"/>
  <c r="L30" i="40"/>
  <c r="O30" i="40" s="1"/>
  <c r="G30" i="40"/>
  <c r="K30" i="40" s="1"/>
  <c r="AM29" i="40"/>
  <c r="AF29" i="40"/>
  <c r="AH29" i="40" s="1"/>
  <c r="Y29" i="40"/>
  <c r="AA29" i="40" s="1"/>
  <c r="X29" i="40"/>
  <c r="AB29" i="40" s="1"/>
  <c r="L29" i="40"/>
  <c r="O29" i="40" s="1"/>
  <c r="G29" i="40"/>
  <c r="K29" i="40" s="1"/>
  <c r="AM28" i="40"/>
  <c r="AF28" i="40"/>
  <c r="AH28" i="40" s="1"/>
  <c r="Y28" i="40"/>
  <c r="AA28" i="40" s="1"/>
  <c r="X28" i="40"/>
  <c r="L28" i="40"/>
  <c r="O28" i="40" s="1"/>
  <c r="G28" i="40"/>
  <c r="K28" i="40" s="1"/>
  <c r="AM27" i="40"/>
  <c r="AF27" i="40"/>
  <c r="AH27" i="40" s="1"/>
  <c r="Y27" i="40"/>
  <c r="AA27" i="40" s="1"/>
  <c r="X27" i="40"/>
  <c r="L27" i="40"/>
  <c r="O27" i="40" s="1"/>
  <c r="G27" i="40"/>
  <c r="K27" i="40" s="1"/>
  <c r="AM26" i="40"/>
  <c r="AF26" i="40"/>
  <c r="AH26" i="40" s="1"/>
  <c r="Y26" i="40"/>
  <c r="AA26" i="40" s="1"/>
  <c r="X26" i="40"/>
  <c r="L26" i="40"/>
  <c r="O26" i="40" s="1"/>
  <c r="G26" i="40"/>
  <c r="K26" i="40" s="1"/>
  <c r="AM25" i="40"/>
  <c r="AF25" i="40"/>
  <c r="AH25" i="40" s="1"/>
  <c r="Y25" i="40"/>
  <c r="AA25" i="40" s="1"/>
  <c r="X25" i="40"/>
  <c r="L25" i="40"/>
  <c r="O25" i="40" s="1"/>
  <c r="G25" i="40"/>
  <c r="K25" i="40" s="1"/>
  <c r="AM24" i="40"/>
  <c r="AF24" i="40"/>
  <c r="AH24" i="40" s="1"/>
  <c r="Y24" i="40"/>
  <c r="AA24" i="40" s="1"/>
  <c r="X24" i="40"/>
  <c r="L24" i="40"/>
  <c r="O24" i="40" s="1"/>
  <c r="G24" i="40"/>
  <c r="K24" i="40" s="1"/>
  <c r="AM23" i="40"/>
  <c r="AF23" i="40"/>
  <c r="AH23" i="40" s="1"/>
  <c r="Y23" i="40"/>
  <c r="AA23" i="40" s="1"/>
  <c r="X23" i="40"/>
  <c r="L23" i="40"/>
  <c r="O23" i="40" s="1"/>
  <c r="G23" i="40"/>
  <c r="K23" i="40" s="1"/>
  <c r="AM22" i="40"/>
  <c r="AF22" i="40"/>
  <c r="AH22" i="40" s="1"/>
  <c r="Y22" i="40"/>
  <c r="AA22" i="40" s="1"/>
  <c r="X22" i="40"/>
  <c r="L22" i="40"/>
  <c r="O22" i="40" s="1"/>
  <c r="G22" i="40"/>
  <c r="K22" i="40" s="1"/>
  <c r="AM21" i="40"/>
  <c r="AF21" i="40"/>
  <c r="AH21" i="40" s="1"/>
  <c r="Y21" i="40"/>
  <c r="AA21" i="40" s="1"/>
  <c r="X21" i="40"/>
  <c r="L21" i="40"/>
  <c r="O21" i="40" s="1"/>
  <c r="G21" i="40"/>
  <c r="K21" i="40" s="1"/>
  <c r="AM20" i="40"/>
  <c r="AF20" i="40"/>
  <c r="AH20" i="40" s="1"/>
  <c r="Y20" i="40"/>
  <c r="AA20" i="40" s="1"/>
  <c r="X20" i="40"/>
  <c r="L20" i="40"/>
  <c r="O20" i="40" s="1"/>
  <c r="G20" i="40"/>
  <c r="K20" i="40" s="1"/>
  <c r="AM19" i="40"/>
  <c r="AF19" i="40"/>
  <c r="AH19" i="40" s="1"/>
  <c r="Y19" i="40"/>
  <c r="AA19" i="40" s="1"/>
  <c r="X19" i="40"/>
  <c r="L19" i="40"/>
  <c r="O19" i="40" s="1"/>
  <c r="G19" i="40"/>
  <c r="K19" i="40" s="1"/>
  <c r="AM18" i="40"/>
  <c r="AF18" i="40"/>
  <c r="AH18" i="40" s="1"/>
  <c r="Y18" i="40"/>
  <c r="AA18" i="40" s="1"/>
  <c r="X18" i="40"/>
  <c r="L18" i="40"/>
  <c r="O18" i="40" s="1"/>
  <c r="K18" i="40"/>
  <c r="AM17" i="40"/>
  <c r="AF17" i="40"/>
  <c r="AH17" i="40" s="1"/>
  <c r="Y17" i="40"/>
  <c r="AA17" i="40" s="1"/>
  <c r="X17" i="40"/>
  <c r="L17" i="40"/>
  <c r="O17" i="40" s="1"/>
  <c r="G17" i="40"/>
  <c r="K17" i="40" s="1"/>
  <c r="AM16" i="40"/>
  <c r="AF16" i="40"/>
  <c r="AH16" i="40" s="1"/>
  <c r="Y16" i="40"/>
  <c r="AA16" i="40" s="1"/>
  <c r="X16" i="40"/>
  <c r="L16" i="40"/>
  <c r="O16" i="40" s="1"/>
  <c r="G16" i="40"/>
  <c r="G35" i="40" s="1"/>
  <c r="G37" i="40" s="1"/>
  <c r="G39" i="40" s="1"/>
  <c r="AI15" i="40"/>
  <c r="AM15" i="40" s="1"/>
  <c r="AF15" i="40"/>
  <c r="AH15" i="40" s="1"/>
  <c r="Y15" i="40"/>
  <c r="AA15" i="40" s="1"/>
  <c r="T15" i="40"/>
  <c r="X15" i="40" s="1"/>
  <c r="L15" i="40"/>
  <c r="O15" i="40" s="1"/>
  <c r="K15" i="40"/>
  <c r="AI14" i="40"/>
  <c r="AM14" i="40" s="1"/>
  <c r="AF14" i="40"/>
  <c r="AH14" i="40" s="1"/>
  <c r="Y14" i="40"/>
  <c r="AA14" i="40" s="1"/>
  <c r="T14" i="40"/>
  <c r="X14" i="40" s="1"/>
  <c r="L14" i="40"/>
  <c r="O14" i="40" s="1"/>
  <c r="K14" i="40"/>
  <c r="AI13" i="40"/>
  <c r="AM13" i="40" s="1"/>
  <c r="AF13" i="40"/>
  <c r="AH13" i="40" s="1"/>
  <c r="Y13" i="40"/>
  <c r="AA13" i="40" s="1"/>
  <c r="T13" i="40"/>
  <c r="X13" i="40" s="1"/>
  <c r="L13" i="40"/>
  <c r="O13" i="40" s="1"/>
  <c r="K13" i="40"/>
  <c r="AI12" i="40"/>
  <c r="AM12" i="40" s="1"/>
  <c r="AF12" i="40"/>
  <c r="AH12" i="40" s="1"/>
  <c r="Y12" i="40"/>
  <c r="AA12" i="40" s="1"/>
  <c r="T12" i="40"/>
  <c r="X12" i="40" s="1"/>
  <c r="L12" i="40"/>
  <c r="O12" i="40" s="1"/>
  <c r="K12" i="40"/>
  <c r="AI11" i="40"/>
  <c r="AM11" i="40" s="1"/>
  <c r="AF11" i="40"/>
  <c r="AH11" i="40" s="1"/>
  <c r="Y11" i="40"/>
  <c r="AA11" i="40" s="1"/>
  <c r="T11" i="40"/>
  <c r="L11" i="40"/>
  <c r="O11" i="40" s="1"/>
  <c r="K11" i="40"/>
  <c r="AF10" i="40"/>
  <c r="Y10" i="40"/>
  <c r="AA10" i="40" s="1"/>
  <c r="T10" i="40"/>
  <c r="X10" i="40" s="1"/>
  <c r="L10" i="40"/>
  <c r="K10" i="40"/>
  <c r="AN8" i="40"/>
  <c r="AG8" i="40"/>
  <c r="AB8" i="40"/>
  <c r="AB36" i="40" s="1"/>
  <c r="W8" i="40"/>
  <c r="W36" i="40" s="1"/>
  <c r="P8" i="40"/>
  <c r="P36" i="40" s="1"/>
  <c r="J8" i="40"/>
  <c r="J36" i="40" s="1"/>
  <c r="N384" i="30"/>
  <c r="N382" i="30"/>
  <c r="N381" i="30"/>
  <c r="AZ204" i="41" l="1"/>
  <c r="Z310" i="41"/>
  <c r="BD167" i="41"/>
  <c r="BC615" i="41"/>
  <c r="BB161" i="41"/>
  <c r="AF346" i="41"/>
  <c r="BB549" i="41"/>
  <c r="AE427" i="41"/>
  <c r="AE424" i="41"/>
  <c r="AU427" i="41"/>
  <c r="AU424" i="41"/>
  <c r="AB22" i="40"/>
  <c r="AL424" i="41"/>
  <c r="AL427" i="41"/>
  <c r="BL39" i="40"/>
  <c r="R76" i="40" s="1"/>
  <c r="AD414" i="41" s="1"/>
  <c r="BU551" i="41"/>
  <c r="L616" i="41"/>
  <c r="L662" i="41" s="1"/>
  <c r="AZ170" i="41"/>
  <c r="AZ616" i="41" s="1"/>
  <c r="AZ662" i="41" s="1"/>
  <c r="BU548" i="41"/>
  <c r="BU546" i="41"/>
  <c r="BU545" i="41"/>
  <c r="BU549" i="41"/>
  <c r="BB626" i="41"/>
  <c r="AY545" i="41"/>
  <c r="AZ545" i="41"/>
  <c r="AX665" i="41"/>
  <c r="X209" i="41"/>
  <c r="BB162" i="41"/>
  <c r="AF280" i="41"/>
  <c r="AF620" i="41" s="1"/>
  <c r="AF643" i="41" s="1"/>
  <c r="AN278" i="41"/>
  <c r="AN544" i="41" s="1"/>
  <c r="BS544" i="41" s="1"/>
  <c r="P280" i="41"/>
  <c r="X574" i="41"/>
  <c r="AH310" i="41"/>
  <c r="O278" i="41"/>
  <c r="AZ296" i="41"/>
  <c r="R312" i="41"/>
  <c r="BD117" i="41"/>
  <c r="BD122" i="41" s="1"/>
  <c r="L408" i="41"/>
  <c r="J500" i="41"/>
  <c r="AZ409" i="41"/>
  <c r="AZ502" i="41" s="1"/>
  <c r="V278" i="41"/>
  <c r="V544" i="41" s="1"/>
  <c r="V567" i="41" s="1"/>
  <c r="AF278" i="41"/>
  <c r="AF544" i="41" s="1"/>
  <c r="BR544" i="41" s="1"/>
  <c r="BB627" i="41"/>
  <c r="BB650" i="41" s="1"/>
  <c r="BC297" i="41"/>
  <c r="AT341" i="41"/>
  <c r="BB341" i="41" s="1"/>
  <c r="AT343" i="41"/>
  <c r="AT342" i="41"/>
  <c r="BB342" i="41" s="1"/>
  <c r="AT344" i="41"/>
  <c r="BB344" i="41" s="1"/>
  <c r="AL345" i="41"/>
  <c r="AE280" i="41"/>
  <c r="AE620" i="41" s="1"/>
  <c r="AE643" i="41" s="1"/>
  <c r="AY409" i="41"/>
  <c r="AY502" i="41" s="1"/>
  <c r="AZ298" i="41"/>
  <c r="AM278" i="41"/>
  <c r="BC539" i="41"/>
  <c r="AL347" i="41"/>
  <c r="AE278" i="41"/>
  <c r="AE544" i="41" s="1"/>
  <c r="AE567" i="41" s="1"/>
  <c r="BC574" i="41"/>
  <c r="AN280" i="41"/>
  <c r="AN620" i="41" s="1"/>
  <c r="AN643" i="41" s="1"/>
  <c r="BD208" i="41"/>
  <c r="BD77" i="41"/>
  <c r="R537" i="41"/>
  <c r="T39" i="41"/>
  <c r="AI583" i="41"/>
  <c r="AH613" i="41"/>
  <c r="AJ41" i="41"/>
  <c r="AB659" i="41"/>
  <c r="T659" i="41"/>
  <c r="Z613" i="41"/>
  <c r="AB41" i="41"/>
  <c r="R613" i="41"/>
  <c r="T41" i="41"/>
  <c r="AR583" i="41"/>
  <c r="AR659" i="41"/>
  <c r="AH537" i="41"/>
  <c r="AJ39" i="41"/>
  <c r="J537" i="41"/>
  <c r="AX38" i="41"/>
  <c r="L39" i="41"/>
  <c r="AJ659" i="41"/>
  <c r="S583" i="41"/>
  <c r="AL540" i="41"/>
  <c r="AL173" i="41"/>
  <c r="K537" i="41"/>
  <c r="AY38" i="41"/>
  <c r="X248" i="41"/>
  <c r="X251" i="41" s="1"/>
  <c r="W248" i="41"/>
  <c r="W251" i="41" s="1"/>
  <c r="V251" i="41"/>
  <c r="W587" i="41"/>
  <c r="W564" i="41"/>
  <c r="AM170" i="41"/>
  <c r="AM168" i="41"/>
  <c r="AU277" i="41"/>
  <c r="AU276" i="41"/>
  <c r="AU275" i="41"/>
  <c r="AU274" i="41"/>
  <c r="X303" i="41"/>
  <c r="W303" i="41"/>
  <c r="V309" i="41"/>
  <c r="V307" i="41"/>
  <c r="X564" i="41"/>
  <c r="X587" i="41"/>
  <c r="BD388" i="41"/>
  <c r="R258" i="41"/>
  <c r="R257" i="41"/>
  <c r="N620" i="41"/>
  <c r="W663" i="41"/>
  <c r="W640" i="41"/>
  <c r="AH236" i="41"/>
  <c r="AH237" i="41"/>
  <c r="AF302" i="41"/>
  <c r="AE302" i="41"/>
  <c r="AD308" i="41"/>
  <c r="AD306" i="41"/>
  <c r="J310" i="41"/>
  <c r="AX306" i="41"/>
  <c r="N540" i="41"/>
  <c r="N173" i="41"/>
  <c r="AE541" i="41"/>
  <c r="AE208" i="41"/>
  <c r="AF204" i="41"/>
  <c r="AF209" i="41" s="1"/>
  <c r="T237" i="41"/>
  <c r="T236" i="41"/>
  <c r="AN615" i="41"/>
  <c r="AN124" i="41"/>
  <c r="AQ258" i="41"/>
  <c r="AQ257" i="41"/>
  <c r="AR235" i="41"/>
  <c r="AR234" i="41"/>
  <c r="BB550" i="41"/>
  <c r="AM585" i="41"/>
  <c r="AM562" i="41"/>
  <c r="AL616" i="41"/>
  <c r="AL175" i="41"/>
  <c r="AI255" i="41"/>
  <c r="AI256" i="41"/>
  <c r="X26" i="41"/>
  <c r="X34" i="41" s="1"/>
  <c r="V34" i="41"/>
  <c r="W26" i="41"/>
  <c r="W34" i="41" s="1"/>
  <c r="T583" i="41"/>
  <c r="P249" i="41"/>
  <c r="P252" i="41" s="1"/>
  <c r="O249" i="41"/>
  <c r="O252" i="41" s="1"/>
  <c r="N252" i="41"/>
  <c r="X25" i="41"/>
  <c r="X33" i="41" s="1"/>
  <c r="X38" i="41" s="1"/>
  <c r="V33" i="41"/>
  <c r="W25" i="41"/>
  <c r="W33" i="41" s="1"/>
  <c r="W38" i="41" s="1"/>
  <c r="L236" i="41"/>
  <c r="L237" i="41"/>
  <c r="AV25" i="41"/>
  <c r="AV33" i="41" s="1"/>
  <c r="AT33" i="41"/>
  <c r="AT38" i="41" s="1"/>
  <c r="AU25" i="41"/>
  <c r="AU33" i="41" s="1"/>
  <c r="AZ407" i="41"/>
  <c r="AZ500" i="41" s="1"/>
  <c r="AV277" i="41"/>
  <c r="AV276" i="41"/>
  <c r="AV275" i="41"/>
  <c r="AV274" i="41"/>
  <c r="J255" i="41"/>
  <c r="J256" i="41"/>
  <c r="R622" i="41"/>
  <c r="T313" i="41"/>
  <c r="AZ171" i="41"/>
  <c r="AU162" i="41"/>
  <c r="AU161" i="41"/>
  <c r="K663" i="41"/>
  <c r="O640" i="41"/>
  <c r="AA237" i="41"/>
  <c r="AA236" i="41"/>
  <c r="O168" i="41"/>
  <c r="O170" i="41"/>
  <c r="AH546" i="41"/>
  <c r="AJ311" i="41"/>
  <c r="T258" i="41"/>
  <c r="T257" i="41"/>
  <c r="BC32" i="41"/>
  <c r="AN225" i="41"/>
  <c r="AN230" i="41" s="1"/>
  <c r="AL230" i="41"/>
  <c r="AM225" i="41"/>
  <c r="AM230" i="41" s="1"/>
  <c r="J312" i="41"/>
  <c r="AX307" i="41"/>
  <c r="BB666" i="41"/>
  <c r="BB654" i="41"/>
  <c r="AR237" i="41"/>
  <c r="AR236" i="41"/>
  <c r="AX589" i="41"/>
  <c r="Z546" i="41"/>
  <c r="AB311" i="41"/>
  <c r="AF224" i="41"/>
  <c r="AF229" i="41" s="1"/>
  <c r="AD229" i="41"/>
  <c r="AE224" i="41"/>
  <c r="AE229" i="41" s="1"/>
  <c r="P644" i="41"/>
  <c r="BD621" i="41"/>
  <c r="BD644" i="41" s="1"/>
  <c r="AX308" i="41"/>
  <c r="AB258" i="41"/>
  <c r="AB257" i="41"/>
  <c r="O645" i="41"/>
  <c r="BC622" i="41"/>
  <c r="BC645" i="41" s="1"/>
  <c r="AH235" i="41"/>
  <c r="AH234" i="41"/>
  <c r="R237" i="41"/>
  <c r="R236" i="41"/>
  <c r="AZ33" i="41"/>
  <c r="AP255" i="41"/>
  <c r="AP256" i="41"/>
  <c r="AP258" i="41"/>
  <c r="AP257" i="41"/>
  <c r="AN168" i="41"/>
  <c r="AN170" i="41"/>
  <c r="AB256" i="41"/>
  <c r="AB255" i="41"/>
  <c r="AN303" i="41"/>
  <c r="AM303" i="41"/>
  <c r="AL307" i="41"/>
  <c r="AL309" i="41"/>
  <c r="AN26" i="41"/>
  <c r="AN34" i="41" s="1"/>
  <c r="AN40" i="41" s="1"/>
  <c r="AL34" i="41"/>
  <c r="AL40" i="41" s="1"/>
  <c r="AM26" i="41"/>
  <c r="AM34" i="41" s="1"/>
  <c r="AM40" i="41" s="1"/>
  <c r="AD544" i="41"/>
  <c r="AD567" i="41" s="1"/>
  <c r="AF279" i="41"/>
  <c r="J325" i="41"/>
  <c r="L317" i="41"/>
  <c r="K317" i="41"/>
  <c r="V40" i="41"/>
  <c r="P569" i="41"/>
  <c r="BD546" i="41"/>
  <c r="S235" i="41"/>
  <c r="S234" i="41"/>
  <c r="AY34" i="41"/>
  <c r="K40" i="41"/>
  <c r="AE562" i="41"/>
  <c r="AE585" i="41"/>
  <c r="AV224" i="41"/>
  <c r="AV229" i="41" s="1"/>
  <c r="AT229" i="41"/>
  <c r="AU224" i="41"/>
  <c r="AU229" i="41" s="1"/>
  <c r="AJ257" i="41"/>
  <c r="AJ258" i="41"/>
  <c r="BB551" i="41"/>
  <c r="AJ408" i="41"/>
  <c r="AH500" i="41"/>
  <c r="AR501" i="41"/>
  <c r="O647" i="41"/>
  <c r="BC624" i="41"/>
  <c r="BC647" i="41" s="1"/>
  <c r="L258" i="41"/>
  <c r="L257" i="41"/>
  <c r="AL545" i="41"/>
  <c r="AL568" i="41" s="1"/>
  <c r="AN296" i="41"/>
  <c r="K237" i="41"/>
  <c r="K236" i="41"/>
  <c r="X162" i="41"/>
  <c r="X161" i="41"/>
  <c r="AI659" i="41"/>
  <c r="K255" i="41"/>
  <c r="K256" i="41"/>
  <c r="AF25" i="41"/>
  <c r="AF33" i="41" s="1"/>
  <c r="AF38" i="41" s="1"/>
  <c r="AD33" i="41"/>
  <c r="AD38" i="41" s="1"/>
  <c r="AE25" i="41"/>
  <c r="AE33" i="41" s="1"/>
  <c r="AE38" i="41" s="1"/>
  <c r="BB590" i="41"/>
  <c r="BB578" i="41"/>
  <c r="AB320" i="41"/>
  <c r="AA320" i="41"/>
  <c r="AN302" i="41"/>
  <c r="AM302" i="41"/>
  <c r="AL308" i="41"/>
  <c r="AL306" i="41"/>
  <c r="AZ589" i="41"/>
  <c r="AQ236" i="41"/>
  <c r="AQ237" i="41"/>
  <c r="Z235" i="41"/>
  <c r="Z234" i="41"/>
  <c r="Z258" i="41"/>
  <c r="Z257" i="41"/>
  <c r="AJ318" i="41"/>
  <c r="AI318" i="41"/>
  <c r="AN120" i="41"/>
  <c r="AN125" i="41" s="1"/>
  <c r="BC578" i="41"/>
  <c r="AA256" i="41"/>
  <c r="AA255" i="41"/>
  <c r="P224" i="41"/>
  <c r="P229" i="41" s="1"/>
  <c r="N229" i="41"/>
  <c r="O224" i="41"/>
  <c r="O229" i="41" s="1"/>
  <c r="T318" i="41"/>
  <c r="S318" i="41"/>
  <c r="P26" i="41"/>
  <c r="P34" i="41" s="1"/>
  <c r="P40" i="41" s="1"/>
  <c r="N34" i="41"/>
  <c r="O26" i="41"/>
  <c r="O34" i="41" s="1"/>
  <c r="O40" i="41" s="1"/>
  <c r="AI257" i="41"/>
  <c r="AI258" i="41"/>
  <c r="AJ410" i="41"/>
  <c r="AH502" i="41"/>
  <c r="AJ503" i="41" s="1"/>
  <c r="BD408" i="41"/>
  <c r="AH256" i="41"/>
  <c r="AH255" i="41"/>
  <c r="O280" i="41"/>
  <c r="L613" i="41"/>
  <c r="AZ40" i="41"/>
  <c r="AZ613" i="41" s="1"/>
  <c r="V280" i="41"/>
  <c r="J237" i="41"/>
  <c r="J236" i="41"/>
  <c r="AY589" i="41"/>
  <c r="AD616" i="41"/>
  <c r="AD175" i="41"/>
  <c r="AT278" i="41"/>
  <c r="AA583" i="41"/>
  <c r="X562" i="41"/>
  <c r="X585" i="41"/>
  <c r="L256" i="41"/>
  <c r="L255" i="41"/>
  <c r="AJ583" i="41"/>
  <c r="AY407" i="41"/>
  <c r="AY500" i="41" s="1"/>
  <c r="BD561" i="41"/>
  <c r="BD584" i="41"/>
  <c r="AT168" i="41"/>
  <c r="AT170" i="41"/>
  <c r="BB170" i="41" s="1"/>
  <c r="AB237" i="41"/>
  <c r="AB236" i="41"/>
  <c r="BC202" i="41"/>
  <c r="BC201" i="41"/>
  <c r="X249" i="41"/>
  <c r="X252" i="41" s="1"/>
  <c r="W249" i="41"/>
  <c r="W252" i="41" s="1"/>
  <c r="V252" i="41"/>
  <c r="BB32" i="41"/>
  <c r="AT297" i="41"/>
  <c r="AH326" i="41"/>
  <c r="AH329" i="41" s="1"/>
  <c r="AJ319" i="41"/>
  <c r="AI319" i="41"/>
  <c r="AX309" i="41"/>
  <c r="BB587" i="41"/>
  <c r="BB564" i="41"/>
  <c r="AV225" i="41"/>
  <c r="AV230" i="41" s="1"/>
  <c r="AT230" i="41"/>
  <c r="AU225" i="41"/>
  <c r="AU230" i="41" s="1"/>
  <c r="BB584" i="41"/>
  <c r="BB561" i="41"/>
  <c r="Z325" i="41"/>
  <c r="Z327" i="41" s="1"/>
  <c r="AB317" i="41"/>
  <c r="AA317" i="41"/>
  <c r="T408" i="41"/>
  <c r="R500" i="41"/>
  <c r="AX407" i="41"/>
  <c r="AF249" i="41"/>
  <c r="AF252" i="41" s="1"/>
  <c r="AE249" i="41"/>
  <c r="AE252" i="41" s="1"/>
  <c r="AD252" i="41"/>
  <c r="AJ235" i="41"/>
  <c r="AJ234" i="41"/>
  <c r="AN25" i="41"/>
  <c r="AN33" i="41" s="1"/>
  <c r="AN38" i="41" s="1"/>
  <c r="AL33" i="41"/>
  <c r="AM25" i="41"/>
  <c r="AM33" i="41" s="1"/>
  <c r="AM38" i="41" s="1"/>
  <c r="X225" i="41"/>
  <c r="X230" i="41" s="1"/>
  <c r="W225" i="41"/>
  <c r="W230" i="41" s="1"/>
  <c r="V230" i="41"/>
  <c r="AM661" i="41"/>
  <c r="AM638" i="41"/>
  <c r="P25" i="41"/>
  <c r="P33" i="41" s="1"/>
  <c r="N33" i="41"/>
  <c r="O25" i="41"/>
  <c r="O33" i="41" s="1"/>
  <c r="AQ255" i="41"/>
  <c r="AQ256" i="41"/>
  <c r="AR257" i="41"/>
  <c r="AR258" i="41"/>
  <c r="AF248" i="41"/>
  <c r="AF251" i="41" s="1"/>
  <c r="AE248" i="41"/>
  <c r="AE251" i="41" s="1"/>
  <c r="AD251" i="41"/>
  <c r="AH312" i="41"/>
  <c r="BD530" i="41"/>
  <c r="L318" i="41"/>
  <c r="K318" i="41"/>
  <c r="W40" i="41"/>
  <c r="T235" i="41"/>
  <c r="T234" i="41"/>
  <c r="BB293" i="41"/>
  <c r="AP235" i="41"/>
  <c r="AP234" i="41"/>
  <c r="AN249" i="41"/>
  <c r="AN252" i="41" s="1"/>
  <c r="AM249" i="41"/>
  <c r="AM252" i="41" s="1"/>
  <c r="AL252" i="41"/>
  <c r="P645" i="41"/>
  <c r="BD622" i="41"/>
  <c r="BD645" i="41" s="1"/>
  <c r="AR408" i="41"/>
  <c r="AU38" i="41"/>
  <c r="O544" i="41"/>
  <c r="J326" i="41"/>
  <c r="L319" i="41"/>
  <c r="K319" i="41"/>
  <c r="AD647" i="41"/>
  <c r="W162" i="41"/>
  <c r="BC162" i="41" s="1"/>
  <c r="W161" i="41"/>
  <c r="AD540" i="41"/>
  <c r="AD173" i="41"/>
  <c r="AZ624" i="41"/>
  <c r="AZ348" i="41"/>
  <c r="P248" i="41"/>
  <c r="P251" i="41" s="1"/>
  <c r="O248" i="41"/>
  <c r="O251" i="41" s="1"/>
  <c r="N251" i="41"/>
  <c r="AF303" i="41"/>
  <c r="AD309" i="41"/>
  <c r="AD307" i="41"/>
  <c r="AE303" i="41"/>
  <c r="Z237" i="41"/>
  <c r="Z236" i="41"/>
  <c r="AM203" i="41"/>
  <c r="AM205" i="41"/>
  <c r="AF587" i="41"/>
  <c r="AF564" i="41"/>
  <c r="BD32" i="41"/>
  <c r="BC124" i="41"/>
  <c r="AJ320" i="41"/>
  <c r="AI320" i="41"/>
  <c r="BC650" i="41"/>
  <c r="AV302" i="41"/>
  <c r="AU302" i="41"/>
  <c r="AT308" i="41"/>
  <c r="AT306" i="41"/>
  <c r="AP326" i="41"/>
  <c r="AP329" i="41" s="1"/>
  <c r="AR319" i="41"/>
  <c r="AQ319" i="41"/>
  <c r="AB318" i="41"/>
  <c r="AA318" i="41"/>
  <c r="T410" i="41"/>
  <c r="AX409" i="41"/>
  <c r="R502" i="41"/>
  <c r="T503" i="41" s="1"/>
  <c r="AV541" i="41"/>
  <c r="BT541" i="41" s="1"/>
  <c r="AV208" i="41"/>
  <c r="L537" i="41"/>
  <c r="AZ38" i="41"/>
  <c r="AI235" i="41"/>
  <c r="AI234" i="41"/>
  <c r="R326" i="41"/>
  <c r="R329" i="41" s="1"/>
  <c r="T319" i="41"/>
  <c r="S319" i="41"/>
  <c r="O569" i="41"/>
  <c r="BC546" i="41"/>
  <c r="AE661" i="41"/>
  <c r="AE638" i="41"/>
  <c r="Z537" i="41"/>
  <c r="AB39" i="41"/>
  <c r="AX33" i="41"/>
  <c r="AR256" i="41"/>
  <c r="AR255" i="41"/>
  <c r="AV249" i="41"/>
  <c r="AV252" i="41" s="1"/>
  <c r="AU249" i="41"/>
  <c r="AU252" i="41" s="1"/>
  <c r="AT252" i="41"/>
  <c r="AF168" i="41"/>
  <c r="AF170" i="41"/>
  <c r="K235" i="41"/>
  <c r="K234" i="41"/>
  <c r="BC31" i="41"/>
  <c r="X40" i="41"/>
  <c r="R235" i="41"/>
  <c r="R234" i="41"/>
  <c r="AF638" i="41"/>
  <c r="AF661" i="41"/>
  <c r="AL621" i="41"/>
  <c r="AN298" i="41"/>
  <c r="BB297" i="41"/>
  <c r="BD298" i="41" s="1"/>
  <c r="AQ234" i="41"/>
  <c r="AQ235" i="41"/>
  <c r="V38" i="41"/>
  <c r="AB583" i="41"/>
  <c r="K586" i="41"/>
  <c r="AY540" i="41"/>
  <c r="AY586" i="41" s="1"/>
  <c r="AJ256" i="41"/>
  <c r="AJ255" i="41"/>
  <c r="R255" i="41"/>
  <c r="R256" i="41"/>
  <c r="AQ659" i="41"/>
  <c r="O571" i="41"/>
  <c r="BC548" i="41"/>
  <c r="X661" i="41"/>
  <c r="X638" i="41"/>
  <c r="P168" i="41"/>
  <c r="P170" i="41"/>
  <c r="AN587" i="41"/>
  <c r="AN564" i="41"/>
  <c r="AN248" i="41"/>
  <c r="AN251" i="41" s="1"/>
  <c r="AM248" i="41"/>
  <c r="AM251" i="41" s="1"/>
  <c r="AL251" i="41"/>
  <c r="P647" i="41"/>
  <c r="BD624" i="41"/>
  <c r="BD647" i="41" s="1"/>
  <c r="S255" i="41"/>
  <c r="S256" i="41"/>
  <c r="J258" i="41"/>
  <c r="J257" i="41"/>
  <c r="W274" i="41"/>
  <c r="W277" i="41"/>
  <c r="W276" i="41"/>
  <c r="W275" i="41"/>
  <c r="L320" i="41"/>
  <c r="K320" i="41"/>
  <c r="BC661" i="41"/>
  <c r="BC638" i="41"/>
  <c r="V168" i="41"/>
  <c r="V170" i="41"/>
  <c r="BC584" i="41"/>
  <c r="BC561" i="41"/>
  <c r="AT280" i="41"/>
  <c r="AA659" i="41"/>
  <c r="AF640" i="41"/>
  <c r="AF663" i="41"/>
  <c r="AV303" i="41"/>
  <c r="AT309" i="41"/>
  <c r="AT307" i="41"/>
  <c r="AU303" i="41"/>
  <c r="AV26" i="41"/>
  <c r="AV34" i="41" s="1"/>
  <c r="AV40" i="41" s="1"/>
  <c r="AU26" i="41"/>
  <c r="AU34" i="41" s="1"/>
  <c r="AU40" i="41" s="1"/>
  <c r="AT34" i="41"/>
  <c r="AT40" i="41" s="1"/>
  <c r="AV162" i="41"/>
  <c r="AV161" i="41"/>
  <c r="BD386" i="41"/>
  <c r="Z312" i="41"/>
  <c r="AF225" i="41"/>
  <c r="AF230" i="41" s="1"/>
  <c r="AE225" i="41"/>
  <c r="AE230" i="41" s="1"/>
  <c r="AD230" i="41"/>
  <c r="AZ620" i="41"/>
  <c r="AZ281" i="41"/>
  <c r="AT295" i="41"/>
  <c r="BB295" i="41" s="1"/>
  <c r="BD296" i="41" s="1"/>
  <c r="AV122" i="41"/>
  <c r="AV118" i="41"/>
  <c r="AV123" i="41" s="1"/>
  <c r="AE170" i="41"/>
  <c r="AE168" i="41"/>
  <c r="AI237" i="41"/>
  <c r="AI236" i="41"/>
  <c r="AP310" i="41"/>
  <c r="AR320" i="41"/>
  <c r="AQ320" i="41"/>
  <c r="P571" i="41"/>
  <c r="BD548" i="41"/>
  <c r="AZ548" i="41"/>
  <c r="AA235" i="41"/>
  <c r="AA234" i="41"/>
  <c r="AM280" i="41"/>
  <c r="AV617" i="41"/>
  <c r="AV210" i="41"/>
  <c r="AN224" i="41"/>
  <c r="AN229" i="41" s="1"/>
  <c r="AL229" i="41"/>
  <c r="AM224" i="41"/>
  <c r="AM229" i="41" s="1"/>
  <c r="T320" i="41"/>
  <c r="S320" i="41"/>
  <c r="AY33" i="41"/>
  <c r="S659" i="41"/>
  <c r="X302" i="41"/>
  <c r="W302" i="41"/>
  <c r="V308" i="41"/>
  <c r="V306" i="41"/>
  <c r="AV248" i="41"/>
  <c r="AV251" i="41" s="1"/>
  <c r="AU248" i="41"/>
  <c r="AU251" i="41" s="1"/>
  <c r="AT251" i="41"/>
  <c r="L235" i="41"/>
  <c r="L234" i="41"/>
  <c r="BB31" i="41"/>
  <c r="N38" i="41"/>
  <c r="N544" i="41"/>
  <c r="BC621" i="41"/>
  <c r="BC644" i="41" s="1"/>
  <c r="O644" i="41"/>
  <c r="X224" i="41"/>
  <c r="X229" i="41" s="1"/>
  <c r="W224" i="41"/>
  <c r="W229" i="41" s="1"/>
  <c r="V229" i="41"/>
  <c r="AX34" i="41"/>
  <c r="AP325" i="41"/>
  <c r="AP327" i="41" s="1"/>
  <c r="AR317" i="41"/>
  <c r="AQ317" i="41"/>
  <c r="P620" i="41"/>
  <c r="BD119" i="41"/>
  <c r="BD124" i="41" s="1"/>
  <c r="AV38" i="41"/>
  <c r="AF26" i="41"/>
  <c r="AF34" i="41" s="1"/>
  <c r="AF40" i="41" s="1"/>
  <c r="AD34" i="41"/>
  <c r="AD40" i="41" s="1"/>
  <c r="AE26" i="41"/>
  <c r="AE34" i="41" s="1"/>
  <c r="AE40" i="41" s="1"/>
  <c r="BD162" i="41"/>
  <c r="T255" i="41"/>
  <c r="T256" i="41"/>
  <c r="K258" i="41"/>
  <c r="K257" i="41"/>
  <c r="X663" i="41"/>
  <c r="X640" i="41"/>
  <c r="X276" i="41"/>
  <c r="X275" i="41"/>
  <c r="X274" i="41"/>
  <c r="X277" i="41"/>
  <c r="O568" i="41"/>
  <c r="BC545" i="41"/>
  <c r="P225" i="41"/>
  <c r="P230" i="41" s="1"/>
  <c r="N230" i="41"/>
  <c r="O225" i="41"/>
  <c r="O230" i="41" s="1"/>
  <c r="BD574" i="41"/>
  <c r="AZ206" i="41"/>
  <c r="BB585" i="41"/>
  <c r="BB562" i="41"/>
  <c r="AQ583" i="41"/>
  <c r="AP312" i="41"/>
  <c r="AD620" i="41"/>
  <c r="AD643" i="41" s="1"/>
  <c r="Z326" i="41"/>
  <c r="Z329" i="41" s="1"/>
  <c r="AB319" i="41"/>
  <c r="AB326" i="41" s="1"/>
  <c r="AB329" i="41" s="1"/>
  <c r="AB623" i="41" s="1"/>
  <c r="AF646" i="41" s="1"/>
  <c r="AA319" i="41"/>
  <c r="AA326" i="41" s="1"/>
  <c r="AA329" i="41" s="1"/>
  <c r="AA623" i="41" s="1"/>
  <c r="AE646" i="41" s="1"/>
  <c r="BD118" i="41"/>
  <c r="BD123" i="41" s="1"/>
  <c r="S258" i="41"/>
  <c r="S257" i="41"/>
  <c r="AV615" i="41"/>
  <c r="AV124" i="41"/>
  <c r="AV120" i="41"/>
  <c r="AV125" i="41" s="1"/>
  <c r="AJ237" i="41"/>
  <c r="AJ236" i="41"/>
  <c r="AR410" i="41"/>
  <c r="AP502" i="41"/>
  <c r="AR503" i="41" s="1"/>
  <c r="P303" i="41"/>
  <c r="N309" i="41"/>
  <c r="N307" i="41"/>
  <c r="O303" i="41"/>
  <c r="AF562" i="41"/>
  <c r="AF585" i="41"/>
  <c r="BB663" i="41"/>
  <c r="BB640" i="41"/>
  <c r="AP236" i="41"/>
  <c r="AP237" i="41"/>
  <c r="AP613" i="41"/>
  <c r="AR41" i="41"/>
  <c r="AB235" i="41"/>
  <c r="AB234" i="41"/>
  <c r="P302" i="41"/>
  <c r="O302" i="41"/>
  <c r="N308" i="41"/>
  <c r="N306" i="41"/>
  <c r="AA257" i="41"/>
  <c r="AA258" i="41"/>
  <c r="N616" i="41"/>
  <c r="N175" i="41"/>
  <c r="AE617" i="41"/>
  <c r="AE210" i="41"/>
  <c r="AF206" i="41"/>
  <c r="AF211" i="41" s="1"/>
  <c r="AH325" i="41"/>
  <c r="AH327" i="41" s="1"/>
  <c r="AJ317" i="41"/>
  <c r="AJ325" i="41" s="1"/>
  <c r="AJ327" i="41" s="1"/>
  <c r="AJ547" i="41" s="1"/>
  <c r="AN570" i="41" s="1"/>
  <c r="AI317" i="41"/>
  <c r="AI325" i="41" s="1"/>
  <c r="AI327" i="41" s="1"/>
  <c r="AI547" i="41" s="1"/>
  <c r="AM570" i="41" s="1"/>
  <c r="S237" i="41"/>
  <c r="S236" i="41"/>
  <c r="AN539" i="41"/>
  <c r="BS539" i="41" s="1"/>
  <c r="AN122" i="41"/>
  <c r="X211" i="41"/>
  <c r="W585" i="41"/>
  <c r="W562" i="41"/>
  <c r="AN640" i="41"/>
  <c r="AN663" i="41"/>
  <c r="R310" i="41"/>
  <c r="P568" i="41"/>
  <c r="BD545" i="41"/>
  <c r="AP537" i="41"/>
  <c r="AR39" i="41"/>
  <c r="Z256" i="41"/>
  <c r="Z255" i="41"/>
  <c r="W661" i="41"/>
  <c r="W638" i="41"/>
  <c r="J235" i="41"/>
  <c r="J234" i="41"/>
  <c r="BD31" i="41"/>
  <c r="AL38" i="41"/>
  <c r="T317" i="41"/>
  <c r="R325" i="41"/>
  <c r="R327" i="41" s="1"/>
  <c r="S317" i="41"/>
  <c r="S325" i="41" s="1"/>
  <c r="S327" i="41" s="1"/>
  <c r="S547" i="41" s="1"/>
  <c r="W570" i="41" s="1"/>
  <c r="AZ34" i="41"/>
  <c r="AR318" i="41"/>
  <c r="AQ318" i="41"/>
  <c r="AH258" i="41"/>
  <c r="AH257" i="41"/>
  <c r="P278" i="41"/>
  <c r="P279" i="41" s="1"/>
  <c r="J40" i="41"/>
  <c r="BB291" i="41"/>
  <c r="AN118" i="41"/>
  <c r="AN123" i="41" s="1"/>
  <c r="AZ40" i="40"/>
  <c r="S69" i="40" s="1"/>
  <c r="W414" i="41" s="1"/>
  <c r="F37" i="40"/>
  <c r="F39" i="40" s="1"/>
  <c r="F44" i="40" s="1"/>
  <c r="Y76" i="40"/>
  <c r="Y90" i="40"/>
  <c r="X83" i="40"/>
  <c r="X76" i="40"/>
  <c r="CJ39" i="40"/>
  <c r="R90" i="40" s="1"/>
  <c r="AT414" i="41" s="1"/>
  <c r="BX40" i="40"/>
  <c r="S83" i="40" s="1"/>
  <c r="AM414" i="41" s="1"/>
  <c r="G41" i="40"/>
  <c r="G40" i="40"/>
  <c r="G44" i="40"/>
  <c r="G45" i="40" s="1"/>
  <c r="P26" i="40"/>
  <c r="P33" i="40"/>
  <c r="AD37" i="40"/>
  <c r="AD39" i="40" s="1"/>
  <c r="AD40" i="40" s="1"/>
  <c r="I37" i="40"/>
  <c r="I39" i="40" s="1"/>
  <c r="I44" i="40" s="1"/>
  <c r="I45" i="40" s="1"/>
  <c r="R37" i="40"/>
  <c r="R39" i="40" s="1"/>
  <c r="R40" i="40" s="1"/>
  <c r="P32" i="40"/>
  <c r="AN13" i="40"/>
  <c r="AB26" i="40"/>
  <c r="AB27" i="40"/>
  <c r="H37" i="40"/>
  <c r="H39" i="40" s="1"/>
  <c r="H44" i="40" s="1"/>
  <c r="P17" i="40"/>
  <c r="AB31" i="40"/>
  <c r="E37" i="40"/>
  <c r="E39" i="40" s="1"/>
  <c r="E44" i="40" s="1"/>
  <c r="AB21" i="40"/>
  <c r="P14" i="40"/>
  <c r="P15" i="40"/>
  <c r="AN15" i="40"/>
  <c r="N37" i="40"/>
  <c r="AZ39" i="40"/>
  <c r="R69" i="40" s="1"/>
  <c r="V414" i="41" s="1"/>
  <c r="AB12" i="40"/>
  <c r="J37" i="40"/>
  <c r="P11" i="40"/>
  <c r="P12" i="40"/>
  <c r="AB16" i="40"/>
  <c r="AB17" i="40"/>
  <c r="AB23" i="40"/>
  <c r="P27" i="40"/>
  <c r="AN27" i="40"/>
  <c r="P13" i="40"/>
  <c r="P21" i="40"/>
  <c r="AN22" i="40"/>
  <c r="AB25" i="40"/>
  <c r="P29" i="40"/>
  <c r="AB32" i="40"/>
  <c r="Z37" i="40"/>
  <c r="P18" i="40"/>
  <c r="AB19" i="40"/>
  <c r="AN25" i="40"/>
  <c r="P30" i="40"/>
  <c r="S37" i="40"/>
  <c r="S39" i="40" s="1"/>
  <c r="S40" i="40" s="1"/>
  <c r="S41" i="40" s="1"/>
  <c r="AE37" i="40"/>
  <c r="AE39" i="40" s="1"/>
  <c r="AE40" i="40" s="1"/>
  <c r="AN16" i="40"/>
  <c r="AN23" i="40"/>
  <c r="AN30" i="40"/>
  <c r="AN31" i="40"/>
  <c r="AN14" i="40"/>
  <c r="AN21" i="40"/>
  <c r="AN26" i="40"/>
  <c r="AN18" i="40"/>
  <c r="AN19" i="40"/>
  <c r="AN28" i="40"/>
  <c r="AN29" i="40"/>
  <c r="AN11" i="40"/>
  <c r="AN32" i="40"/>
  <c r="P23" i="40"/>
  <c r="AN24" i="40"/>
  <c r="AN17" i="40"/>
  <c r="AN12" i="40"/>
  <c r="AN33" i="40"/>
  <c r="M40" i="40"/>
  <c r="M44" i="40"/>
  <c r="M45" i="40" s="1"/>
  <c r="M41" i="40"/>
  <c r="P22" i="40"/>
  <c r="P28" i="40"/>
  <c r="P24" i="40"/>
  <c r="AB15" i="40"/>
  <c r="AB18" i="40"/>
  <c r="AB20" i="40"/>
  <c r="AB30" i="40"/>
  <c r="AB14" i="40"/>
  <c r="AB33" i="40"/>
  <c r="O10" i="40"/>
  <c r="O35" i="40" s="1"/>
  <c r="O37" i="40" s="1"/>
  <c r="L35" i="40"/>
  <c r="L37" i="40" s="1"/>
  <c r="L39" i="40" s="1"/>
  <c r="V40" i="40"/>
  <c r="V41" i="40"/>
  <c r="AI35" i="40"/>
  <c r="AI37" i="40" s="1"/>
  <c r="AI39" i="40" s="1"/>
  <c r="AI40" i="40" s="1"/>
  <c r="AM40" i="40" s="1"/>
  <c r="T35" i="40"/>
  <c r="T37" i="40" s="1"/>
  <c r="T39" i="40" s="1"/>
  <c r="W37" i="40"/>
  <c r="AG36" i="40"/>
  <c r="AG37" i="40" s="1"/>
  <c r="AG39" i="40" s="1"/>
  <c r="AM10" i="40"/>
  <c r="AM35" i="40" s="1"/>
  <c r="AM37" i="40" s="1"/>
  <c r="AM39" i="40" s="1"/>
  <c r="X11" i="40"/>
  <c r="AB11" i="40" s="1"/>
  <c r="K16" i="40"/>
  <c r="P16" i="40" s="1"/>
  <c r="AB10" i="40"/>
  <c r="AB24" i="40"/>
  <c r="P25" i="40"/>
  <c r="AN36" i="40"/>
  <c r="Y35" i="40"/>
  <c r="Y37" i="40" s="1"/>
  <c r="Y39" i="40" s="1"/>
  <c r="Y40" i="40" s="1"/>
  <c r="P20" i="40"/>
  <c r="AN20" i="40"/>
  <c r="AB28" i="40"/>
  <c r="P31" i="40"/>
  <c r="F40" i="40"/>
  <c r="AA35" i="40"/>
  <c r="AA37" i="40" s="1"/>
  <c r="AA39" i="40" s="1"/>
  <c r="AF35" i="40"/>
  <c r="AF37" i="40" s="1"/>
  <c r="AF39" i="40" s="1"/>
  <c r="AF40" i="40" s="1"/>
  <c r="AH10" i="40"/>
  <c r="P19" i="40"/>
  <c r="AB13" i="40"/>
  <c r="BB278" i="41" l="1"/>
  <c r="AF281" i="41"/>
  <c r="P169" i="41"/>
  <c r="P174" i="41" s="1"/>
  <c r="H40" i="40"/>
  <c r="AU431" i="41"/>
  <c r="AU429" i="41"/>
  <c r="AD424" i="41"/>
  <c r="AD427" i="41"/>
  <c r="AM424" i="41"/>
  <c r="AM427" i="41"/>
  <c r="AT424" i="41"/>
  <c r="AT427" i="41"/>
  <c r="W424" i="41"/>
  <c r="W427" i="41"/>
  <c r="V427" i="41"/>
  <c r="V424" i="41"/>
  <c r="AL431" i="41"/>
  <c r="AL429" i="41"/>
  <c r="AE429" i="41"/>
  <c r="AE431" i="41"/>
  <c r="Y69" i="40"/>
  <c r="BU539" i="41"/>
  <c r="BU541" i="41"/>
  <c r="Z259" i="41"/>
  <c r="AQ261" i="41"/>
  <c r="AQ619" i="41" s="1"/>
  <c r="BD568" i="41"/>
  <c r="BC568" i="41"/>
  <c r="BC569" i="41"/>
  <c r="AQ240" i="41"/>
  <c r="BC585" i="41"/>
  <c r="BB574" i="41"/>
  <c r="BD569" i="41"/>
  <c r="AJ238" i="41"/>
  <c r="AH259" i="41"/>
  <c r="AN567" i="41"/>
  <c r="BC571" i="41"/>
  <c r="AF567" i="41"/>
  <c r="BD539" i="41"/>
  <c r="P171" i="41"/>
  <c r="P176" i="41" s="1"/>
  <c r="R261" i="41"/>
  <c r="R619" i="41" s="1"/>
  <c r="AQ259" i="41"/>
  <c r="AQ543" i="41" s="1"/>
  <c r="AT345" i="41"/>
  <c r="AT548" i="41" s="1"/>
  <c r="AT571" i="41" s="1"/>
  <c r="X280" i="41"/>
  <c r="X620" i="41" s="1"/>
  <c r="X643" i="41" s="1"/>
  <c r="AA238" i="41"/>
  <c r="AA542" i="41" s="1"/>
  <c r="AJ259" i="41"/>
  <c r="AJ543" i="41" s="1"/>
  <c r="Z238" i="41"/>
  <c r="AJ261" i="41"/>
  <c r="AJ619" i="41" s="1"/>
  <c r="AN171" i="41"/>
  <c r="AN176" i="41" s="1"/>
  <c r="AR240" i="41"/>
  <c r="AV280" i="41"/>
  <c r="AV620" i="41" s="1"/>
  <c r="AV643" i="41" s="1"/>
  <c r="AT347" i="41"/>
  <c r="BB343" i="41"/>
  <c r="T259" i="41"/>
  <c r="T543" i="41" s="1"/>
  <c r="BC161" i="41"/>
  <c r="AI261" i="41"/>
  <c r="AI619" i="41" s="1"/>
  <c r="AZ258" i="41"/>
  <c r="T325" i="41"/>
  <c r="T327" i="41" s="1"/>
  <c r="T547" i="41" s="1"/>
  <c r="X570" i="41" s="1"/>
  <c r="AA261" i="41"/>
  <c r="AA619" i="41" s="1"/>
  <c r="BB309" i="41"/>
  <c r="W280" i="41"/>
  <c r="W620" i="41" s="1"/>
  <c r="W643" i="41" s="1"/>
  <c r="S259" i="41"/>
  <c r="S543" i="41" s="1"/>
  <c r="AD312" i="41"/>
  <c r="AI326" i="41"/>
  <c r="AI329" i="41" s="1"/>
  <c r="AI623" i="41" s="1"/>
  <c r="AM646" i="41" s="1"/>
  <c r="T261" i="41"/>
  <c r="T619" i="41" s="1"/>
  <c r="AA240" i="41"/>
  <c r="AM544" i="41"/>
  <c r="AM567" i="41" s="1"/>
  <c r="AN279" i="41"/>
  <c r="AL548" i="41"/>
  <c r="AN346" i="41"/>
  <c r="AA325" i="41"/>
  <c r="AA327" i="41" s="1"/>
  <c r="AA547" i="41" s="1"/>
  <c r="AE570" i="41" s="1"/>
  <c r="AJ326" i="41"/>
  <c r="AJ329" i="41" s="1"/>
  <c r="AJ623" i="41" s="1"/>
  <c r="AN646" i="41" s="1"/>
  <c r="V312" i="41"/>
  <c r="AU280" i="41"/>
  <c r="AU620" i="41" s="1"/>
  <c r="AU643" i="41" s="1"/>
  <c r="L326" i="41"/>
  <c r="BB308" i="41"/>
  <c r="W278" i="41"/>
  <c r="W544" i="41" s="1"/>
  <c r="W567" i="41" s="1"/>
  <c r="AR261" i="41"/>
  <c r="AR619" i="41" s="1"/>
  <c r="AB325" i="41"/>
  <c r="AB327" i="41" s="1"/>
  <c r="AB547" i="41" s="1"/>
  <c r="AF570" i="41" s="1"/>
  <c r="BC562" i="41"/>
  <c r="L501" i="41"/>
  <c r="X278" i="41"/>
  <c r="X544" i="41" s="1"/>
  <c r="BQ544" i="41" s="1"/>
  <c r="AF169" i="41"/>
  <c r="AF174" i="41" s="1"/>
  <c r="R259" i="41"/>
  <c r="R543" i="41" s="1"/>
  <c r="T326" i="41"/>
  <c r="T329" i="41" s="1"/>
  <c r="T623" i="41" s="1"/>
  <c r="X646" i="41" s="1"/>
  <c r="AT310" i="41"/>
  <c r="AT546" i="41" s="1"/>
  <c r="Z240" i="41"/>
  <c r="L325" i="41"/>
  <c r="AH238" i="41"/>
  <c r="AI259" i="41"/>
  <c r="AI543" i="41" s="1"/>
  <c r="AH240" i="41"/>
  <c r="AH618" i="41" s="1"/>
  <c r="AL624" i="41"/>
  <c r="AN348" i="41"/>
  <c r="AU613" i="41"/>
  <c r="AU45" i="41"/>
  <c r="AE537" i="41"/>
  <c r="AE43" i="41"/>
  <c r="W537" i="41"/>
  <c r="W43" i="41"/>
  <c r="AD537" i="41"/>
  <c r="AF39" i="41"/>
  <c r="AF44" i="41" s="1"/>
  <c r="AD43" i="41"/>
  <c r="O613" i="41"/>
  <c r="O45" i="41"/>
  <c r="BC40" i="41"/>
  <c r="AE613" i="41"/>
  <c r="AE45" i="41"/>
  <c r="AM613" i="41"/>
  <c r="AM45" i="41"/>
  <c r="AD613" i="41"/>
  <c r="AF41" i="41"/>
  <c r="AF46" i="41" s="1"/>
  <c r="AD45" i="41"/>
  <c r="AT613" i="41"/>
  <c r="AV41" i="41"/>
  <c r="AV46" i="41" s="1"/>
  <c r="AT45" i="41"/>
  <c r="AM537" i="41"/>
  <c r="AM43" i="41"/>
  <c r="AL613" i="41"/>
  <c r="AN41" i="41"/>
  <c r="AN46" i="41" s="1"/>
  <c r="AL45" i="41"/>
  <c r="J613" i="41"/>
  <c r="L41" i="41"/>
  <c r="AX40" i="41"/>
  <c r="AH547" i="41"/>
  <c r="AL570" i="41" s="1"/>
  <c r="AJ328" i="41"/>
  <c r="AP659" i="41"/>
  <c r="AP622" i="41"/>
  <c r="AR313" i="41"/>
  <c r="K261" i="41"/>
  <c r="AY257" i="41"/>
  <c r="K238" i="41"/>
  <c r="AY234" i="41"/>
  <c r="P613" i="41"/>
  <c r="BD40" i="41"/>
  <c r="BD45" i="41" s="1"/>
  <c r="P45" i="41"/>
  <c r="W257" i="41"/>
  <c r="W258" i="41"/>
  <c r="V620" i="41"/>
  <c r="V643" i="41" s="1"/>
  <c r="P235" i="41"/>
  <c r="P234" i="41"/>
  <c r="Z542" i="41"/>
  <c r="Z350" i="41"/>
  <c r="AV235" i="41"/>
  <c r="AV234" i="41"/>
  <c r="AN613" i="41"/>
  <c r="AN45" i="41"/>
  <c r="AE235" i="41"/>
  <c r="AE234" i="41"/>
  <c r="J583" i="41"/>
  <c r="AX537" i="41"/>
  <c r="AX583" i="41" s="1"/>
  <c r="Z659" i="41"/>
  <c r="P544" i="41"/>
  <c r="BP544" i="41" s="1"/>
  <c r="AX235" i="41"/>
  <c r="N639" i="41"/>
  <c r="N662" i="41"/>
  <c r="AY258" i="41"/>
  <c r="AF613" i="41"/>
  <c r="AF45" i="41"/>
  <c r="P643" i="41"/>
  <c r="W234" i="41"/>
  <c r="W235" i="41"/>
  <c r="BD571" i="41"/>
  <c r="AD319" i="41"/>
  <c r="AD237" i="41"/>
  <c r="AD236" i="41"/>
  <c r="J261" i="41"/>
  <c r="AX257" i="41"/>
  <c r="AL256" i="41"/>
  <c r="AL255" i="41"/>
  <c r="AL318" i="41"/>
  <c r="AT537" i="41"/>
  <c r="AT43" i="41"/>
  <c r="AV39" i="41"/>
  <c r="AV44" i="41" s="1"/>
  <c r="AY235" i="41"/>
  <c r="AV258" i="41"/>
  <c r="AV257" i="41"/>
  <c r="R623" i="41"/>
  <c r="V646" i="41" s="1"/>
  <c r="L583" i="41"/>
  <c r="AZ537" i="41"/>
  <c r="AZ583" i="41" s="1"/>
  <c r="BC33" i="41"/>
  <c r="O38" i="41"/>
  <c r="V319" i="41"/>
  <c r="V237" i="41"/>
  <c r="V236" i="41"/>
  <c r="AJ542" i="41"/>
  <c r="Z547" i="41"/>
  <c r="AD570" i="41" s="1"/>
  <c r="X257" i="41"/>
  <c r="X258" i="41"/>
  <c r="AT616" i="41"/>
  <c r="AT175" i="41"/>
  <c r="AZ659" i="41"/>
  <c r="BD34" i="41"/>
  <c r="AY256" i="41"/>
  <c r="K240" i="41"/>
  <c r="AY236" i="41"/>
  <c r="J327" i="41"/>
  <c r="AX325" i="41"/>
  <c r="AH542" i="41"/>
  <c r="AH350" i="41"/>
  <c r="AD317" i="41"/>
  <c r="AD235" i="41"/>
  <c r="AD234" i="41"/>
  <c r="AL237" i="41"/>
  <c r="AL236" i="41"/>
  <c r="AL319" i="41"/>
  <c r="AA618" i="41"/>
  <c r="AA352" i="41"/>
  <c r="N563" i="41"/>
  <c r="N586" i="41"/>
  <c r="V622" i="41"/>
  <c r="V645" i="41" s="1"/>
  <c r="X313" i="41"/>
  <c r="AL586" i="41"/>
  <c r="AL563" i="41"/>
  <c r="R546" i="41"/>
  <c r="T311" i="41"/>
  <c r="N310" i="41"/>
  <c r="BB306" i="41"/>
  <c r="AX234" i="41"/>
  <c r="J238" i="41"/>
  <c r="AN585" i="41"/>
  <c r="AN562" i="41"/>
  <c r="BB175" i="41"/>
  <c r="V234" i="41"/>
  <c r="V317" i="41"/>
  <c r="V235" i="41"/>
  <c r="AZ235" i="41"/>
  <c r="AE616" i="41"/>
  <c r="AE175" i="41"/>
  <c r="V537" i="41"/>
  <c r="X39" i="41"/>
  <c r="X44" i="41" s="1"/>
  <c r="V43" i="41"/>
  <c r="AU257" i="41"/>
  <c r="AU258" i="41"/>
  <c r="Z583" i="41"/>
  <c r="AM541" i="41"/>
  <c r="AM208" i="41"/>
  <c r="AN204" i="41"/>
  <c r="AN209" i="41" s="1"/>
  <c r="AF256" i="41"/>
  <c r="AF255" i="41"/>
  <c r="AN537" i="41"/>
  <c r="BS537" i="41" s="1"/>
  <c r="AN43" i="41"/>
  <c r="AF257" i="41"/>
  <c r="AF258" i="41"/>
  <c r="AV237" i="41"/>
  <c r="AV236" i="41"/>
  <c r="AH623" i="41"/>
  <c r="AL646" i="41" s="1"/>
  <c r="AF171" i="41"/>
  <c r="AF176" i="41" s="1"/>
  <c r="BB34" i="41"/>
  <c r="AF537" i="41"/>
  <c r="BR537" i="41" s="1"/>
  <c r="AF43" i="41"/>
  <c r="L327" i="41"/>
  <c r="AR618" i="41"/>
  <c r="AM237" i="41"/>
  <c r="AM236" i="41"/>
  <c r="AX255" i="41"/>
  <c r="J259" i="41"/>
  <c r="N643" i="41"/>
  <c r="X256" i="41"/>
  <c r="X255" i="41"/>
  <c r="AP583" i="41"/>
  <c r="AV661" i="41"/>
  <c r="AV638" i="41"/>
  <c r="Z623" i="41"/>
  <c r="AD646" i="41" s="1"/>
  <c r="AB330" i="41"/>
  <c r="O237" i="41"/>
  <c r="O236" i="41"/>
  <c r="AH261" i="41"/>
  <c r="R547" i="41"/>
  <c r="V570" i="41" s="1"/>
  <c r="S240" i="41"/>
  <c r="AP240" i="41"/>
  <c r="N312" i="41"/>
  <c r="BB307" i="41"/>
  <c r="AJ240" i="41"/>
  <c r="S261" i="41"/>
  <c r="S619" i="41" s="1"/>
  <c r="N319" i="41"/>
  <c r="N236" i="41"/>
  <c r="N237" i="41"/>
  <c r="AQ325" i="41"/>
  <c r="AQ327" i="41" s="1"/>
  <c r="AQ547" i="41" s="1"/>
  <c r="AU570" i="41" s="1"/>
  <c r="X235" i="41"/>
  <c r="X234" i="41"/>
  <c r="N567" i="41"/>
  <c r="AT256" i="41"/>
  <c r="AT255" i="41"/>
  <c r="AT318" i="41"/>
  <c r="AM235" i="41"/>
  <c r="AM234" i="41"/>
  <c r="AV663" i="41"/>
  <c r="AV640" i="41"/>
  <c r="AI240" i="41"/>
  <c r="AE237" i="41"/>
  <c r="AE236" i="41"/>
  <c r="AX258" i="41"/>
  <c r="AM256" i="41"/>
  <c r="AM255" i="41"/>
  <c r="P616" i="41"/>
  <c r="P175" i="41"/>
  <c r="AQ238" i="41"/>
  <c r="R238" i="41"/>
  <c r="AR259" i="41"/>
  <c r="AR543" i="41" s="1"/>
  <c r="AI238" i="41"/>
  <c r="AJ239" i="41" s="1"/>
  <c r="N256" i="41"/>
  <c r="N255" i="41"/>
  <c r="N318" i="41"/>
  <c r="K326" i="41"/>
  <c r="O567" i="41"/>
  <c r="AL258" i="41"/>
  <c r="AL257" i="41"/>
  <c r="AL320" i="41"/>
  <c r="BB33" i="41"/>
  <c r="W237" i="41"/>
  <c r="W236" i="41"/>
  <c r="AZ408" i="41"/>
  <c r="AX500" i="41"/>
  <c r="AZ501" i="41" s="1"/>
  <c r="AT621" i="41"/>
  <c r="AT644" i="41" s="1"/>
  <c r="AV298" i="41"/>
  <c r="AU203" i="41"/>
  <c r="BC203" i="41" s="1"/>
  <c r="AU205" i="41"/>
  <c r="AT540" i="41"/>
  <c r="AT173" i="41"/>
  <c r="L259" i="41"/>
  <c r="AZ255" i="41"/>
  <c r="AD639" i="41"/>
  <c r="AD662" i="41"/>
  <c r="L659" i="41"/>
  <c r="AA259" i="41"/>
  <c r="AA543" i="41" s="1"/>
  <c r="Z261" i="41"/>
  <c r="AL310" i="41"/>
  <c r="K259" i="41"/>
  <c r="AY255" i="41"/>
  <c r="AY237" i="41"/>
  <c r="AL312" i="41"/>
  <c r="AP259" i="41"/>
  <c r="AF235" i="41"/>
  <c r="AF234" i="41"/>
  <c r="AN237" i="41"/>
  <c r="AN236" i="41"/>
  <c r="AV278" i="41"/>
  <c r="AV544" i="41" s="1"/>
  <c r="BT544" i="41" s="1"/>
  <c r="AL639" i="41"/>
  <c r="AL662" i="41"/>
  <c r="AR238" i="41"/>
  <c r="AH583" i="41"/>
  <c r="BD617" i="41"/>
  <c r="AE663" i="41"/>
  <c r="AE640" i="41"/>
  <c r="AB238" i="41"/>
  <c r="P237" i="41"/>
  <c r="P236" i="41"/>
  <c r="AV537" i="41"/>
  <c r="BT537" i="41" s="1"/>
  <c r="AV43" i="41"/>
  <c r="AR325" i="41"/>
  <c r="AR327" i="41" s="1"/>
  <c r="AR547" i="41" s="1"/>
  <c r="AV570" i="41" s="1"/>
  <c r="N537" i="41"/>
  <c r="BB38" i="41"/>
  <c r="N43" i="41"/>
  <c r="AU256" i="41"/>
  <c r="AU255" i="41"/>
  <c r="AL235" i="41"/>
  <c r="AL234" i="41"/>
  <c r="AL317" i="41"/>
  <c r="AM620" i="41"/>
  <c r="AM643" i="41" s="1"/>
  <c r="AN281" i="41"/>
  <c r="AV562" i="41"/>
  <c r="AV585" i="41"/>
  <c r="AF237" i="41"/>
  <c r="AF236" i="41"/>
  <c r="AV170" i="41"/>
  <c r="AV168" i="41"/>
  <c r="AT312" i="41"/>
  <c r="V616" i="41"/>
  <c r="V175" i="41"/>
  <c r="AN255" i="41"/>
  <c r="AN256" i="41"/>
  <c r="P540" i="41"/>
  <c r="BP540" i="41" s="1"/>
  <c r="P173" i="41"/>
  <c r="T260" i="41"/>
  <c r="AF616" i="41"/>
  <c r="AF175" i="41"/>
  <c r="AV587" i="41"/>
  <c r="AV564" i="41"/>
  <c r="AQ326" i="41"/>
  <c r="AQ329" i="41" s="1"/>
  <c r="AQ623" i="41" s="1"/>
  <c r="AU646" i="41" s="1"/>
  <c r="AV613" i="41"/>
  <c r="AV45" i="41"/>
  <c r="O256" i="41"/>
  <c r="O255" i="41"/>
  <c r="AD563" i="41"/>
  <c r="AD586" i="41"/>
  <c r="L329" i="41"/>
  <c r="AU537" i="41"/>
  <c r="AU43" i="41"/>
  <c r="AM258" i="41"/>
  <c r="AM257" i="41"/>
  <c r="T238" i="41"/>
  <c r="AH622" i="41"/>
  <c r="AJ313" i="41"/>
  <c r="BD33" i="41"/>
  <c r="X237" i="41"/>
  <c r="X236" i="41"/>
  <c r="BD541" i="41"/>
  <c r="T501" i="41"/>
  <c r="N40" i="41"/>
  <c r="AZ256" i="41"/>
  <c r="O620" i="41"/>
  <c r="AQ618" i="41"/>
  <c r="K613" i="41"/>
  <c r="AY40" i="41"/>
  <c r="AY613" i="41" s="1"/>
  <c r="V613" i="41"/>
  <c r="X41" i="41"/>
  <c r="X46" i="41" s="1"/>
  <c r="V45" i="41"/>
  <c r="AN616" i="41"/>
  <c r="AN175" i="41"/>
  <c r="N258" i="41"/>
  <c r="N320" i="41"/>
  <c r="N257" i="41"/>
  <c r="AE564" i="41"/>
  <c r="AE587" i="41"/>
  <c r="J546" i="41"/>
  <c r="L311" i="41"/>
  <c r="AX310" i="41"/>
  <c r="AZ311" i="41" s="1"/>
  <c r="AM540" i="41"/>
  <c r="AM173" i="41"/>
  <c r="AH659" i="41"/>
  <c r="AL537" i="41"/>
  <c r="AN39" i="41"/>
  <c r="AN44" i="41" s="1"/>
  <c r="AL43" i="41"/>
  <c r="AP547" i="41"/>
  <c r="AT570" i="41" s="1"/>
  <c r="AR328" i="41"/>
  <c r="AV256" i="41"/>
  <c r="AV255" i="41"/>
  <c r="AN235" i="41"/>
  <c r="AN234" i="41"/>
  <c r="AT545" i="41"/>
  <c r="AV296" i="41"/>
  <c r="Z622" i="41"/>
  <c r="AB313" i="41"/>
  <c r="AT620" i="41"/>
  <c r="AT643" i="41" s="1"/>
  <c r="V540" i="41"/>
  <c r="V173" i="41"/>
  <c r="BD161" i="41"/>
  <c r="X613" i="41"/>
  <c r="X45" i="41"/>
  <c r="AF540" i="41"/>
  <c r="BR540" i="41" s="1"/>
  <c r="AF173" i="41"/>
  <c r="AR326" i="41"/>
  <c r="AR329" i="41" s="1"/>
  <c r="AR623" i="41" s="1"/>
  <c r="AV646" i="41" s="1"/>
  <c r="BD120" i="41"/>
  <c r="BD125" i="41" s="1"/>
  <c r="AD622" i="41"/>
  <c r="AF313" i="41"/>
  <c r="P256" i="41"/>
  <c r="P255" i="41"/>
  <c r="W170" i="41"/>
  <c r="W168" i="41"/>
  <c r="J329" i="41"/>
  <c r="AX326" i="41"/>
  <c r="AN258" i="41"/>
  <c r="AN257" i="41"/>
  <c r="AD256" i="41"/>
  <c r="AD255" i="41"/>
  <c r="AD318" i="41"/>
  <c r="AD257" i="41"/>
  <c r="AD320" i="41"/>
  <c r="AD258" i="41"/>
  <c r="AU237" i="41"/>
  <c r="AU236" i="41"/>
  <c r="AX236" i="41"/>
  <c r="J240" i="41"/>
  <c r="AH543" i="41"/>
  <c r="O235" i="41"/>
  <c r="O234" i="41"/>
  <c r="AU235" i="41"/>
  <c r="AU234" i="41"/>
  <c r="AN540" i="41"/>
  <c r="BS540" i="41" s="1"/>
  <c r="AN173" i="41"/>
  <c r="O616" i="41"/>
  <c r="O175" i="41"/>
  <c r="AZ237" i="41"/>
  <c r="O258" i="41"/>
  <c r="O257" i="41"/>
  <c r="AN638" i="41"/>
  <c r="AN661" i="41"/>
  <c r="BD615" i="41"/>
  <c r="BB280" i="41"/>
  <c r="AM616" i="41"/>
  <c r="AM175" i="41"/>
  <c r="V318" i="41"/>
  <c r="V256" i="41"/>
  <c r="V255" i="41"/>
  <c r="K583" i="41"/>
  <c r="AY537" i="41"/>
  <c r="AY583" i="41" s="1"/>
  <c r="R659" i="41"/>
  <c r="Z543" i="41"/>
  <c r="Z556" i="41" s="1"/>
  <c r="X537" i="41"/>
  <c r="BQ537" i="41" s="1"/>
  <c r="X43" i="41"/>
  <c r="AZ234" i="41"/>
  <c r="L238" i="41"/>
  <c r="V310" i="41"/>
  <c r="AP546" i="41"/>
  <c r="AR311" i="41"/>
  <c r="AE540" i="41"/>
  <c r="AE173" i="41"/>
  <c r="AL644" i="41"/>
  <c r="BB621" i="41"/>
  <c r="BB644" i="41" s="1"/>
  <c r="AT320" i="41"/>
  <c r="AT258" i="41"/>
  <c r="AT257" i="41"/>
  <c r="S326" i="41"/>
  <c r="S329" i="41" s="1"/>
  <c r="S623" i="41" s="1"/>
  <c r="W646" i="41" s="1"/>
  <c r="AZ410" i="41"/>
  <c r="AX502" i="41"/>
  <c r="AZ503" i="41" s="1"/>
  <c r="AP623" i="41"/>
  <c r="AT646" i="41" s="1"/>
  <c r="AM617" i="41"/>
  <c r="AM210" i="41"/>
  <c r="AN206" i="41"/>
  <c r="AN211" i="41" s="1"/>
  <c r="AP238" i="41"/>
  <c r="W613" i="41"/>
  <c r="W45" i="41"/>
  <c r="AE255" i="41"/>
  <c r="AE256" i="41"/>
  <c r="AE258" i="41"/>
  <c r="AE257" i="41"/>
  <c r="AT319" i="41"/>
  <c r="AT237" i="41"/>
  <c r="AT236" i="41"/>
  <c r="V258" i="41"/>
  <c r="V257" i="41"/>
  <c r="V320" i="41"/>
  <c r="AB240" i="41"/>
  <c r="AT544" i="41"/>
  <c r="AT567" i="41" s="1"/>
  <c r="AX237" i="41"/>
  <c r="BC34" i="41"/>
  <c r="N317" i="41"/>
  <c r="N234" i="41"/>
  <c r="N235" i="41"/>
  <c r="X168" i="41"/>
  <c r="X170" i="41"/>
  <c r="L261" i="41"/>
  <c r="AZ257" i="41"/>
  <c r="AJ501" i="41"/>
  <c r="AT317" i="41"/>
  <c r="AT235" i="41"/>
  <c r="AT234" i="41"/>
  <c r="S238" i="41"/>
  <c r="K325" i="41"/>
  <c r="AB259" i="41"/>
  <c r="AB543" i="41" s="1"/>
  <c r="AP261" i="41"/>
  <c r="R240" i="41"/>
  <c r="AB261" i="41"/>
  <c r="AB619" i="41" s="1"/>
  <c r="J622" i="41"/>
  <c r="L313" i="41"/>
  <c r="AX312" i="41"/>
  <c r="O540" i="41"/>
  <c r="O173" i="41"/>
  <c r="AU170" i="41"/>
  <c r="AV171" i="41" s="1"/>
  <c r="AV176" i="41" s="1"/>
  <c r="AU168" i="41"/>
  <c r="AX256" i="41"/>
  <c r="L240" i="41"/>
  <c r="AZ236" i="41"/>
  <c r="P257" i="41"/>
  <c r="P258" i="41"/>
  <c r="BD258" i="41" s="1"/>
  <c r="T240" i="41"/>
  <c r="BB168" i="41"/>
  <c r="AD310" i="41"/>
  <c r="P281" i="41"/>
  <c r="AU278" i="41"/>
  <c r="AU544" i="41" s="1"/>
  <c r="AU567" i="41" s="1"/>
  <c r="W256" i="41"/>
  <c r="W255" i="41"/>
  <c r="AN169" i="41"/>
  <c r="AN174" i="41" s="1"/>
  <c r="AZ39" i="41"/>
  <c r="P38" i="41"/>
  <c r="R583" i="41"/>
  <c r="I41" i="40"/>
  <c r="Y83" i="40"/>
  <c r="X90" i="40"/>
  <c r="X69" i="40"/>
  <c r="I40" i="40"/>
  <c r="E40" i="40"/>
  <c r="E45" i="40" s="1"/>
  <c r="K39" i="40"/>
  <c r="X39" i="40"/>
  <c r="AB39" i="40" s="1"/>
  <c r="R63" i="40" s="1"/>
  <c r="N436" i="41" s="1"/>
  <c r="AG40" i="40"/>
  <c r="AH40" i="40" s="1"/>
  <c r="AN40" i="40" s="1"/>
  <c r="S62" i="40" s="1"/>
  <c r="O414" i="41" s="1"/>
  <c r="AH39" i="40"/>
  <c r="AN39" i="40" s="1"/>
  <c r="R62" i="40" s="1"/>
  <c r="N414" i="41" s="1"/>
  <c r="K35" i="40"/>
  <c r="K37" i="40" s="1"/>
  <c r="H41" i="40"/>
  <c r="H45" i="40"/>
  <c r="T41" i="40"/>
  <c r="T40" i="40"/>
  <c r="X40" i="40" s="1"/>
  <c r="R41" i="40"/>
  <c r="L40" i="40"/>
  <c r="O39" i="40"/>
  <c r="L44" i="40"/>
  <c r="O44" i="40" s="1"/>
  <c r="AH35" i="40"/>
  <c r="AH37" i="40" s="1"/>
  <c r="AN10" i="40"/>
  <c r="AN35" i="40" s="1"/>
  <c r="AN37" i="40" s="1"/>
  <c r="Y41" i="40"/>
  <c r="AA41" i="40" s="1"/>
  <c r="AA40" i="40"/>
  <c r="X35" i="40"/>
  <c r="X37" i="40" s="1"/>
  <c r="F45" i="40"/>
  <c r="F41" i="40"/>
  <c r="AB35" i="40"/>
  <c r="AB37" i="40" s="1"/>
  <c r="P10" i="40"/>
  <c r="P35" i="40" s="1"/>
  <c r="P37" i="40" s="1"/>
  <c r="BB540" i="41" l="1"/>
  <c r="X259" i="41"/>
  <c r="X543" i="41" s="1"/>
  <c r="BQ543" i="41" s="1"/>
  <c r="AM259" i="41"/>
  <c r="AM543" i="41" s="1"/>
  <c r="AM566" i="41" s="1"/>
  <c r="AT429" i="41"/>
  <c r="AV430" i="41" s="1"/>
  <c r="BB345" i="41"/>
  <c r="BD346" i="41" s="1"/>
  <c r="AM431" i="41"/>
  <c r="AN432" i="41" s="1"/>
  <c r="O427" i="41"/>
  <c r="BC427" i="41" s="1"/>
  <c r="O424" i="41"/>
  <c r="W431" i="41"/>
  <c r="W429" i="41"/>
  <c r="AD429" i="41"/>
  <c r="AD431" i="41"/>
  <c r="AF432" i="41" s="1"/>
  <c r="N427" i="41"/>
  <c r="BB427" i="41" s="1"/>
  <c r="N424" i="41"/>
  <c r="N449" i="41"/>
  <c r="AD436" i="41"/>
  <c r="AT436" i="41"/>
  <c r="V436" i="41"/>
  <c r="AL436" i="41"/>
  <c r="N446" i="41"/>
  <c r="AT431" i="41"/>
  <c r="AV432" i="41" s="1"/>
  <c r="K40" i="40"/>
  <c r="V429" i="41"/>
  <c r="V431" i="41"/>
  <c r="AM429" i="41"/>
  <c r="T328" i="41"/>
  <c r="BU544" i="41"/>
  <c r="AJ330" i="41"/>
  <c r="AJ260" i="41"/>
  <c r="AJ350" i="41"/>
  <c r="BC168" i="41"/>
  <c r="BC173" i="41" s="1"/>
  <c r="AF261" i="41"/>
  <c r="AF619" i="41" s="1"/>
  <c r="AF642" i="41" s="1"/>
  <c r="AV567" i="41"/>
  <c r="AV238" i="41"/>
  <c r="X566" i="41"/>
  <c r="AE261" i="41"/>
  <c r="AE619" i="41" s="1"/>
  <c r="AE642" i="41" s="1"/>
  <c r="AD240" i="41"/>
  <c r="X567" i="41"/>
  <c r="AE240" i="41"/>
  <c r="Z352" i="41"/>
  <c r="AT240" i="41"/>
  <c r="AE259" i="41"/>
  <c r="AE543" i="41" s="1"/>
  <c r="AE566" i="41" s="1"/>
  <c r="AV259" i="41"/>
  <c r="AV543" i="41" s="1"/>
  <c r="BT543" i="41" s="1"/>
  <c r="AV281" i="41"/>
  <c r="BD620" i="41"/>
  <c r="BD643" i="41" s="1"/>
  <c r="BD280" i="41"/>
  <c r="AV346" i="41"/>
  <c r="X169" i="41"/>
  <c r="X174" i="41" s="1"/>
  <c r="AF240" i="41"/>
  <c r="AF618" i="41" s="1"/>
  <c r="AJ241" i="41"/>
  <c r="AD238" i="41"/>
  <c r="Z618" i="41"/>
  <c r="BB256" i="41"/>
  <c r="AT238" i="41"/>
  <c r="V261" i="41"/>
  <c r="BD256" i="41"/>
  <c r="AQ352" i="41"/>
  <c r="AN259" i="41"/>
  <c r="AN543" i="41" s="1"/>
  <c r="BS543" i="41" s="1"/>
  <c r="AZ325" i="41"/>
  <c r="X261" i="41"/>
  <c r="X619" i="41" s="1"/>
  <c r="X642" i="41" s="1"/>
  <c r="AL647" i="41"/>
  <c r="BD170" i="41"/>
  <c r="BD175" i="41" s="1"/>
  <c r="AD261" i="41"/>
  <c r="AD619" i="41" s="1"/>
  <c r="AH588" i="41"/>
  <c r="AH600" i="41" s="1"/>
  <c r="AB328" i="41"/>
  <c r="BC280" i="41"/>
  <c r="X279" i="41"/>
  <c r="BC237" i="41"/>
  <c r="X281" i="41"/>
  <c r="AL571" i="41"/>
  <c r="BB548" i="41"/>
  <c r="AR330" i="41"/>
  <c r="X240" i="41"/>
  <c r="X352" i="41" s="1"/>
  <c r="AM261" i="41"/>
  <c r="AM619" i="41" s="1"/>
  <c r="AM642" i="41" s="1"/>
  <c r="AF238" i="41"/>
  <c r="AF542" i="41" s="1"/>
  <c r="BR542" i="41" s="1"/>
  <c r="V238" i="41"/>
  <c r="AV311" i="41"/>
  <c r="AB241" i="41"/>
  <c r="V259" i="41"/>
  <c r="AV169" i="41"/>
  <c r="AV174" i="41" s="1"/>
  <c r="W240" i="41"/>
  <c r="W618" i="41" s="1"/>
  <c r="AM238" i="41"/>
  <c r="X238" i="41"/>
  <c r="AL259" i="41"/>
  <c r="AL543" i="41" s="1"/>
  <c r="AL566" i="41" s="1"/>
  <c r="BB347" i="41"/>
  <c r="BD348" i="41" s="1"/>
  <c r="AV348" i="41"/>
  <c r="AT624" i="41"/>
  <c r="AT647" i="41" s="1"/>
  <c r="BB586" i="41"/>
  <c r="BB563" i="41"/>
  <c r="S542" i="41"/>
  <c r="S350" i="41"/>
  <c r="AV319" i="41"/>
  <c r="AU319" i="41"/>
  <c r="T618" i="41"/>
  <c r="T352" i="41"/>
  <c r="AX622" i="41"/>
  <c r="AZ313" i="41"/>
  <c r="AV279" i="41"/>
  <c r="AT618" i="41"/>
  <c r="L542" i="41"/>
  <c r="L350" i="41"/>
  <c r="AZ238" i="41"/>
  <c r="AM662" i="41"/>
  <c r="AM639" i="41"/>
  <c r="AN586" i="41"/>
  <c r="AN563" i="41"/>
  <c r="W616" i="41"/>
  <c r="W175" i="41"/>
  <c r="AA588" i="41"/>
  <c r="AA600" i="41" s="1"/>
  <c r="AA556" i="41"/>
  <c r="AM586" i="41"/>
  <c r="AM563" i="41"/>
  <c r="AU560" i="41"/>
  <c r="AU583" i="41"/>
  <c r="BC256" i="41"/>
  <c r="P563" i="41"/>
  <c r="P586" i="41"/>
  <c r="N560" i="41"/>
  <c r="N583" i="41"/>
  <c r="BB537" i="41"/>
  <c r="AB542" i="41"/>
  <c r="AB350" i="41"/>
  <c r="AL546" i="41"/>
  <c r="AL569" i="41" s="1"/>
  <c r="AN311" i="41"/>
  <c r="AU617" i="41"/>
  <c r="AU210" i="41"/>
  <c r="AV206" i="41"/>
  <c r="AV211" i="41" s="1"/>
  <c r="AN320" i="41"/>
  <c r="AM320" i="41"/>
  <c r="P318" i="41"/>
  <c r="O318" i="41"/>
  <c r="R542" i="41"/>
  <c r="R350" i="41"/>
  <c r="T239" i="41"/>
  <c r="BB237" i="41"/>
  <c r="AH619" i="41"/>
  <c r="AH632" i="41" s="1"/>
  <c r="AJ262" i="41"/>
  <c r="AF560" i="41"/>
  <c r="AF583" i="41"/>
  <c r="AM587" i="41"/>
  <c r="AM564" i="41"/>
  <c r="AN319" i="41"/>
  <c r="AM319" i="41"/>
  <c r="K618" i="41"/>
  <c r="AY240" i="41"/>
  <c r="AY618" i="41" s="1"/>
  <c r="O537" i="41"/>
  <c r="O43" i="41"/>
  <c r="BC38" i="41"/>
  <c r="BC43" i="41" s="1"/>
  <c r="AF319" i="41"/>
  <c r="AE319" i="41"/>
  <c r="AT569" i="41"/>
  <c r="AT636" i="41"/>
  <c r="AT659" i="41"/>
  <c r="P537" i="41"/>
  <c r="BP537" i="41" s="1"/>
  <c r="BD38" i="41"/>
  <c r="BD43" i="41" s="1"/>
  <c r="P43" i="41"/>
  <c r="AU540" i="41"/>
  <c r="AU173" i="41"/>
  <c r="K327" i="41"/>
  <c r="L328" i="41" s="1"/>
  <c r="AY325" i="41"/>
  <c r="BB235" i="41"/>
  <c r="AM663" i="41"/>
  <c r="AM640" i="41"/>
  <c r="AT261" i="41"/>
  <c r="AT352" i="41" s="1"/>
  <c r="AU238" i="41"/>
  <c r="AN261" i="41"/>
  <c r="AN619" i="41" s="1"/>
  <c r="AN642" i="41" s="1"/>
  <c r="P259" i="41"/>
  <c r="BD255" i="41"/>
  <c r="AN238" i="41"/>
  <c r="N261" i="41"/>
  <c r="BB257" i="41"/>
  <c r="AQ664" i="41"/>
  <c r="AQ676" i="41" s="1"/>
  <c r="AQ632" i="41"/>
  <c r="AZ326" i="41"/>
  <c r="AF639" i="41"/>
  <c r="AF662" i="41"/>
  <c r="AT622" i="41"/>
  <c r="AT645" i="41" s="1"/>
  <c r="AV313" i="41"/>
  <c r="AU259" i="41"/>
  <c r="AU543" i="41" s="1"/>
  <c r="AU566" i="41" s="1"/>
  <c r="AN240" i="41"/>
  <c r="Z619" i="41"/>
  <c r="Z632" i="41" s="1"/>
  <c r="AB262" i="41"/>
  <c r="AU541" i="41"/>
  <c r="AU208" i="41"/>
  <c r="AV204" i="41"/>
  <c r="AV209" i="41" s="1"/>
  <c r="AL261" i="41"/>
  <c r="N259" i="41"/>
  <c r="BB255" i="41"/>
  <c r="AQ542" i="41"/>
  <c r="AQ350" i="41"/>
  <c r="BB544" i="41"/>
  <c r="N240" i="41"/>
  <c r="BB236" i="41"/>
  <c r="N622" i="41"/>
  <c r="P313" i="41"/>
  <c r="BB312" i="41"/>
  <c r="BD313" i="41" s="1"/>
  <c r="BC236" i="41"/>
  <c r="O240" i="41"/>
  <c r="AR352" i="41"/>
  <c r="V583" i="41"/>
  <c r="V560" i="41"/>
  <c r="X317" i="41"/>
  <c r="W317" i="41"/>
  <c r="J542" i="41"/>
  <c r="J350" i="41"/>
  <c r="AX238" i="41"/>
  <c r="L239" i="41"/>
  <c r="AL240" i="41"/>
  <c r="AF636" i="41"/>
  <c r="AF659" i="41"/>
  <c r="BD278" i="41"/>
  <c r="Z588" i="41"/>
  <c r="W261" i="41"/>
  <c r="W619" i="41" s="1"/>
  <c r="W642" i="41" s="1"/>
  <c r="K619" i="41"/>
  <c r="AY261" i="41"/>
  <c r="AY619" i="41" s="1"/>
  <c r="AL636" i="41"/>
  <c r="AL659" i="41"/>
  <c r="O659" i="41"/>
  <c r="O636" i="41"/>
  <c r="BC613" i="41"/>
  <c r="W583" i="41"/>
  <c r="W560" i="41"/>
  <c r="AU616" i="41"/>
  <c r="AU175" i="41"/>
  <c r="AE563" i="41"/>
  <c r="AE586" i="41"/>
  <c r="AF563" i="41"/>
  <c r="AF586" i="41"/>
  <c r="AR664" i="41"/>
  <c r="AR676" i="41" s="1"/>
  <c r="AR632" i="41"/>
  <c r="V542" i="41"/>
  <c r="AT639" i="41"/>
  <c r="AT662" i="41"/>
  <c r="AJ588" i="41"/>
  <c r="AJ600" i="41" s="1"/>
  <c r="AJ556" i="41"/>
  <c r="BC278" i="41"/>
  <c r="P567" i="41"/>
  <c r="BD544" i="41"/>
  <c r="AN659" i="41"/>
  <c r="AN636" i="41"/>
  <c r="P238" i="41"/>
  <c r="BD234" i="41"/>
  <c r="K542" i="41"/>
  <c r="K350" i="41"/>
  <c r="AY238" i="41"/>
  <c r="AX613" i="41"/>
  <c r="AZ41" i="41"/>
  <c r="W659" i="41"/>
  <c r="W636" i="41"/>
  <c r="BD587" i="41"/>
  <c r="BD564" i="41"/>
  <c r="AM542" i="41"/>
  <c r="P261" i="41"/>
  <c r="BD257" i="41"/>
  <c r="L619" i="41"/>
  <c r="AZ261" i="41"/>
  <c r="AZ619" i="41" s="1"/>
  <c r="AP542" i="41"/>
  <c r="AP350" i="41"/>
  <c r="AR239" i="41"/>
  <c r="AY659" i="41"/>
  <c r="X171" i="41"/>
  <c r="X176" i="41" s="1"/>
  <c r="AV616" i="41"/>
  <c r="AV175" i="41"/>
  <c r="AV560" i="41"/>
  <c r="AV583" i="41"/>
  <c r="BD640" i="41"/>
  <c r="BD663" i="41"/>
  <c r="AR542" i="41"/>
  <c r="AR350" i="41"/>
  <c r="BC544" i="41"/>
  <c r="AI542" i="41"/>
  <c r="AI350" i="41"/>
  <c r="AE618" i="41"/>
  <c r="X542" i="41"/>
  <c r="BQ542" i="41" s="1"/>
  <c r="X350" i="41"/>
  <c r="S618" i="41"/>
  <c r="S352" i="41"/>
  <c r="J543" i="41"/>
  <c r="AX259" i="41"/>
  <c r="L260" i="41"/>
  <c r="BC208" i="41"/>
  <c r="BD204" i="41"/>
  <c r="BD209" i="41" s="1"/>
  <c r="AD542" i="41"/>
  <c r="V240" i="41"/>
  <c r="T330" i="41"/>
  <c r="J619" i="41"/>
  <c r="L262" i="41"/>
  <c r="AX261" i="41"/>
  <c r="W238" i="41"/>
  <c r="X239" i="41" s="1"/>
  <c r="BB616" i="41"/>
  <c r="AH352" i="41"/>
  <c r="AV542" i="41"/>
  <c r="BT542" i="41" s="1"/>
  <c r="AV350" i="41"/>
  <c r="AV355" i="41" s="1"/>
  <c r="BD235" i="41"/>
  <c r="AM583" i="41"/>
  <c r="AM560" i="41"/>
  <c r="AD636" i="41"/>
  <c r="AD659" i="41"/>
  <c r="AE560" i="41"/>
  <c r="AE583" i="41"/>
  <c r="AB618" i="41"/>
  <c r="AB352" i="41"/>
  <c r="AB353" i="41" s="1"/>
  <c r="V543" i="41"/>
  <c r="V566" i="41" s="1"/>
  <c r="BC170" i="41"/>
  <c r="J618" i="41"/>
  <c r="J352" i="41"/>
  <c r="L241" i="41"/>
  <c r="AX240" i="41"/>
  <c r="V586" i="41"/>
  <c r="V563" i="41"/>
  <c r="P320" i="41"/>
  <c r="O320" i="41"/>
  <c r="V636" i="41"/>
  <c r="V659" i="41"/>
  <c r="T542" i="41"/>
  <c r="T350" i="41"/>
  <c r="AV659" i="41"/>
  <c r="AV636" i="41"/>
  <c r="AL622" i="41"/>
  <c r="AL645" i="41" s="1"/>
  <c r="AN313" i="41"/>
  <c r="L543" i="41"/>
  <c r="AZ543" i="41" s="1"/>
  <c r="AZ259" i="41"/>
  <c r="P319" i="41"/>
  <c r="O319" i="41"/>
  <c r="Z600" i="41"/>
  <c r="AT542" i="41"/>
  <c r="AV239" i="41"/>
  <c r="P317" i="41"/>
  <c r="O317" i="41"/>
  <c r="X320" i="41"/>
  <c r="W320" i="41"/>
  <c r="AV320" i="41"/>
  <c r="AU320" i="41"/>
  <c r="X560" i="41"/>
  <c r="X583" i="41"/>
  <c r="BB258" i="41"/>
  <c r="AD546" i="41"/>
  <c r="AD569" i="41" s="1"/>
  <c r="AF311" i="41"/>
  <c r="V619" i="41"/>
  <c r="V642" i="41" s="1"/>
  <c r="BD638" i="41"/>
  <c r="BD661" i="41"/>
  <c r="BC234" i="41"/>
  <c r="O238" i="41"/>
  <c r="AF318" i="41"/>
  <c r="AE318" i="41"/>
  <c r="J623" i="41"/>
  <c r="N646" i="41" s="1"/>
  <c r="AX329" i="41"/>
  <c r="X659" i="41"/>
  <c r="X636" i="41"/>
  <c r="AL583" i="41"/>
  <c r="AL560" i="41"/>
  <c r="K659" i="41"/>
  <c r="AN317" i="41"/>
  <c r="AM317" i="41"/>
  <c r="BB43" i="41"/>
  <c r="P240" i="41"/>
  <c r="BD236" i="41"/>
  <c r="L547" i="41"/>
  <c r="AZ327" i="41"/>
  <c r="N546" i="41"/>
  <c r="P311" i="41"/>
  <c r="BB310" i="41"/>
  <c r="BD311" i="41" s="1"/>
  <c r="AT560" i="41"/>
  <c r="AT583" i="41"/>
  <c r="AD618" i="41"/>
  <c r="AD352" i="41"/>
  <c r="AF241" i="41"/>
  <c r="P636" i="41"/>
  <c r="P659" i="41"/>
  <c r="BD613" i="41"/>
  <c r="J659" i="41"/>
  <c r="AE659" i="41"/>
  <c r="AE636" i="41"/>
  <c r="BB234" i="41"/>
  <c r="N238" i="41"/>
  <c r="AF320" i="41"/>
  <c r="AE320" i="41"/>
  <c r="AT568" i="41"/>
  <c r="BB545" i="41"/>
  <c r="L623" i="41"/>
  <c r="P646" i="41" s="1"/>
  <c r="AZ329" i="41"/>
  <c r="AZ623" i="41" s="1"/>
  <c r="BD646" i="41" s="1"/>
  <c r="AV540" i="41"/>
  <c r="BT540" i="41" s="1"/>
  <c r="AV173" i="41"/>
  <c r="AP618" i="41"/>
  <c r="AP352" i="41"/>
  <c r="AR353" i="41" s="1"/>
  <c r="AR241" i="41"/>
  <c r="BD281" i="41"/>
  <c r="BC620" i="41"/>
  <c r="BC643" i="41" s="1"/>
  <c r="O643" i="41"/>
  <c r="R618" i="41"/>
  <c r="R352" i="41"/>
  <c r="T353" i="41" s="1"/>
  <c r="T241" i="41"/>
  <c r="X616" i="41"/>
  <c r="X175" i="41"/>
  <c r="BC205" i="41"/>
  <c r="X318" i="41"/>
  <c r="W318" i="41"/>
  <c r="O261" i="41"/>
  <c r="BC257" i="41"/>
  <c r="O662" i="41"/>
  <c r="O639" i="41"/>
  <c r="AD645" i="41"/>
  <c r="AX546" i="41"/>
  <c r="BD168" i="41"/>
  <c r="BD173" i="41" s="1"/>
  <c r="AH556" i="41"/>
  <c r="AV318" i="41"/>
  <c r="AU318" i="41"/>
  <c r="AN583" i="41"/>
  <c r="AN560" i="41"/>
  <c r="AU261" i="41"/>
  <c r="AU619" i="41" s="1"/>
  <c r="AU642" i="41" s="1"/>
  <c r="AE662" i="41"/>
  <c r="AE639" i="41"/>
  <c r="T262" i="41"/>
  <c r="J547" i="41"/>
  <c r="AX327" i="41"/>
  <c r="W259" i="41"/>
  <c r="W543" i="41" s="1"/>
  <c r="W566" i="41" s="1"/>
  <c r="BB173" i="41"/>
  <c r="L618" i="41"/>
  <c r="L352" i="41"/>
  <c r="AZ240" i="41"/>
  <c r="AZ618" i="41" s="1"/>
  <c r="O563" i="41"/>
  <c r="O586" i="41"/>
  <c r="AP619" i="41"/>
  <c r="AR262" i="41"/>
  <c r="AV317" i="41"/>
  <c r="AU317" i="41"/>
  <c r="X540" i="41"/>
  <c r="BQ540" i="41" s="1"/>
  <c r="X173" i="41"/>
  <c r="V546" i="41"/>
  <c r="V569" i="41" s="1"/>
  <c r="X311" i="41"/>
  <c r="AB260" i="41"/>
  <c r="BC258" i="41"/>
  <c r="BC235" i="41"/>
  <c r="AU240" i="41"/>
  <c r="AD259" i="41"/>
  <c r="W540" i="41"/>
  <c r="W173" i="41"/>
  <c r="AA350" i="41"/>
  <c r="AB351" i="41" s="1"/>
  <c r="BD562" i="41"/>
  <c r="BD585" i="41"/>
  <c r="AN662" i="41"/>
  <c r="AN639" i="41"/>
  <c r="N613" i="41"/>
  <c r="P41" i="41"/>
  <c r="P46" i="41" s="1"/>
  <c r="N45" i="41"/>
  <c r="BB40" i="41"/>
  <c r="O259" i="41"/>
  <c r="BC255" i="41"/>
  <c r="V639" i="41"/>
  <c r="V662" i="41"/>
  <c r="AL238" i="41"/>
  <c r="P39" i="41"/>
  <c r="P44" i="41" s="1"/>
  <c r="BD237" i="41"/>
  <c r="AP543" i="41"/>
  <c r="AR260" i="41"/>
  <c r="K543" i="41"/>
  <c r="AY543" i="41" s="1"/>
  <c r="AY259" i="41"/>
  <c r="AT563" i="41"/>
  <c r="AT586" i="41"/>
  <c r="K329" i="41"/>
  <c r="L330" i="41" s="1"/>
  <c r="AY326" i="41"/>
  <c r="P639" i="41"/>
  <c r="P662" i="41"/>
  <c r="AI618" i="41"/>
  <c r="AI352" i="41"/>
  <c r="AT259" i="41"/>
  <c r="AT350" i="41" s="1"/>
  <c r="AJ618" i="41"/>
  <c r="AJ352" i="41"/>
  <c r="BB620" i="41"/>
  <c r="BB643" i="41" s="1"/>
  <c r="AM240" i="41"/>
  <c r="AV240" i="41"/>
  <c r="AF259" i="41"/>
  <c r="AF543" i="41" s="1"/>
  <c r="BR543" i="41" s="1"/>
  <c r="AA664" i="41"/>
  <c r="AA676" i="41" s="1"/>
  <c r="AA632" i="41"/>
  <c r="AF317" i="41"/>
  <c r="AE317" i="41"/>
  <c r="X319" i="41"/>
  <c r="W319" i="41"/>
  <c r="AV261" i="41"/>
  <c r="AV619" i="41" s="1"/>
  <c r="AV642" i="41" s="1"/>
  <c r="AN318" i="41"/>
  <c r="AM318" i="41"/>
  <c r="AE238" i="41"/>
  <c r="AB239" i="41"/>
  <c r="AM659" i="41"/>
  <c r="AM636" i="41"/>
  <c r="BC45" i="41"/>
  <c r="AD560" i="41"/>
  <c r="AD583" i="41"/>
  <c r="AU659" i="41"/>
  <c r="AU636" i="41"/>
  <c r="R91" i="40"/>
  <c r="X91" i="40" s="1"/>
  <c r="N436" i="30"/>
  <c r="X62" i="40"/>
  <c r="N414" i="30"/>
  <c r="Y62" i="40"/>
  <c r="O414" i="30"/>
  <c r="E41" i="40"/>
  <c r="K41" i="40" s="1"/>
  <c r="K44" i="40"/>
  <c r="P44" i="40" s="1"/>
  <c r="X41" i="40"/>
  <c r="AB41" i="40" s="1"/>
  <c r="R77" i="40"/>
  <c r="X77" i="40" s="1"/>
  <c r="X63" i="40"/>
  <c r="R84" i="40"/>
  <c r="X84" i="40" s="1"/>
  <c r="R70" i="40"/>
  <c r="X70" i="40" s="1"/>
  <c r="AB40" i="40"/>
  <c r="K45" i="40"/>
  <c r="P39" i="40"/>
  <c r="R60" i="40" s="1"/>
  <c r="O40" i="40"/>
  <c r="L45" i="40"/>
  <c r="O45" i="40" s="1"/>
  <c r="L41" i="40"/>
  <c r="O41" i="40" s="1"/>
  <c r="V350" i="41" l="1"/>
  <c r="X357" i="41"/>
  <c r="X618" i="41"/>
  <c r="BC540" i="41"/>
  <c r="AF352" i="41"/>
  <c r="AF357" i="41" s="1"/>
  <c r="AM350" i="41"/>
  <c r="AM355" i="41" s="1"/>
  <c r="P40" i="40"/>
  <c r="S60" i="40" s="1"/>
  <c r="AD449" i="41"/>
  <c r="AD446" i="41"/>
  <c r="X432" i="41"/>
  <c r="X430" i="41"/>
  <c r="N453" i="41"/>
  <c r="N451" i="41"/>
  <c r="BB424" i="41"/>
  <c r="N429" i="41"/>
  <c r="N431" i="41"/>
  <c r="AL449" i="41"/>
  <c r="AL446" i="41"/>
  <c r="AN430" i="41"/>
  <c r="V446" i="41"/>
  <c r="V449" i="41"/>
  <c r="O431" i="41"/>
  <c r="BC431" i="41" s="1"/>
  <c r="O429" i="41"/>
  <c r="BC424" i="41"/>
  <c r="AT449" i="41"/>
  <c r="AT446" i="41"/>
  <c r="AF430" i="41"/>
  <c r="BB624" i="41"/>
  <c r="BB647" i="41" s="1"/>
  <c r="BU540" i="41"/>
  <c r="AF239" i="41"/>
  <c r="AE352" i="41"/>
  <c r="AE357" i="41" s="1"/>
  <c r="AJ351" i="41"/>
  <c r="BU537" i="41"/>
  <c r="AR351" i="41"/>
  <c r="J632" i="41"/>
  <c r="AF566" i="41"/>
  <c r="BC567" i="41"/>
  <c r="BD567" i="41"/>
  <c r="BB567" i="41"/>
  <c r="BB571" i="41"/>
  <c r="AV566" i="41"/>
  <c r="BB568" i="41"/>
  <c r="AN566" i="41"/>
  <c r="AD642" i="41"/>
  <c r="X355" i="41"/>
  <c r="AJ353" i="41"/>
  <c r="AZ260" i="41"/>
  <c r="AV241" i="41"/>
  <c r="AH664" i="41"/>
  <c r="AH676" i="41" s="1"/>
  <c r="AF262" i="41"/>
  <c r="AN260" i="41"/>
  <c r="BD169" i="41"/>
  <c r="BD174" i="41" s="1"/>
  <c r="BD616" i="41"/>
  <c r="BD662" i="41" s="1"/>
  <c r="AT355" i="41"/>
  <c r="AT357" i="41"/>
  <c r="BC586" i="41"/>
  <c r="BC563" i="41"/>
  <c r="AZ547" i="41"/>
  <c r="BD570" i="41" s="1"/>
  <c r="P570" i="41"/>
  <c r="K623" i="41"/>
  <c r="AY329" i="41"/>
  <c r="AY623" i="41" s="1"/>
  <c r="BC646" i="41" s="1"/>
  <c r="N636" i="41"/>
  <c r="N659" i="41"/>
  <c r="BB613" i="41"/>
  <c r="O543" i="41"/>
  <c r="BC259" i="41"/>
  <c r="AD543" i="41"/>
  <c r="AF260" i="41"/>
  <c r="BC210" i="41"/>
  <c r="BD206" i="41"/>
  <c r="BD211" i="41" s="1"/>
  <c r="P543" i="41"/>
  <c r="BP543" i="41" s="1"/>
  <c r="BD259" i="41"/>
  <c r="AU563" i="41"/>
  <c r="AU586" i="41"/>
  <c r="AU663" i="41"/>
  <c r="AU640" i="41"/>
  <c r="BC617" i="41"/>
  <c r="BD41" i="41"/>
  <c r="BD46" i="41" s="1"/>
  <c r="BB45" i="41"/>
  <c r="AU618" i="41"/>
  <c r="AU352" i="41"/>
  <c r="AU357" i="41" s="1"/>
  <c r="L664" i="41"/>
  <c r="L676" i="41" s="1"/>
  <c r="L632" i="41"/>
  <c r="AV563" i="41"/>
  <c r="AV586" i="41"/>
  <c r="N569" i="41"/>
  <c r="BB546" i="41"/>
  <c r="BD39" i="41"/>
  <c r="BD44" i="41" s="1"/>
  <c r="O542" i="41"/>
  <c r="O350" i="41"/>
  <c r="BC238" i="41"/>
  <c r="AX352" i="41"/>
  <c r="AB664" i="41"/>
  <c r="AB676" i="41" s="1"/>
  <c r="AB632" i="41"/>
  <c r="AX619" i="41"/>
  <c r="AZ262" i="41"/>
  <c r="AD350" i="41"/>
  <c r="AX543" i="41"/>
  <c r="AE664" i="41"/>
  <c r="AE641" i="41"/>
  <c r="AP588" i="41"/>
  <c r="AP600" i="41" s="1"/>
  <c r="AP556" i="41"/>
  <c r="AM588" i="41"/>
  <c r="AM565" i="41"/>
  <c r="P542" i="41"/>
  <c r="BP542" i="41" s="1"/>
  <c r="P350" i="41"/>
  <c r="BD238" i="41"/>
  <c r="AZ239" i="41"/>
  <c r="AQ588" i="41"/>
  <c r="AQ600" i="41" s="1"/>
  <c r="AQ556" i="41"/>
  <c r="AU587" i="41"/>
  <c r="AU564" i="41"/>
  <c r="BC541" i="41"/>
  <c r="K352" i="41"/>
  <c r="AY352" i="41" s="1"/>
  <c r="AE542" i="41"/>
  <c r="AE350" i="41"/>
  <c r="AE355" i="41" s="1"/>
  <c r="X563" i="41"/>
  <c r="X586" i="41"/>
  <c r="BC175" i="41"/>
  <c r="BD171" i="41"/>
  <c r="BD176" i="41" s="1"/>
  <c r="AV618" i="41"/>
  <c r="AV352" i="41"/>
  <c r="AV357" i="41" s="1"/>
  <c r="AF353" i="41"/>
  <c r="AF358" i="41" s="1"/>
  <c r="AD357" i="41"/>
  <c r="AZ352" i="41"/>
  <c r="W542" i="41"/>
  <c r="W350" i="41"/>
  <c r="W355" i="41" s="1"/>
  <c r="AF588" i="41"/>
  <c r="AF565" i="41"/>
  <c r="X664" i="41"/>
  <c r="X641" i="41"/>
  <c r="BC659" i="41"/>
  <c r="BC636" i="41"/>
  <c r="Z664" i="41"/>
  <c r="Z676" i="41" s="1"/>
  <c r="AJ664" i="41"/>
  <c r="AJ676" i="41" s="1"/>
  <c r="AJ632" i="41"/>
  <c r="AL542" i="41"/>
  <c r="AL350" i="41"/>
  <c r="AN239" i="41"/>
  <c r="AX547" i="41"/>
  <c r="BB570" i="41" s="1"/>
  <c r="N570" i="41"/>
  <c r="X662" i="41"/>
  <c r="X639" i="41"/>
  <c r="N542" i="41"/>
  <c r="N350" i="41"/>
  <c r="P239" i="41"/>
  <c r="BB238" i="41"/>
  <c r="BD239" i="41" s="1"/>
  <c r="AX623" i="41"/>
  <c r="BB646" i="41" s="1"/>
  <c r="J664" i="41"/>
  <c r="J676" i="41" s="1"/>
  <c r="AV588" i="41"/>
  <c r="AV565" i="41"/>
  <c r="AD565" i="41"/>
  <c r="AR588" i="41"/>
  <c r="AR600" i="41" s="1"/>
  <c r="AR556" i="41"/>
  <c r="AX659" i="41"/>
  <c r="BD279" i="41"/>
  <c r="V355" i="41"/>
  <c r="AU662" i="41"/>
  <c r="AU639" i="41"/>
  <c r="L351" i="41"/>
  <c r="AX350" i="41"/>
  <c r="N645" i="41"/>
  <c r="BB622" i="41"/>
  <c r="BB645" i="41" s="1"/>
  <c r="N619" i="41"/>
  <c r="BB261" i="41"/>
  <c r="P262" i="41"/>
  <c r="AU542" i="41"/>
  <c r="AU350" i="41"/>
  <c r="AU355" i="41" s="1"/>
  <c r="K664" i="41"/>
  <c r="K676" i="41" s="1"/>
  <c r="T351" i="41"/>
  <c r="W352" i="41"/>
  <c r="W357" i="41" s="1"/>
  <c r="AT641" i="41"/>
  <c r="S588" i="41"/>
  <c r="S600" i="41" s="1"/>
  <c r="S556" i="41"/>
  <c r="AT565" i="41"/>
  <c r="T588" i="41"/>
  <c r="T600" i="41" s="1"/>
  <c r="T556" i="41"/>
  <c r="S664" i="41"/>
  <c r="S676" i="41" s="1"/>
  <c r="S632" i="41"/>
  <c r="AI588" i="41"/>
  <c r="AI600" i="41" s="1"/>
  <c r="AJ601" i="41" s="1"/>
  <c r="AI556" i="41"/>
  <c r="AV662" i="41"/>
  <c r="AV639" i="41"/>
  <c r="V588" i="41"/>
  <c r="V565" i="41"/>
  <c r="J588" i="41"/>
  <c r="J600" i="41" s="1"/>
  <c r="AX542" i="41"/>
  <c r="J556" i="41"/>
  <c r="N543" i="41"/>
  <c r="BB259" i="41"/>
  <c r="P260" i="41"/>
  <c r="R588" i="41"/>
  <c r="R600" i="41" s="1"/>
  <c r="R556" i="41"/>
  <c r="W664" i="41"/>
  <c r="W641" i="41"/>
  <c r="BD540" i="41"/>
  <c r="W662" i="41"/>
  <c r="W639" i="41"/>
  <c r="AZ350" i="41"/>
  <c r="T664" i="41"/>
  <c r="T676" i="41" s="1"/>
  <c r="T632" i="41"/>
  <c r="AT543" i="41"/>
  <c r="AT566" i="41" s="1"/>
  <c r="AV260" i="41"/>
  <c r="O618" i="41"/>
  <c r="O352" i="41"/>
  <c r="BC240" i="41"/>
  <c r="N618" i="41"/>
  <c r="N352" i="41"/>
  <c r="P241" i="41"/>
  <c r="BB240" i="41"/>
  <c r="AL619" i="41"/>
  <c r="AL642" i="41" s="1"/>
  <c r="AN262" i="41"/>
  <c r="AN618" i="41"/>
  <c r="AN352" i="41"/>
  <c r="AN357" i="41" s="1"/>
  <c r="AN542" i="41"/>
  <c r="BS542" i="41" s="1"/>
  <c r="AN350" i="41"/>
  <c r="AN355" i="41" s="1"/>
  <c r="K547" i="41"/>
  <c r="K588" i="41" s="1"/>
  <c r="K600" i="41" s="1"/>
  <c r="AY327" i="41"/>
  <c r="AZ328" i="41" s="1"/>
  <c r="P560" i="41"/>
  <c r="P583" i="41"/>
  <c r="BD537" i="41"/>
  <c r="AB588" i="41"/>
  <c r="AB600" i="41" s="1"/>
  <c r="AB601" i="41" s="1"/>
  <c r="AB556" i="41"/>
  <c r="AB557" i="41" s="1"/>
  <c r="L588" i="41"/>
  <c r="L600" i="41" s="1"/>
  <c r="AZ542" i="41"/>
  <c r="AZ588" i="41" s="1"/>
  <c r="AZ600" i="41" s="1"/>
  <c r="L556" i="41"/>
  <c r="O619" i="41"/>
  <c r="BC261" i="41"/>
  <c r="X260" i="41"/>
  <c r="AY350" i="41"/>
  <c r="AM618" i="41"/>
  <c r="AM352" i="41"/>
  <c r="AM357" i="41" s="1"/>
  <c r="AI664" i="41"/>
  <c r="AI676" i="41" s="1"/>
  <c r="AJ677" i="41" s="1"/>
  <c r="AI632" i="41"/>
  <c r="W586" i="41"/>
  <c r="W563" i="41"/>
  <c r="AZ664" i="41"/>
  <c r="AZ676" i="41" s="1"/>
  <c r="AZ632" i="41"/>
  <c r="BC616" i="41"/>
  <c r="R664" i="41"/>
  <c r="R676" i="41" s="1"/>
  <c r="R632" i="41"/>
  <c r="AP664" i="41"/>
  <c r="AP676" i="41" s="1"/>
  <c r="AR677" i="41" s="1"/>
  <c r="AP632" i="41"/>
  <c r="AR633" i="41" s="1"/>
  <c r="BD636" i="41"/>
  <c r="BD659" i="41"/>
  <c r="AD641" i="41"/>
  <c r="AD664" i="41"/>
  <c r="P618" i="41"/>
  <c r="P352" i="41"/>
  <c r="BD240" i="41"/>
  <c r="AF641" i="41"/>
  <c r="AF664" i="41"/>
  <c r="X262" i="41"/>
  <c r="AX618" i="41"/>
  <c r="AX632" i="41" s="1"/>
  <c r="AZ241" i="41"/>
  <c r="BB662" i="41"/>
  <c r="BB639" i="41"/>
  <c r="V618" i="41"/>
  <c r="V352" i="41"/>
  <c r="X241" i="41"/>
  <c r="X588" i="41"/>
  <c r="X565" i="41"/>
  <c r="AF350" i="41"/>
  <c r="AF355" i="41" s="1"/>
  <c r="P619" i="41"/>
  <c r="BD261" i="41"/>
  <c r="AY542" i="41"/>
  <c r="K556" i="41"/>
  <c r="AL618" i="41"/>
  <c r="AL352" i="41"/>
  <c r="AN241" i="41"/>
  <c r="AT619" i="41"/>
  <c r="AT664" i="41" s="1"/>
  <c r="AV262" i="41"/>
  <c r="O560" i="41"/>
  <c r="O583" i="41"/>
  <c r="BC537" i="41"/>
  <c r="BB583" i="41"/>
  <c r="BB560" i="41"/>
  <c r="S81" i="40"/>
  <c r="Y81" i="40" s="1"/>
  <c r="S67" i="40"/>
  <c r="Y67" i="40" s="1"/>
  <c r="Y60" i="40"/>
  <c r="S88" i="40"/>
  <c r="Y88" i="40" s="1"/>
  <c r="S74" i="40"/>
  <c r="Y74" i="40" s="1"/>
  <c r="R88" i="40"/>
  <c r="X88" i="40" s="1"/>
  <c r="X60" i="40"/>
  <c r="R81" i="40"/>
  <c r="X81" i="40" s="1"/>
  <c r="R67" i="40"/>
  <c r="X67" i="40" s="1"/>
  <c r="R74" i="40"/>
  <c r="X74" i="40" s="1"/>
  <c r="R68" i="40"/>
  <c r="X68" i="40" s="1"/>
  <c r="X61" i="40"/>
  <c r="R89" i="40"/>
  <c r="X89" i="40" s="1"/>
  <c r="R75" i="40"/>
  <c r="X75" i="40" s="1"/>
  <c r="R82" i="40"/>
  <c r="X82" i="40" s="1"/>
  <c r="N380" i="30"/>
  <c r="N383" i="30"/>
  <c r="T63" i="40"/>
  <c r="S63" i="40"/>
  <c r="P45" i="40"/>
  <c r="P41" i="40"/>
  <c r="T60" i="40" s="1"/>
  <c r="AB677" i="41" l="1"/>
  <c r="BB449" i="41"/>
  <c r="P432" i="41"/>
  <c r="BB431" i="41"/>
  <c r="BD432" i="41" s="1"/>
  <c r="N502" i="41"/>
  <c r="AT453" i="41"/>
  <c r="AT451" i="41"/>
  <c r="V453" i="41"/>
  <c r="V451" i="41"/>
  <c r="N500" i="41"/>
  <c r="P430" i="41"/>
  <c r="BB429" i="41"/>
  <c r="AD453" i="41"/>
  <c r="BB453" i="41" s="1"/>
  <c r="AD451" i="41"/>
  <c r="N628" i="41"/>
  <c r="O436" i="30"/>
  <c r="O436" i="41"/>
  <c r="BB446" i="41"/>
  <c r="P436" i="30"/>
  <c r="P436" i="41"/>
  <c r="BC429" i="41"/>
  <c r="AL453" i="41"/>
  <c r="AL451" i="41"/>
  <c r="N552" i="41"/>
  <c r="BU543" i="41"/>
  <c r="BU542" i="41"/>
  <c r="L353" i="41"/>
  <c r="N632" i="41"/>
  <c r="N655" i="41" s="1"/>
  <c r="AZ556" i="41"/>
  <c r="BB569" i="41"/>
  <c r="BD639" i="41"/>
  <c r="AJ633" i="41"/>
  <c r="AJ557" i="41"/>
  <c r="T557" i="41"/>
  <c r="T633" i="41"/>
  <c r="AB633" i="41"/>
  <c r="AR557" i="41"/>
  <c r="AV351" i="41"/>
  <c r="AV356" i="41" s="1"/>
  <c r="AN588" i="41"/>
  <c r="AN565" i="41"/>
  <c r="N566" i="41"/>
  <c r="BB543" i="41"/>
  <c r="AL588" i="41"/>
  <c r="AL565" i="41"/>
  <c r="P566" i="41"/>
  <c r="BD543" i="41"/>
  <c r="T601" i="41"/>
  <c r="AN641" i="41"/>
  <c r="AN664" i="41"/>
  <c r="AX588" i="41"/>
  <c r="AX600" i="41" s="1"/>
  <c r="BC587" i="41"/>
  <c r="BC564" i="41"/>
  <c r="AV353" i="41"/>
  <c r="AV358" i="41" s="1"/>
  <c r="P642" i="41"/>
  <c r="BD619" i="41"/>
  <c r="BD642" i="41" s="1"/>
  <c r="AX664" i="41"/>
  <c r="AU588" i="41"/>
  <c r="AU565" i="41"/>
  <c r="AV664" i="41"/>
  <c r="AV641" i="41"/>
  <c r="BD350" i="41"/>
  <c r="BD355" i="41" s="1"/>
  <c r="P355" i="41"/>
  <c r="AY632" i="41"/>
  <c r="O646" i="41"/>
  <c r="K632" i="41"/>
  <c r="L633" i="41" s="1"/>
  <c r="AT642" i="41"/>
  <c r="AY556" i="41"/>
  <c r="V641" i="41"/>
  <c r="V664" i="41"/>
  <c r="T677" i="41"/>
  <c r="AY547" i="41"/>
  <c r="BC570" i="41" s="1"/>
  <c r="O570" i="41"/>
  <c r="O357" i="41"/>
  <c r="BC352" i="41"/>
  <c r="BC357" i="41" s="1"/>
  <c r="AZ351" i="41"/>
  <c r="N355" i="41"/>
  <c r="BB350" i="41"/>
  <c r="P351" i="41"/>
  <c r="P356" i="41" s="1"/>
  <c r="AE588" i="41"/>
  <c r="AE565" i="41"/>
  <c r="P588" i="41"/>
  <c r="P565" i="41"/>
  <c r="BD542" i="41"/>
  <c r="BC350" i="41"/>
  <c r="BC355" i="41" s="1"/>
  <c r="O355" i="41"/>
  <c r="BC663" i="41"/>
  <c r="BC640" i="41"/>
  <c r="BB659" i="41"/>
  <c r="BB636" i="41"/>
  <c r="AL357" i="41"/>
  <c r="AN353" i="41"/>
  <c r="AN358" i="41" s="1"/>
  <c r="BD352" i="41"/>
  <c r="BD357" i="41" s="1"/>
  <c r="P357" i="41"/>
  <c r="N642" i="41"/>
  <c r="BB619" i="41"/>
  <c r="BB642" i="41" s="1"/>
  <c r="AD566" i="41"/>
  <c r="AM664" i="41"/>
  <c r="AM641" i="41"/>
  <c r="AR601" i="41"/>
  <c r="X353" i="41"/>
  <c r="X358" i="41" s="1"/>
  <c r="V357" i="41"/>
  <c r="BD563" i="41"/>
  <c r="BD586" i="41"/>
  <c r="L601" i="41"/>
  <c r="AT588" i="41"/>
  <c r="X351" i="41"/>
  <c r="X356" i="41" s="1"/>
  <c r="BC583" i="41"/>
  <c r="BC560" i="41"/>
  <c r="BC662" i="41"/>
  <c r="BC639" i="41"/>
  <c r="BC619" i="41"/>
  <c r="BC642" i="41" s="1"/>
  <c r="O642" i="41"/>
  <c r="BD560" i="41"/>
  <c r="BD583" i="41"/>
  <c r="BD241" i="41"/>
  <c r="O664" i="41"/>
  <c r="BC618" i="41"/>
  <c r="O641" i="41"/>
  <c r="BD260" i="41"/>
  <c r="BD262" i="41"/>
  <c r="AD588" i="41"/>
  <c r="AZ330" i="41"/>
  <c r="N565" i="41"/>
  <c r="N588" i="41"/>
  <c r="BB542" i="41"/>
  <c r="N556" i="41"/>
  <c r="AN351" i="41"/>
  <c r="AN356" i="41" s="1"/>
  <c r="AL355" i="41"/>
  <c r="O588" i="41"/>
  <c r="O565" i="41"/>
  <c r="BC542" i="41"/>
  <c r="AZ633" i="41"/>
  <c r="AU664" i="41"/>
  <c r="AU641" i="41"/>
  <c r="L557" i="41"/>
  <c r="AX556" i="41"/>
  <c r="AZ557" i="41" s="1"/>
  <c r="AX676" i="41"/>
  <c r="L677" i="41"/>
  <c r="W588" i="41"/>
  <c r="W565" i="41"/>
  <c r="AF351" i="41"/>
  <c r="AF356" i="41" s="1"/>
  <c r="AD355" i="41"/>
  <c r="AZ353" i="41"/>
  <c r="AY664" i="41"/>
  <c r="AY676" i="41" s="1"/>
  <c r="AL641" i="41"/>
  <c r="AL664" i="41"/>
  <c r="P664" i="41"/>
  <c r="P641" i="41"/>
  <c r="BD618" i="41"/>
  <c r="P353" i="41"/>
  <c r="P358" i="41" s="1"/>
  <c r="N357" i="41"/>
  <c r="BB352" i="41"/>
  <c r="N641" i="41"/>
  <c r="N664" i="41"/>
  <c r="BB618" i="41"/>
  <c r="O566" i="41"/>
  <c r="BC543" i="41"/>
  <c r="N387" i="30"/>
  <c r="Z63" i="40"/>
  <c r="T84" i="40"/>
  <c r="T70" i="40"/>
  <c r="Z70" i="40" s="1"/>
  <c r="T91" i="40"/>
  <c r="T77" i="40"/>
  <c r="Z77" i="40" s="1"/>
  <c r="S84" i="40"/>
  <c r="S70" i="40"/>
  <c r="Y70" i="40" s="1"/>
  <c r="Y63" i="40"/>
  <c r="S91" i="40"/>
  <c r="S77" i="40"/>
  <c r="Y77" i="40" s="1"/>
  <c r="T81" i="40"/>
  <c r="Z81" i="40" s="1"/>
  <c r="T67" i="40"/>
  <c r="Z67" i="40" s="1"/>
  <c r="T88" i="40"/>
  <c r="Z88" i="40" s="1"/>
  <c r="T74" i="40"/>
  <c r="Z74" i="40" s="1"/>
  <c r="S89" i="40"/>
  <c r="Y89" i="40" s="1"/>
  <c r="S75" i="40"/>
  <c r="Y75" i="40" s="1"/>
  <c r="Y61" i="40"/>
  <c r="S82" i="40"/>
  <c r="Y82" i="40" s="1"/>
  <c r="S68" i="40"/>
  <c r="Y68" i="40" s="1"/>
  <c r="N385" i="30"/>
  <c r="Z60" i="40"/>
  <c r="BB451" i="41" l="1"/>
  <c r="N589" i="41"/>
  <c r="N575" i="41"/>
  <c r="N665" i="41"/>
  <c r="N676" i="41" s="1"/>
  <c r="N651" i="41"/>
  <c r="N505" i="41"/>
  <c r="N507" i="41"/>
  <c r="BB502" i="41"/>
  <c r="AL552" i="41"/>
  <c r="AL500" i="41"/>
  <c r="V552" i="41"/>
  <c r="V500" i="41"/>
  <c r="BD430" i="41"/>
  <c r="BB500" i="41"/>
  <c r="AL628" i="41"/>
  <c r="AL502" i="41"/>
  <c r="O449" i="41"/>
  <c r="W436" i="41"/>
  <c r="AE436" i="41"/>
  <c r="AU436" i="41"/>
  <c r="AM436" i="41"/>
  <c r="O446" i="41"/>
  <c r="AD552" i="41"/>
  <c r="AD500" i="41"/>
  <c r="V628" i="41"/>
  <c r="V502" i="41"/>
  <c r="AT502" i="41"/>
  <c r="AT628" i="41"/>
  <c r="N600" i="41"/>
  <c r="P449" i="41"/>
  <c r="AF436" i="41"/>
  <c r="AN436" i="41"/>
  <c r="X436" i="41"/>
  <c r="AV436" i="41"/>
  <c r="P446" i="41"/>
  <c r="AD502" i="41"/>
  <c r="AD628" i="41"/>
  <c r="AT500" i="41"/>
  <c r="AT552" i="41"/>
  <c r="BD566" i="41"/>
  <c r="BC566" i="41"/>
  <c r="BB566" i="41"/>
  <c r="AY588" i="41"/>
  <c r="AY600" i="41" s="1"/>
  <c r="AZ601" i="41" s="1"/>
  <c r="BD353" i="41"/>
  <c r="BD358" i="41" s="1"/>
  <c r="BB357" i="41"/>
  <c r="BB588" i="41"/>
  <c r="BB565" i="41"/>
  <c r="BD588" i="41"/>
  <c r="BD565" i="41"/>
  <c r="AZ677" i="41"/>
  <c r="BD351" i="41"/>
  <c r="BD356" i="41" s="1"/>
  <c r="BB355" i="41"/>
  <c r="BB664" i="41"/>
  <c r="BB641" i="41"/>
  <c r="BC664" i="41"/>
  <c r="BC641" i="41"/>
  <c r="BD641" i="41"/>
  <c r="BD664" i="41"/>
  <c r="BC588" i="41"/>
  <c r="BC565" i="41"/>
  <c r="N579" i="41"/>
  <c r="AB58" i="40"/>
  <c r="AB59" i="40" s="1"/>
  <c r="AB60" i="40" s="1"/>
  <c r="AB65" i="40"/>
  <c r="AD65" i="40" s="1"/>
  <c r="AD66" i="40" s="1"/>
  <c r="AD67" i="40" s="1"/>
  <c r="AB72" i="40"/>
  <c r="AD72" i="40" s="1"/>
  <c r="AD73" i="40" s="1"/>
  <c r="AD74" i="40" s="1"/>
  <c r="Y91" i="40"/>
  <c r="AB73" i="40"/>
  <c r="Y84" i="40"/>
  <c r="AN449" i="41" l="1"/>
  <c r="AN446" i="41"/>
  <c r="O453" i="41"/>
  <c r="O451" i="41"/>
  <c r="AL505" i="41"/>
  <c r="AD651" i="41"/>
  <c r="AD665" i="41"/>
  <c r="AD676" i="41" s="1"/>
  <c r="AD632" i="41"/>
  <c r="AF449" i="41"/>
  <c r="AF446" i="41"/>
  <c r="V651" i="41"/>
  <c r="V665" i="41"/>
  <c r="V676" i="41" s="1"/>
  <c r="V632" i="41"/>
  <c r="AM449" i="41"/>
  <c r="AM446" i="41"/>
  <c r="AL507" i="41"/>
  <c r="AD507" i="41"/>
  <c r="AU449" i="41"/>
  <c r="AU446" i="41"/>
  <c r="AL651" i="41"/>
  <c r="AL665" i="41"/>
  <c r="AL676" i="41" s="1"/>
  <c r="AL632" i="41"/>
  <c r="AL575" i="41"/>
  <c r="AL589" i="41"/>
  <c r="AL600" i="41" s="1"/>
  <c r="AL556" i="41"/>
  <c r="BB507" i="41"/>
  <c r="BB628" i="41"/>
  <c r="BB505" i="41"/>
  <c r="P453" i="41"/>
  <c r="P451" i="41"/>
  <c r="AT651" i="41"/>
  <c r="AT665" i="41"/>
  <c r="AT676" i="41" s="1"/>
  <c r="AT632" i="41"/>
  <c r="AD505" i="41"/>
  <c r="AE449" i="41"/>
  <c r="AE446" i="41"/>
  <c r="V505" i="41"/>
  <c r="V507" i="41"/>
  <c r="AT575" i="41"/>
  <c r="AT589" i="41"/>
  <c r="AT600" i="41" s="1"/>
  <c r="AT556" i="41"/>
  <c r="AV449" i="41"/>
  <c r="AV446" i="41"/>
  <c r="AT507" i="41"/>
  <c r="AD575" i="41"/>
  <c r="AD589" i="41"/>
  <c r="AD600" i="41" s="1"/>
  <c r="AD556" i="41"/>
  <c r="W449" i="41"/>
  <c r="BC449" i="41" s="1"/>
  <c r="W446" i="41"/>
  <c r="V575" i="41"/>
  <c r="V589" i="41"/>
  <c r="V600" i="41" s="1"/>
  <c r="V556" i="41"/>
  <c r="AB66" i="40"/>
  <c r="AB67" i="40" s="1"/>
  <c r="AT505" i="41"/>
  <c r="X449" i="41"/>
  <c r="X446" i="41"/>
  <c r="BB552" i="41"/>
  <c r="Z91" i="40"/>
  <c r="AB86" i="40" s="1"/>
  <c r="AD86" i="40" s="1"/>
  <c r="AD87" i="40" s="1"/>
  <c r="AD88" i="40" s="1"/>
  <c r="AB74" i="40"/>
  <c r="Z84" i="40"/>
  <c r="AB79" i="40" s="1"/>
  <c r="AD58" i="40"/>
  <c r="AD59" i="40" s="1"/>
  <c r="AD60" i="40" s="1"/>
  <c r="BD446" i="41" l="1"/>
  <c r="BD449" i="41"/>
  <c r="AL579" i="41"/>
  <c r="AF453" i="41"/>
  <c r="AF451" i="41"/>
  <c r="BB589" i="41"/>
  <c r="BB600" i="41" s="1"/>
  <c r="BB575" i="41"/>
  <c r="AV453" i="41"/>
  <c r="AV451" i="41"/>
  <c r="BC446" i="41"/>
  <c r="AE453" i="41"/>
  <c r="AE451" i="41"/>
  <c r="AM453" i="41"/>
  <c r="AM451" i="41"/>
  <c r="O552" i="41"/>
  <c r="O500" i="41"/>
  <c r="P452" i="41"/>
  <c r="AD579" i="41"/>
  <c r="AD655" i="41"/>
  <c r="O502" i="41"/>
  <c r="O628" i="41"/>
  <c r="P454" i="41"/>
  <c r="V579" i="41"/>
  <c r="BB556" i="41"/>
  <c r="P500" i="41"/>
  <c r="P505" i="41" s="1"/>
  <c r="P552" i="41"/>
  <c r="BB651" i="41"/>
  <c r="BB665" i="41"/>
  <c r="BB676" i="41" s="1"/>
  <c r="BB632" i="41"/>
  <c r="AL655" i="41"/>
  <c r="V655" i="41"/>
  <c r="AN451" i="41"/>
  <c r="AN453" i="41"/>
  <c r="W453" i="41"/>
  <c r="W451" i="41"/>
  <c r="AT579" i="41"/>
  <c r="P502" i="41"/>
  <c r="P507" i="41" s="1"/>
  <c r="P628" i="41"/>
  <c r="AU453" i="41"/>
  <c r="AU451" i="41"/>
  <c r="X453" i="41"/>
  <c r="X451" i="41"/>
  <c r="BD451" i="41" s="1"/>
  <c r="BD500" i="41" s="1"/>
  <c r="BD505" i="41" s="1"/>
  <c r="AT655" i="41"/>
  <c r="AB87" i="40"/>
  <c r="AB88" i="40" s="1"/>
  <c r="AB80" i="40"/>
  <c r="AB81" i="40" s="1"/>
  <c r="AD79" i="40"/>
  <c r="AD80" i="40" s="1"/>
  <c r="AD81" i="40" s="1"/>
  <c r="BC451" i="41" l="1"/>
  <c r="BD452" i="41" s="1"/>
  <c r="BC500" i="41"/>
  <c r="AU628" i="41"/>
  <c r="AU502" i="41"/>
  <c r="AV454" i="41"/>
  <c r="BB579" i="41"/>
  <c r="AE628" i="41"/>
  <c r="AE502" i="41"/>
  <c r="AF454" i="41"/>
  <c r="AF552" i="41"/>
  <c r="AF500" i="41"/>
  <c r="AF505" i="41" s="1"/>
  <c r="O507" i="41"/>
  <c r="P503" i="41"/>
  <c r="P508" i="41" s="1"/>
  <c r="O505" i="41"/>
  <c r="P501" i="41"/>
  <c r="P506" i="41" s="1"/>
  <c r="W552" i="41"/>
  <c r="W500" i="41"/>
  <c r="X452" i="41"/>
  <c r="O589" i="41"/>
  <c r="O600" i="41" s="1"/>
  <c r="O575" i="41"/>
  <c r="O556" i="41"/>
  <c r="AF628" i="41"/>
  <c r="AF502" i="41"/>
  <c r="AF507" i="41" s="1"/>
  <c r="BB655" i="41"/>
  <c r="X552" i="41"/>
  <c r="X500" i="41"/>
  <c r="X505" i="41" s="1"/>
  <c r="P665" i="41"/>
  <c r="P676" i="41" s="1"/>
  <c r="P651" i="41"/>
  <c r="P632" i="41"/>
  <c r="P655" i="41" s="1"/>
  <c r="X628" i="41"/>
  <c r="X502" i="41"/>
  <c r="X507" i="41" s="1"/>
  <c r="W628" i="41"/>
  <c r="W502" i="41"/>
  <c r="X454" i="41"/>
  <c r="BP552" i="41"/>
  <c r="P589" i="41"/>
  <c r="P600" i="41" s="1"/>
  <c r="P575" i="41"/>
  <c r="P556" i="41"/>
  <c r="BC453" i="41"/>
  <c r="AM552" i="41"/>
  <c r="AM500" i="41"/>
  <c r="AN452" i="41"/>
  <c r="AV500" i="41"/>
  <c r="AV505" i="41" s="1"/>
  <c r="AV552" i="41"/>
  <c r="AN552" i="41"/>
  <c r="AN500" i="41"/>
  <c r="AN505" i="41" s="1"/>
  <c r="AE552" i="41"/>
  <c r="AE500" i="41"/>
  <c r="AF452" i="41"/>
  <c r="AU552" i="41"/>
  <c r="AU500" i="41"/>
  <c r="AV452" i="41"/>
  <c r="AN628" i="41"/>
  <c r="AN502" i="41"/>
  <c r="AN507" i="41" s="1"/>
  <c r="O665" i="41"/>
  <c r="O676" i="41" s="1"/>
  <c r="O651" i="41"/>
  <c r="O632" i="41"/>
  <c r="AM628" i="41"/>
  <c r="AM502" i="41"/>
  <c r="AN454" i="41"/>
  <c r="BD453" i="41"/>
  <c r="BD502" i="41" s="1"/>
  <c r="BD507" i="41" s="1"/>
  <c r="AV502" i="41"/>
  <c r="AV507" i="41" s="1"/>
  <c r="AV628" i="41"/>
  <c r="BB592" i="30"/>
  <c r="AM507" i="41" l="1"/>
  <c r="AN503" i="41"/>
  <c r="AN508" i="41" s="1"/>
  <c r="AF651" i="41"/>
  <c r="AF665" i="41"/>
  <c r="AF676" i="41" s="1"/>
  <c r="AF632" i="41"/>
  <c r="AF655" i="41" s="1"/>
  <c r="P633" i="41"/>
  <c r="O655" i="41"/>
  <c r="P656" i="41" s="1"/>
  <c r="AM575" i="41"/>
  <c r="AM589" i="41"/>
  <c r="AM600" i="41" s="1"/>
  <c r="AM556" i="41"/>
  <c r="O579" i="41"/>
  <c r="P580" i="41" s="1"/>
  <c r="P557" i="41"/>
  <c r="W505" i="41"/>
  <c r="X501" i="41"/>
  <c r="X506" i="41" s="1"/>
  <c r="AU507" i="41"/>
  <c r="AV503" i="41"/>
  <c r="AV508" i="41" s="1"/>
  <c r="BC628" i="41"/>
  <c r="AE651" i="41"/>
  <c r="AE665" i="41"/>
  <c r="AE676" i="41" s="1"/>
  <c r="AE632" i="41"/>
  <c r="BQ552" i="41"/>
  <c r="X575" i="41"/>
  <c r="X589" i="41"/>
  <c r="X600" i="41" s="1"/>
  <c r="X556" i="41"/>
  <c r="BS552" i="41"/>
  <c r="AN589" i="41"/>
  <c r="AN600" i="41" s="1"/>
  <c r="AN575" i="41"/>
  <c r="AN556" i="41"/>
  <c r="BC502" i="41"/>
  <c r="BD454" i="41"/>
  <c r="W575" i="41"/>
  <c r="W589" i="41"/>
  <c r="W600" i="41" s="1"/>
  <c r="W556" i="41"/>
  <c r="BR552" i="41"/>
  <c r="AF575" i="41"/>
  <c r="AF589" i="41"/>
  <c r="AF600" i="41" s="1"/>
  <c r="AF556" i="41"/>
  <c r="AU651" i="41"/>
  <c r="AU665" i="41"/>
  <c r="AU676" i="41" s="1"/>
  <c r="AU632" i="41"/>
  <c r="AN651" i="41"/>
  <c r="AN665" i="41"/>
  <c r="AN676" i="41" s="1"/>
  <c r="AN632" i="41"/>
  <c r="AN655" i="41" s="1"/>
  <c r="AM651" i="41"/>
  <c r="AM665" i="41"/>
  <c r="AM676" i="41" s="1"/>
  <c r="AM632" i="41"/>
  <c r="AM505" i="41"/>
  <c r="AN501" i="41"/>
  <c r="AN506" i="41" s="1"/>
  <c r="AU505" i="41"/>
  <c r="AV501" i="41"/>
  <c r="AV506" i="41" s="1"/>
  <c r="X651" i="41"/>
  <c r="X665" i="41"/>
  <c r="X676" i="41" s="1"/>
  <c r="X632" i="41"/>
  <c r="X655" i="41" s="1"/>
  <c r="BP556" i="41"/>
  <c r="P579" i="41"/>
  <c r="BC552" i="41"/>
  <c r="BC505" i="41"/>
  <c r="BD501" i="41"/>
  <c r="BD506" i="41" s="1"/>
  <c r="AE575" i="41"/>
  <c r="AE589" i="41"/>
  <c r="AE600" i="41" s="1"/>
  <c r="AF601" i="41" s="1"/>
  <c r="AE556" i="41"/>
  <c r="W651" i="41"/>
  <c r="W665" i="41"/>
  <c r="W676" i="41" s="1"/>
  <c r="W632" i="41"/>
  <c r="AV651" i="41"/>
  <c r="AV665" i="41"/>
  <c r="AV676" i="41" s="1"/>
  <c r="AV632" i="41"/>
  <c r="AV655" i="41" s="1"/>
  <c r="AU575" i="41"/>
  <c r="AU589" i="41"/>
  <c r="AU600" i="41" s="1"/>
  <c r="AU556" i="41"/>
  <c r="P677" i="41"/>
  <c r="BT552" i="41"/>
  <c r="AV575" i="41"/>
  <c r="AV589" i="41"/>
  <c r="AV600" i="41" s="1"/>
  <c r="AV556" i="41"/>
  <c r="AE505" i="41"/>
  <c r="AF501" i="41"/>
  <c r="AF506" i="41" s="1"/>
  <c r="BD552" i="41"/>
  <c r="W507" i="41"/>
  <c r="X503" i="41"/>
  <c r="X508" i="41" s="1"/>
  <c r="BD628" i="41"/>
  <c r="P601" i="41"/>
  <c r="AE507" i="41"/>
  <c r="AF503" i="41"/>
  <c r="AF508" i="41" s="1"/>
  <c r="I24" i="39"/>
  <c r="AL4" i="39"/>
  <c r="AL6" i="39"/>
  <c r="BC556" i="41" l="1"/>
  <c r="AL14" i="39"/>
  <c r="BU552" i="41"/>
  <c r="AN677" i="41"/>
  <c r="X677" i="41"/>
  <c r="BC507" i="41"/>
  <c r="BD503" i="41"/>
  <c r="BD508" i="41" s="1"/>
  <c r="AM655" i="41"/>
  <c r="AN656" i="41" s="1"/>
  <c r="AN633" i="41"/>
  <c r="AU655" i="41"/>
  <c r="AV656" i="41" s="1"/>
  <c r="AV633" i="41"/>
  <c r="AN579" i="41"/>
  <c r="BS556" i="41"/>
  <c r="AE579" i="41"/>
  <c r="AF557" i="41"/>
  <c r="AV677" i="41"/>
  <c r="W579" i="41"/>
  <c r="X557" i="41"/>
  <c r="AM579" i="41"/>
  <c r="AN557" i="41"/>
  <c r="BD556" i="41"/>
  <c r="BD579" i="41" s="1"/>
  <c r="X601" i="41"/>
  <c r="AE655" i="41"/>
  <c r="AF656" i="41" s="1"/>
  <c r="AF633" i="41"/>
  <c r="AN601" i="41"/>
  <c r="BC579" i="41"/>
  <c r="BD557" i="41"/>
  <c r="AU579" i="41"/>
  <c r="AV557" i="41"/>
  <c r="BR556" i="41"/>
  <c r="AF579" i="41"/>
  <c r="AF677" i="41"/>
  <c r="BC651" i="41"/>
  <c r="BC665" i="41"/>
  <c r="BC676" i="41" s="1"/>
  <c r="BC632" i="41"/>
  <c r="BD575" i="41"/>
  <c r="BD589" i="41"/>
  <c r="BD600" i="41" s="1"/>
  <c r="BC589" i="41"/>
  <c r="BC600" i="41" s="1"/>
  <c r="BC575" i="41"/>
  <c r="BD651" i="41"/>
  <c r="BD665" i="41"/>
  <c r="BD676" i="41" s="1"/>
  <c r="BD632" i="41"/>
  <c r="BD655" i="41" s="1"/>
  <c r="BT556" i="41"/>
  <c r="AV579" i="41"/>
  <c r="AV601" i="41"/>
  <c r="W655" i="41"/>
  <c r="X656" i="41" s="1"/>
  <c r="X633" i="41"/>
  <c r="BQ556" i="41"/>
  <c r="X579" i="41"/>
  <c r="AM24" i="39"/>
  <c r="I16" i="39"/>
  <c r="U16" i="39"/>
  <c r="AG16" i="39"/>
  <c r="AM19" i="39"/>
  <c r="I19" i="39" s="1"/>
  <c r="AM17" i="39"/>
  <c r="AA17" i="39" s="1"/>
  <c r="AM16" i="39"/>
  <c r="O16" i="39" s="1"/>
  <c r="AQ19" i="32"/>
  <c r="AQ17" i="32"/>
  <c r="AQ16" i="32"/>
  <c r="AM36" i="39"/>
  <c r="AM35" i="39"/>
  <c r="AM34" i="39"/>
  <c r="AM33" i="39"/>
  <c r="AM32" i="39"/>
  <c r="AM31" i="39"/>
  <c r="AM30" i="39"/>
  <c r="AM29" i="39"/>
  <c r="AM28" i="39"/>
  <c r="AM27" i="39"/>
  <c r="AG36" i="39"/>
  <c r="AA36" i="39"/>
  <c r="U36" i="39"/>
  <c r="O36" i="39"/>
  <c r="AG35" i="39"/>
  <c r="AA35" i="39"/>
  <c r="U35" i="39"/>
  <c r="O35" i="39"/>
  <c r="AG34" i="39"/>
  <c r="AA34" i="39"/>
  <c r="U34" i="39"/>
  <c r="O34" i="39"/>
  <c r="AG33" i="39"/>
  <c r="AA33" i="39"/>
  <c r="U33" i="39"/>
  <c r="O33" i="39"/>
  <c r="AG32" i="39"/>
  <c r="AA32" i="39"/>
  <c r="U32" i="39"/>
  <c r="O32" i="39"/>
  <c r="AG31" i="39"/>
  <c r="AA31" i="39"/>
  <c r="U31" i="39"/>
  <c r="O31" i="39"/>
  <c r="AG30" i="39"/>
  <c r="AA30" i="39"/>
  <c r="U30" i="39"/>
  <c r="O30" i="39"/>
  <c r="AG29" i="39"/>
  <c r="AA29" i="39"/>
  <c r="U29" i="39"/>
  <c r="O29" i="39"/>
  <c r="AG28" i="39"/>
  <c r="AA28" i="39"/>
  <c r="U28" i="39"/>
  <c r="O28" i="39"/>
  <c r="AG27" i="39"/>
  <c r="AA27" i="39"/>
  <c r="U27" i="39"/>
  <c r="O27" i="39"/>
  <c r="AG24" i="39"/>
  <c r="AA24" i="39"/>
  <c r="U24" i="39"/>
  <c r="O24" i="39"/>
  <c r="AC12" i="39"/>
  <c r="AD12" i="39"/>
  <c r="AC13" i="39"/>
  <c r="AD13" i="39"/>
  <c r="AB12" i="39"/>
  <c r="AB13" i="39"/>
  <c r="W12" i="39"/>
  <c r="X12" i="39"/>
  <c r="W13" i="39"/>
  <c r="X13" i="39"/>
  <c r="V12" i="39"/>
  <c r="V13" i="39"/>
  <c r="Q12" i="39"/>
  <c r="R12" i="39"/>
  <c r="Q13" i="39"/>
  <c r="R13" i="39"/>
  <c r="P12" i="39"/>
  <c r="P13" i="39"/>
  <c r="L13" i="39"/>
  <c r="L12" i="39"/>
  <c r="K13" i="39"/>
  <c r="K12" i="39"/>
  <c r="J12" i="39"/>
  <c r="J13" i="39"/>
  <c r="F13" i="39"/>
  <c r="F12" i="39"/>
  <c r="E13" i="39"/>
  <c r="E12" i="39"/>
  <c r="D12" i="39"/>
  <c r="D13" i="39"/>
  <c r="Z14" i="39"/>
  <c r="T14" i="39"/>
  <c r="N14" i="39"/>
  <c r="H14" i="39"/>
  <c r="O17" i="39" l="1"/>
  <c r="AA19" i="39"/>
  <c r="O19" i="39"/>
  <c r="AG17" i="39"/>
  <c r="U17" i="39"/>
  <c r="I17" i="39"/>
  <c r="AG19" i="39"/>
  <c r="U19" i="39"/>
  <c r="AA16" i="39"/>
  <c r="BD601" i="41"/>
  <c r="AF580" i="41"/>
  <c r="AN580" i="41"/>
  <c r="BU556" i="41"/>
  <c r="AV580" i="41"/>
  <c r="X580" i="41"/>
  <c r="BC655" i="41"/>
  <c r="BD656" i="41" s="1"/>
  <c r="BD633" i="41"/>
  <c r="BD580" i="41"/>
  <c r="BD677" i="41"/>
  <c r="AI12" i="39"/>
  <c r="AJ13" i="39"/>
  <c r="AI13" i="39"/>
  <c r="AJ12" i="39"/>
  <c r="AH13" i="39"/>
  <c r="AH12" i="39"/>
  <c r="Q14" i="32"/>
  <c r="AL37" i="30" l="1"/>
  <c r="AL36" i="30"/>
  <c r="AL30" i="30"/>
  <c r="AD37" i="30"/>
  <c r="AD36" i="30"/>
  <c r="AD30" i="30"/>
  <c r="V37" i="30"/>
  <c r="V36" i="30"/>
  <c r="V30" i="30"/>
  <c r="N37" i="30"/>
  <c r="N36" i="30"/>
  <c r="N30" i="30"/>
  <c r="AT30" i="30" l="1"/>
  <c r="AT29" i="30"/>
  <c r="N21" i="30"/>
  <c r="N35" i="30" l="1"/>
  <c r="N29" i="30"/>
  <c r="O83" i="30"/>
  <c r="P82" i="30"/>
  <c r="O82" i="30"/>
  <c r="N592" i="30"/>
  <c r="AI19" i="32"/>
  <c r="AI17" i="32"/>
  <c r="AI16" i="32"/>
  <c r="T468" i="30" l="1"/>
  <c r="T469" i="30"/>
  <c r="T470" i="30"/>
  <c r="T471" i="30"/>
  <c r="T472" i="30"/>
  <c r="AV406" i="30"/>
  <c r="AV405" i="30"/>
  <c r="AV404" i="30"/>
  <c r="AV403" i="30"/>
  <c r="AV402" i="30"/>
  <c r="AN406" i="30"/>
  <c r="AN405" i="30"/>
  <c r="AN404" i="30"/>
  <c r="AN403" i="30"/>
  <c r="AN402" i="30"/>
  <c r="AF406" i="30"/>
  <c r="AF405" i="30"/>
  <c r="AF404" i="30"/>
  <c r="AF403" i="30"/>
  <c r="AF402" i="30"/>
  <c r="X406" i="30"/>
  <c r="X405" i="30"/>
  <c r="X404" i="30"/>
  <c r="X403" i="30"/>
  <c r="X402" i="30"/>
  <c r="P403" i="30"/>
  <c r="AR494" i="30"/>
  <c r="AQ494" i="30"/>
  <c r="AP494" i="30"/>
  <c r="AR493" i="30"/>
  <c r="AQ493" i="30"/>
  <c r="AP493" i="30"/>
  <c r="AR492" i="30"/>
  <c r="AQ492" i="30"/>
  <c r="AP492" i="30"/>
  <c r="AR491" i="30"/>
  <c r="AQ491" i="30"/>
  <c r="AP491" i="30"/>
  <c r="AR490" i="30"/>
  <c r="AQ490" i="30"/>
  <c r="AP490" i="30"/>
  <c r="AJ494" i="30"/>
  <c r="AI494" i="30"/>
  <c r="AH494" i="30"/>
  <c r="AJ493" i="30"/>
  <c r="AI493" i="30"/>
  <c r="AH493" i="30"/>
  <c r="AJ492" i="30"/>
  <c r="AI492" i="30"/>
  <c r="AH492" i="30"/>
  <c r="AJ491" i="30"/>
  <c r="AI491" i="30"/>
  <c r="AH491" i="30"/>
  <c r="AJ490" i="30"/>
  <c r="AI490" i="30"/>
  <c r="AH490" i="30"/>
  <c r="AB494" i="30"/>
  <c r="AA494" i="30"/>
  <c r="Z494" i="30"/>
  <c r="AB493" i="30"/>
  <c r="AA493" i="30"/>
  <c r="Z493" i="30"/>
  <c r="AB492" i="30"/>
  <c r="AA492" i="30"/>
  <c r="Z492" i="30"/>
  <c r="AB491" i="30"/>
  <c r="AA491" i="30"/>
  <c r="Z491" i="30"/>
  <c r="AB490" i="30"/>
  <c r="AA490" i="30"/>
  <c r="Z490" i="30"/>
  <c r="T494" i="30"/>
  <c r="S494" i="30"/>
  <c r="R494" i="30"/>
  <c r="T493" i="30"/>
  <c r="S493" i="30"/>
  <c r="R493" i="30"/>
  <c r="T492" i="30"/>
  <c r="S492" i="30"/>
  <c r="R492" i="30"/>
  <c r="T491" i="30"/>
  <c r="S491" i="30"/>
  <c r="R491" i="30"/>
  <c r="T490" i="30"/>
  <c r="S490" i="30"/>
  <c r="R490" i="30"/>
  <c r="L494" i="30"/>
  <c r="L493" i="30"/>
  <c r="L492" i="30"/>
  <c r="L491" i="30"/>
  <c r="L490" i="30"/>
  <c r="K494" i="30"/>
  <c r="K493" i="30"/>
  <c r="K492" i="30"/>
  <c r="K491" i="30"/>
  <c r="K490" i="30"/>
  <c r="J494" i="30"/>
  <c r="J493" i="30"/>
  <c r="J492" i="30"/>
  <c r="J491" i="30"/>
  <c r="J490" i="30"/>
  <c r="AR472" i="30"/>
  <c r="AQ472" i="30"/>
  <c r="AP472" i="30"/>
  <c r="AR471" i="30"/>
  <c r="AQ471" i="30"/>
  <c r="AP471" i="30"/>
  <c r="AR470" i="30"/>
  <c r="AQ470" i="30"/>
  <c r="AP470" i="30"/>
  <c r="AR469" i="30"/>
  <c r="AQ469" i="30"/>
  <c r="AP469" i="30"/>
  <c r="AR468" i="30"/>
  <c r="AQ468" i="30"/>
  <c r="AP468" i="30"/>
  <c r="AJ472" i="30"/>
  <c r="AI472" i="30"/>
  <c r="AH472" i="30"/>
  <c r="AJ471" i="30"/>
  <c r="AI471" i="30"/>
  <c r="AH471" i="30"/>
  <c r="AJ470" i="30"/>
  <c r="AI470" i="30"/>
  <c r="AH470" i="30"/>
  <c r="AJ469" i="30"/>
  <c r="AI469" i="30"/>
  <c r="AH469" i="30"/>
  <c r="AJ468" i="30"/>
  <c r="AI468" i="30"/>
  <c r="AH468" i="30"/>
  <c r="AB472" i="30"/>
  <c r="AA472" i="30"/>
  <c r="Z472" i="30"/>
  <c r="AB471" i="30"/>
  <c r="AA471" i="30"/>
  <c r="Z471" i="30"/>
  <c r="AB470" i="30"/>
  <c r="AA470" i="30"/>
  <c r="Z470" i="30"/>
  <c r="AB469" i="30"/>
  <c r="AA469" i="30"/>
  <c r="Z469" i="30"/>
  <c r="AB468" i="30"/>
  <c r="AA468" i="30"/>
  <c r="Z468" i="30"/>
  <c r="S472" i="30"/>
  <c r="R472" i="30"/>
  <c r="S471" i="30"/>
  <c r="R471" i="30"/>
  <c r="S470" i="30"/>
  <c r="R470" i="30"/>
  <c r="S469" i="30"/>
  <c r="R469" i="30"/>
  <c r="S468" i="30"/>
  <c r="R468" i="30"/>
  <c r="L472" i="30"/>
  <c r="L471" i="30"/>
  <c r="L470" i="30"/>
  <c r="L469" i="30"/>
  <c r="L468" i="30"/>
  <c r="K472" i="30"/>
  <c r="K471" i="30"/>
  <c r="K470" i="30"/>
  <c r="K469" i="30"/>
  <c r="K468" i="30"/>
  <c r="J472" i="30"/>
  <c r="J471" i="30"/>
  <c r="J470" i="30"/>
  <c r="J469" i="30"/>
  <c r="J468" i="30"/>
  <c r="AV450" i="30"/>
  <c r="AU450" i="30"/>
  <c r="AT450" i="30"/>
  <c r="AV449" i="30"/>
  <c r="AU449" i="30"/>
  <c r="AT449" i="30"/>
  <c r="AV448" i="30"/>
  <c r="AU448" i="30"/>
  <c r="AT448" i="30"/>
  <c r="AV447" i="30"/>
  <c r="AU447" i="30"/>
  <c r="AT447" i="30"/>
  <c r="AV446" i="30"/>
  <c r="AU446" i="30"/>
  <c r="AT446" i="30"/>
  <c r="AR450" i="30"/>
  <c r="AQ450" i="30"/>
  <c r="AP450" i="30"/>
  <c r="AR449" i="30"/>
  <c r="AQ449" i="30"/>
  <c r="AP449" i="30"/>
  <c r="AR448" i="30"/>
  <c r="AQ448" i="30"/>
  <c r="AP448" i="30"/>
  <c r="AR447" i="30"/>
  <c r="AQ447" i="30"/>
  <c r="AP447" i="30"/>
  <c r="AR446" i="30"/>
  <c r="AQ446" i="30"/>
  <c r="AP446" i="30"/>
  <c r="AN450" i="30"/>
  <c r="AM450" i="30"/>
  <c r="AL450" i="30"/>
  <c r="AN449" i="30"/>
  <c r="AM449" i="30"/>
  <c r="AL449" i="30"/>
  <c r="AN448" i="30"/>
  <c r="AM448" i="30"/>
  <c r="AL448" i="30"/>
  <c r="AN447" i="30"/>
  <c r="AM447" i="30"/>
  <c r="AL447" i="30"/>
  <c r="AN446" i="30"/>
  <c r="AM446" i="30"/>
  <c r="AL446" i="30"/>
  <c r="AJ450" i="30"/>
  <c r="AI450" i="30"/>
  <c r="AH450" i="30"/>
  <c r="AJ449" i="30"/>
  <c r="AI449" i="30"/>
  <c r="AH449" i="30"/>
  <c r="AJ448" i="30"/>
  <c r="AI448" i="30"/>
  <c r="AH448" i="30"/>
  <c r="AJ447" i="30"/>
  <c r="AI447" i="30"/>
  <c r="AH447" i="30"/>
  <c r="AJ446" i="30"/>
  <c r="AI446" i="30"/>
  <c r="AH446" i="30"/>
  <c r="AF450" i="30"/>
  <c r="AE450" i="30"/>
  <c r="AD450" i="30"/>
  <c r="AF449" i="30"/>
  <c r="AE449" i="30"/>
  <c r="AD449" i="30"/>
  <c r="AF448" i="30"/>
  <c r="AE448" i="30"/>
  <c r="AD448" i="30"/>
  <c r="AF447" i="30"/>
  <c r="AE447" i="30"/>
  <c r="AD447" i="30"/>
  <c r="AF446" i="30"/>
  <c r="AE446" i="30"/>
  <c r="AD446" i="30"/>
  <c r="AB450" i="30"/>
  <c r="AA450" i="30"/>
  <c r="Z450" i="30"/>
  <c r="AB449" i="30"/>
  <c r="AA449" i="30"/>
  <c r="Z449" i="30"/>
  <c r="AB448" i="30"/>
  <c r="AA448" i="30"/>
  <c r="Z448" i="30"/>
  <c r="AB447" i="30"/>
  <c r="AA447" i="30"/>
  <c r="Z447" i="30"/>
  <c r="AB446" i="30"/>
  <c r="AA446" i="30"/>
  <c r="Z446" i="30"/>
  <c r="X450" i="30"/>
  <c r="W450" i="30"/>
  <c r="V450" i="30"/>
  <c r="X449" i="30"/>
  <c r="W449" i="30"/>
  <c r="V449" i="30"/>
  <c r="X448" i="30"/>
  <c r="W448" i="30"/>
  <c r="V448" i="30"/>
  <c r="X447" i="30"/>
  <c r="W447" i="30"/>
  <c r="V447" i="30"/>
  <c r="X446" i="30"/>
  <c r="W446" i="30"/>
  <c r="V446" i="30"/>
  <c r="T450" i="30"/>
  <c r="S450" i="30"/>
  <c r="R450" i="30"/>
  <c r="T449" i="30"/>
  <c r="S449" i="30"/>
  <c r="R449" i="30"/>
  <c r="T448" i="30"/>
  <c r="S448" i="30"/>
  <c r="R448" i="30"/>
  <c r="T447" i="30"/>
  <c r="S447" i="30"/>
  <c r="R447" i="30"/>
  <c r="T446" i="30"/>
  <c r="S446" i="30"/>
  <c r="R446" i="30"/>
  <c r="P450" i="30"/>
  <c r="O450" i="30"/>
  <c r="N450" i="30"/>
  <c r="P449" i="30"/>
  <c r="O449" i="30"/>
  <c r="N449" i="30"/>
  <c r="P448" i="30"/>
  <c r="O448" i="30"/>
  <c r="N448" i="30"/>
  <c r="P447" i="30"/>
  <c r="O447" i="30"/>
  <c r="N447" i="30"/>
  <c r="P446" i="30"/>
  <c r="O446" i="30"/>
  <c r="N446" i="30"/>
  <c r="L450" i="30"/>
  <c r="L449" i="30"/>
  <c r="L448" i="30"/>
  <c r="L447" i="30"/>
  <c r="L446" i="30"/>
  <c r="K450" i="30"/>
  <c r="K449" i="30"/>
  <c r="K448" i="30"/>
  <c r="K447" i="30"/>
  <c r="K446" i="30"/>
  <c r="J450" i="30"/>
  <c r="J449" i="30"/>
  <c r="J448" i="30"/>
  <c r="J447" i="30"/>
  <c r="J446" i="30"/>
  <c r="J428" i="30"/>
  <c r="J427" i="30"/>
  <c r="J426" i="30"/>
  <c r="J425" i="30"/>
  <c r="J424" i="30"/>
  <c r="AU428" i="30"/>
  <c r="AT428" i="30"/>
  <c r="AR428" i="30"/>
  <c r="AQ428" i="30"/>
  <c r="AP428" i="30"/>
  <c r="AU427" i="30"/>
  <c r="AT427" i="30"/>
  <c r="AR427" i="30"/>
  <c r="AQ427" i="30"/>
  <c r="AP427" i="30"/>
  <c r="AU426" i="30"/>
  <c r="AT426" i="30"/>
  <c r="AR426" i="30"/>
  <c r="AQ426" i="30"/>
  <c r="AP426" i="30"/>
  <c r="AU425" i="30"/>
  <c r="AT425" i="30"/>
  <c r="AR425" i="30"/>
  <c r="AQ425" i="30"/>
  <c r="AP425" i="30"/>
  <c r="AU424" i="30"/>
  <c r="AT424" i="30"/>
  <c r="AR424" i="30"/>
  <c r="AQ424" i="30"/>
  <c r="AP424" i="30"/>
  <c r="AM428" i="30"/>
  <c r="AL428" i="30"/>
  <c r="AJ428" i="30"/>
  <c r="AI428" i="30"/>
  <c r="AH428" i="30"/>
  <c r="AM427" i="30"/>
  <c r="AL427" i="30"/>
  <c r="AJ427" i="30"/>
  <c r="AI427" i="30"/>
  <c r="AH427" i="30"/>
  <c r="AM426" i="30"/>
  <c r="AL426" i="30"/>
  <c r="AJ426" i="30"/>
  <c r="AI426" i="30"/>
  <c r="AH426" i="30"/>
  <c r="AM425" i="30"/>
  <c r="AL425" i="30"/>
  <c r="AJ425" i="30"/>
  <c r="AI425" i="30"/>
  <c r="AH425" i="30"/>
  <c r="AM424" i="30"/>
  <c r="AL424" i="30"/>
  <c r="AJ424" i="30"/>
  <c r="AI424" i="30"/>
  <c r="AH424" i="30"/>
  <c r="AE428" i="30"/>
  <c r="AD428" i="30"/>
  <c r="AB428" i="30"/>
  <c r="AA428" i="30"/>
  <c r="Z428" i="30"/>
  <c r="AE427" i="30"/>
  <c r="AD427" i="30"/>
  <c r="AB427" i="30"/>
  <c r="AA427" i="30"/>
  <c r="Z427" i="30"/>
  <c r="AE426" i="30"/>
  <c r="AD426" i="30"/>
  <c r="AB426" i="30"/>
  <c r="AA426" i="30"/>
  <c r="Z426" i="30"/>
  <c r="AE425" i="30"/>
  <c r="AD425" i="30"/>
  <c r="AB425" i="30"/>
  <c r="AA425" i="30"/>
  <c r="Z425" i="30"/>
  <c r="AE424" i="30"/>
  <c r="AD424" i="30"/>
  <c r="AB424" i="30"/>
  <c r="AA424" i="30"/>
  <c r="Z424" i="30"/>
  <c r="W428" i="30"/>
  <c r="V428" i="30"/>
  <c r="T428" i="30"/>
  <c r="S428" i="30"/>
  <c r="R428" i="30"/>
  <c r="W427" i="30"/>
  <c r="V427" i="30"/>
  <c r="T427" i="30"/>
  <c r="S427" i="30"/>
  <c r="R427" i="30"/>
  <c r="W426" i="30"/>
  <c r="V426" i="30"/>
  <c r="T426" i="30"/>
  <c r="S426" i="30"/>
  <c r="R426" i="30"/>
  <c r="W425" i="30"/>
  <c r="V425" i="30"/>
  <c r="T425" i="30"/>
  <c r="S425" i="30"/>
  <c r="R425" i="30"/>
  <c r="W424" i="30"/>
  <c r="V424" i="30"/>
  <c r="T424" i="30"/>
  <c r="S424" i="30"/>
  <c r="R424" i="30"/>
  <c r="N428" i="30"/>
  <c r="N427" i="30"/>
  <c r="N426" i="30"/>
  <c r="N425" i="30"/>
  <c r="N424" i="30"/>
  <c r="O428" i="30"/>
  <c r="O427" i="30"/>
  <c r="O426" i="30"/>
  <c r="O425" i="30"/>
  <c r="O424" i="30"/>
  <c r="L428" i="30"/>
  <c r="L427" i="30"/>
  <c r="L426" i="30"/>
  <c r="L425" i="30"/>
  <c r="L424" i="30"/>
  <c r="K428" i="30"/>
  <c r="K427" i="30"/>
  <c r="K426" i="30"/>
  <c r="K425" i="30"/>
  <c r="K424" i="30"/>
  <c r="N406" i="30"/>
  <c r="N405" i="30"/>
  <c r="N404" i="30"/>
  <c r="N403" i="30"/>
  <c r="N402" i="30"/>
  <c r="J384" i="30"/>
  <c r="J383" i="30"/>
  <c r="J382" i="30"/>
  <c r="J380" i="30"/>
  <c r="AU406" i="30"/>
  <c r="AT406" i="30"/>
  <c r="AU405" i="30"/>
  <c r="AT405" i="30"/>
  <c r="AU404" i="30"/>
  <c r="AT404" i="30"/>
  <c r="AR404" i="30"/>
  <c r="AQ404" i="30"/>
  <c r="AP404" i="30"/>
  <c r="AU403" i="30"/>
  <c r="AT403" i="30"/>
  <c r="AU402" i="30"/>
  <c r="AT402" i="30"/>
  <c r="AV384" i="30"/>
  <c r="AU384" i="30"/>
  <c r="AT384" i="30"/>
  <c r="AR384" i="30"/>
  <c r="AQ384" i="30"/>
  <c r="AP384" i="30"/>
  <c r="AR402" i="30" s="1"/>
  <c r="AV383" i="30"/>
  <c r="AU383" i="30"/>
  <c r="AT383" i="30"/>
  <c r="AR383" i="30"/>
  <c r="AQ383" i="30"/>
  <c r="AP383" i="30"/>
  <c r="AV382" i="30"/>
  <c r="AU382" i="30"/>
  <c r="AT382" i="30"/>
  <c r="AR382" i="30"/>
  <c r="AQ382" i="30"/>
  <c r="AP382" i="30"/>
  <c r="AV381" i="30"/>
  <c r="AU381" i="30"/>
  <c r="AT381" i="30"/>
  <c r="AV380" i="30"/>
  <c r="AU380" i="30"/>
  <c r="AT380" i="30"/>
  <c r="AR380" i="30"/>
  <c r="AQ380" i="30"/>
  <c r="AP380" i="30"/>
  <c r="AM406" i="30"/>
  <c r="AL406" i="30"/>
  <c r="AM405" i="30"/>
  <c r="AL405" i="30"/>
  <c r="AM404" i="30"/>
  <c r="AL404" i="30"/>
  <c r="AJ404" i="30"/>
  <c r="AI404" i="30"/>
  <c r="AH404" i="30"/>
  <c r="AM403" i="30"/>
  <c r="AL403" i="30"/>
  <c r="AM402" i="30"/>
  <c r="AL402" i="30"/>
  <c r="AN384" i="30"/>
  <c r="AM384" i="30"/>
  <c r="AL384" i="30"/>
  <c r="AJ384" i="30"/>
  <c r="AI384" i="30"/>
  <c r="AH384" i="30"/>
  <c r="AI402" i="30" s="1"/>
  <c r="AN383" i="30"/>
  <c r="AM383" i="30"/>
  <c r="AL383" i="30"/>
  <c r="AJ383" i="30"/>
  <c r="AI383" i="30"/>
  <c r="AH383" i="30"/>
  <c r="AN382" i="30"/>
  <c r="AM382" i="30"/>
  <c r="AL382" i="30"/>
  <c r="AJ382" i="30"/>
  <c r="AI382" i="30"/>
  <c r="AH382" i="30"/>
  <c r="AN381" i="30"/>
  <c r="AM381" i="30"/>
  <c r="AL381" i="30"/>
  <c r="AN380" i="30"/>
  <c r="AM380" i="30"/>
  <c r="AL380" i="30"/>
  <c r="AJ380" i="30"/>
  <c r="AI380" i="30"/>
  <c r="AH380" i="30"/>
  <c r="AE406" i="30"/>
  <c r="AD406" i="30"/>
  <c r="AE405" i="30"/>
  <c r="AD405" i="30"/>
  <c r="AE404" i="30"/>
  <c r="AD404" i="30"/>
  <c r="AB404" i="30"/>
  <c r="AA404" i="30"/>
  <c r="Z404" i="30"/>
  <c r="AE403" i="30"/>
  <c r="AD403" i="30"/>
  <c r="AE402" i="30"/>
  <c r="AD402" i="30"/>
  <c r="AF384" i="30"/>
  <c r="AE384" i="30"/>
  <c r="AD384" i="30"/>
  <c r="AB384" i="30"/>
  <c r="AA384" i="30"/>
  <c r="Z384" i="30"/>
  <c r="AB402" i="30" s="1"/>
  <c r="AF383" i="30"/>
  <c r="AE383" i="30"/>
  <c r="AD383" i="30"/>
  <c r="AB383" i="30"/>
  <c r="AA383" i="30"/>
  <c r="Z383" i="30"/>
  <c r="AF382" i="30"/>
  <c r="AE382" i="30"/>
  <c r="AD382" i="30"/>
  <c r="AB382" i="30"/>
  <c r="AA382" i="30"/>
  <c r="Z382" i="30"/>
  <c r="AF381" i="30"/>
  <c r="AE381" i="30"/>
  <c r="AD381" i="30"/>
  <c r="AF380" i="30"/>
  <c r="AE380" i="30"/>
  <c r="AD380" i="30"/>
  <c r="AB380" i="30"/>
  <c r="AA380" i="30"/>
  <c r="Z380" i="30"/>
  <c r="W406" i="30"/>
  <c r="V406" i="30"/>
  <c r="W405" i="30"/>
  <c r="V405" i="30"/>
  <c r="W404" i="30"/>
  <c r="V404" i="30"/>
  <c r="T404" i="30"/>
  <c r="S404" i="30"/>
  <c r="R404" i="30"/>
  <c r="W403" i="30"/>
  <c r="V403" i="30"/>
  <c r="W402" i="30"/>
  <c r="V402" i="30"/>
  <c r="X384" i="30"/>
  <c r="W384" i="30"/>
  <c r="V384" i="30"/>
  <c r="T384" i="30"/>
  <c r="S384" i="30"/>
  <c r="R384" i="30"/>
  <c r="T402" i="30" s="1"/>
  <c r="X383" i="30"/>
  <c r="W383" i="30"/>
  <c r="V383" i="30"/>
  <c r="T383" i="30"/>
  <c r="S383" i="30"/>
  <c r="R383" i="30"/>
  <c r="X382" i="30"/>
  <c r="W382" i="30"/>
  <c r="V382" i="30"/>
  <c r="T382" i="30"/>
  <c r="S382" i="30"/>
  <c r="R382" i="30"/>
  <c r="X381" i="30"/>
  <c r="W381" i="30"/>
  <c r="V381" i="30"/>
  <c r="X380" i="30"/>
  <c r="W380" i="30"/>
  <c r="V380" i="30"/>
  <c r="T380" i="30"/>
  <c r="S380" i="30"/>
  <c r="R380" i="30"/>
  <c r="P406" i="30"/>
  <c r="P405" i="30"/>
  <c r="P404" i="30"/>
  <c r="P402" i="30"/>
  <c r="O406" i="30"/>
  <c r="O405" i="30"/>
  <c r="O404" i="30"/>
  <c r="O403" i="30"/>
  <c r="O402" i="30"/>
  <c r="P384" i="30"/>
  <c r="P383" i="30"/>
  <c r="P382" i="30"/>
  <c r="P381" i="30"/>
  <c r="P380" i="30"/>
  <c r="O384" i="30"/>
  <c r="O383" i="30"/>
  <c r="O382" i="30"/>
  <c r="O381" i="30"/>
  <c r="O380" i="30"/>
  <c r="L404" i="30"/>
  <c r="K404" i="30"/>
  <c r="J404" i="30"/>
  <c r="AU83" i="30"/>
  <c r="AU112" i="30" s="1"/>
  <c r="AV82" i="30"/>
  <c r="AU82" i="30"/>
  <c r="AM83" i="30"/>
  <c r="AM112" i="30" s="1"/>
  <c r="AN82" i="30"/>
  <c r="AM82" i="30"/>
  <c r="AE83" i="30"/>
  <c r="AE112" i="30" s="1"/>
  <c r="AF82" i="30"/>
  <c r="AE82" i="30"/>
  <c r="W83" i="30"/>
  <c r="W112" i="30" s="1"/>
  <c r="X82" i="30"/>
  <c r="W82" i="30"/>
  <c r="O111" i="30"/>
  <c r="P111" i="30"/>
  <c r="AV113" i="30"/>
  <c r="AU113" i="30"/>
  <c r="AV112" i="30"/>
  <c r="AR116" i="30"/>
  <c r="AQ116" i="30"/>
  <c r="AP116" i="30"/>
  <c r="AR115" i="30"/>
  <c r="AQ115" i="30"/>
  <c r="AP115" i="30"/>
  <c r="AR114" i="30"/>
  <c r="AQ114" i="30"/>
  <c r="AP114" i="30"/>
  <c r="AR113" i="30"/>
  <c r="AQ113" i="30"/>
  <c r="AP113" i="30"/>
  <c r="AR112" i="30"/>
  <c r="AQ112" i="30"/>
  <c r="AP112" i="30"/>
  <c r="AR111" i="30"/>
  <c r="AQ111" i="30"/>
  <c r="AP111" i="30"/>
  <c r="AL114" i="30"/>
  <c r="AN113" i="30"/>
  <c r="AM113" i="30"/>
  <c r="AL113" i="30"/>
  <c r="AN112" i="30"/>
  <c r="AL112" i="30"/>
  <c r="AL111" i="30"/>
  <c r="AJ116" i="30"/>
  <c r="AI116" i="30"/>
  <c r="AH116" i="30"/>
  <c r="AJ115" i="30"/>
  <c r="AI115" i="30"/>
  <c r="AH115" i="30"/>
  <c r="AJ114" i="30"/>
  <c r="AI114" i="30"/>
  <c r="AH114" i="30"/>
  <c r="AJ113" i="30"/>
  <c r="AI113" i="30"/>
  <c r="AH113" i="30"/>
  <c r="AJ112" i="30"/>
  <c r="AI112" i="30"/>
  <c r="AH112" i="30"/>
  <c r="AJ111" i="30"/>
  <c r="AI111" i="30"/>
  <c r="AH111" i="30"/>
  <c r="AD114" i="30"/>
  <c r="AF113" i="30"/>
  <c r="AE113" i="30"/>
  <c r="AD113" i="30"/>
  <c r="AF112" i="30"/>
  <c r="AD112" i="30"/>
  <c r="AD111" i="30"/>
  <c r="AB116" i="30"/>
  <c r="AA116" i="30"/>
  <c r="Z116" i="30"/>
  <c r="AB115" i="30"/>
  <c r="AA115" i="30"/>
  <c r="Z115" i="30"/>
  <c r="AB114" i="30"/>
  <c r="AA114" i="30"/>
  <c r="Z114" i="30"/>
  <c r="AB113" i="30"/>
  <c r="AA113" i="30"/>
  <c r="Z113" i="30"/>
  <c r="AB112" i="30"/>
  <c r="AA112" i="30"/>
  <c r="Z112" i="30"/>
  <c r="AB111" i="30"/>
  <c r="AA111" i="30"/>
  <c r="Z111" i="30"/>
  <c r="V114" i="30"/>
  <c r="X113" i="30"/>
  <c r="W113" i="30"/>
  <c r="V113" i="30"/>
  <c r="X112" i="30"/>
  <c r="V112" i="30"/>
  <c r="V111" i="30"/>
  <c r="T116" i="30"/>
  <c r="S116" i="30"/>
  <c r="R116" i="30"/>
  <c r="T115" i="30"/>
  <c r="S115" i="30"/>
  <c r="R115" i="30"/>
  <c r="T114" i="30"/>
  <c r="S114" i="30"/>
  <c r="R114" i="30"/>
  <c r="T113" i="30"/>
  <c r="S113" i="30"/>
  <c r="R113" i="30"/>
  <c r="T112" i="30"/>
  <c r="S112" i="30"/>
  <c r="R112" i="30"/>
  <c r="T111" i="30"/>
  <c r="S111" i="30"/>
  <c r="R111" i="30"/>
  <c r="L116" i="30"/>
  <c r="K116" i="30"/>
  <c r="J116" i="30"/>
  <c r="L115" i="30"/>
  <c r="K115" i="30"/>
  <c r="J115" i="30"/>
  <c r="L114" i="30"/>
  <c r="K114" i="30"/>
  <c r="J114" i="30"/>
  <c r="L113" i="30"/>
  <c r="K113" i="30"/>
  <c r="J113" i="30"/>
  <c r="L112" i="30"/>
  <c r="K112" i="30"/>
  <c r="J112" i="30"/>
  <c r="L111" i="30"/>
  <c r="K111" i="30"/>
  <c r="J111" i="30"/>
  <c r="O114" i="30"/>
  <c r="O113" i="30"/>
  <c r="O112" i="30"/>
  <c r="P114" i="30"/>
  <c r="P113" i="30"/>
  <c r="P112" i="30"/>
  <c r="N114" i="30"/>
  <c r="N113" i="30"/>
  <c r="N112" i="30"/>
  <c r="N111" i="30"/>
  <c r="AT37" i="30"/>
  <c r="AT36" i="30"/>
  <c r="AT35" i="30"/>
  <c r="AR37" i="30"/>
  <c r="AQ37" i="30"/>
  <c r="AP37" i="30"/>
  <c r="AP36" i="30"/>
  <c r="AP35" i="30"/>
  <c r="AP30" i="30"/>
  <c r="AP29" i="30"/>
  <c r="AJ37" i="30"/>
  <c r="AI37" i="30"/>
  <c r="AH37" i="30"/>
  <c r="AH36" i="30"/>
  <c r="AH35" i="30"/>
  <c r="AH30" i="30"/>
  <c r="AH29" i="30"/>
  <c r="AB37" i="30"/>
  <c r="AA37" i="30"/>
  <c r="Z37" i="30"/>
  <c r="Z36" i="30"/>
  <c r="Z35" i="30"/>
  <c r="Z30" i="30"/>
  <c r="Z29" i="30"/>
  <c r="T37" i="30"/>
  <c r="S37" i="30"/>
  <c r="R37" i="30"/>
  <c r="R36" i="30"/>
  <c r="R35" i="30"/>
  <c r="R30" i="30"/>
  <c r="R29" i="30"/>
  <c r="L37" i="30"/>
  <c r="K37" i="30"/>
  <c r="J37" i="30"/>
  <c r="J36" i="30"/>
  <c r="J35" i="30"/>
  <c r="J30" i="30"/>
  <c r="J29" i="30"/>
  <c r="N119" i="30" l="1"/>
  <c r="N117" i="30"/>
  <c r="AZ112" i="30"/>
  <c r="W385" i="30"/>
  <c r="W549" i="30" s="1"/>
  <c r="X407" i="30"/>
  <c r="X550" i="30" s="1"/>
  <c r="BX550" i="41" s="1"/>
  <c r="CE550" i="41" s="1"/>
  <c r="AX112" i="30"/>
  <c r="AU387" i="30"/>
  <c r="AU625" i="30" s="1"/>
  <c r="AL407" i="30"/>
  <c r="AL550" i="30" s="1"/>
  <c r="BB404" i="30"/>
  <c r="AH387" i="30"/>
  <c r="AJ406" i="30" s="1"/>
  <c r="AT385" i="30"/>
  <c r="AT549" i="30" s="1"/>
  <c r="AE387" i="30"/>
  <c r="AE625" i="30" s="1"/>
  <c r="AD387" i="30"/>
  <c r="AD625" i="30" s="1"/>
  <c r="AP387" i="30"/>
  <c r="P409" i="30"/>
  <c r="P626" i="30" s="1"/>
  <c r="AE407" i="30"/>
  <c r="AE550" i="30" s="1"/>
  <c r="AZ404" i="30"/>
  <c r="S385" i="30"/>
  <c r="X387" i="30"/>
  <c r="X625" i="30" s="1"/>
  <c r="V387" i="30"/>
  <c r="V625" i="30" s="1"/>
  <c r="R387" i="30"/>
  <c r="S406" i="30" s="1"/>
  <c r="AF407" i="30"/>
  <c r="AF550" i="30" s="1"/>
  <c r="BY550" i="41" s="1"/>
  <c r="CF550" i="41" s="1"/>
  <c r="AN409" i="30"/>
  <c r="AN626" i="30" s="1"/>
  <c r="AD407" i="30"/>
  <c r="AD550" i="30" s="1"/>
  <c r="AM409" i="30"/>
  <c r="AM626" i="30" s="1"/>
  <c r="AL409" i="30"/>
  <c r="AL626" i="30" s="1"/>
  <c r="V407" i="30"/>
  <c r="V550" i="30" s="1"/>
  <c r="W407" i="30"/>
  <c r="W550" i="30" s="1"/>
  <c r="W409" i="30"/>
  <c r="W626" i="30" s="1"/>
  <c r="AF409" i="30"/>
  <c r="AF626" i="30" s="1"/>
  <c r="X409" i="30"/>
  <c r="X626" i="30" s="1"/>
  <c r="AT407" i="30"/>
  <c r="AT550" i="30" s="1"/>
  <c r="AT409" i="30"/>
  <c r="AT626" i="30" s="1"/>
  <c r="AN407" i="30"/>
  <c r="AN550" i="30" s="1"/>
  <c r="BZ550" i="41" s="1"/>
  <c r="CG550" i="41" s="1"/>
  <c r="AU409" i="30"/>
  <c r="AU626" i="30" s="1"/>
  <c r="AD409" i="30"/>
  <c r="AD626" i="30" s="1"/>
  <c r="V409" i="30"/>
  <c r="V626" i="30" s="1"/>
  <c r="AE409" i="30"/>
  <c r="AE626" i="30" s="1"/>
  <c r="AV409" i="30"/>
  <c r="AV626" i="30" s="1"/>
  <c r="AF385" i="30"/>
  <c r="AF549" i="30" s="1"/>
  <c r="BY549" i="41" s="1"/>
  <c r="CF549" i="41" s="1"/>
  <c r="AB385" i="30"/>
  <c r="AM385" i="30"/>
  <c r="AM549" i="30" s="1"/>
  <c r="AI387" i="30"/>
  <c r="AV387" i="30"/>
  <c r="AV625" i="30" s="1"/>
  <c r="AR385" i="30"/>
  <c r="AN387" i="30"/>
  <c r="AN625" i="30" s="1"/>
  <c r="AJ385" i="30"/>
  <c r="W387" i="30"/>
  <c r="W625" i="30" s="1"/>
  <c r="Z385" i="30"/>
  <c r="X385" i="30"/>
  <c r="X549" i="30" s="1"/>
  <c r="BX549" i="41" s="1"/>
  <c r="CE549" i="41" s="1"/>
  <c r="T385" i="30"/>
  <c r="AX404" i="30"/>
  <c r="AE385" i="30"/>
  <c r="AE549" i="30" s="1"/>
  <c r="AA385" i="30"/>
  <c r="AF387" i="30"/>
  <c r="AF625" i="30" s="1"/>
  <c r="AL385" i="30"/>
  <c r="AL549" i="30" s="1"/>
  <c r="AH385" i="30"/>
  <c r="AM387" i="30"/>
  <c r="AM625" i="30" s="1"/>
  <c r="AU385" i="30"/>
  <c r="AU549" i="30" s="1"/>
  <c r="AQ385" i="30"/>
  <c r="AV407" i="30"/>
  <c r="AV550" i="30" s="1"/>
  <c r="CA550" i="41" s="1"/>
  <c r="CH550" i="41" s="1"/>
  <c r="AY404" i="30"/>
  <c r="AQ387" i="30"/>
  <c r="AR387" i="30"/>
  <c r="AP402" i="30"/>
  <c r="AV385" i="30"/>
  <c r="AV549" i="30" s="1"/>
  <c r="CA549" i="41" s="1"/>
  <c r="CH549" i="41" s="1"/>
  <c r="AT387" i="30"/>
  <c r="AT625" i="30" s="1"/>
  <c r="AQ402" i="30"/>
  <c r="AU407" i="30"/>
  <c r="AU550" i="30" s="1"/>
  <c r="AP385" i="30"/>
  <c r="AJ402" i="30"/>
  <c r="AJ387" i="30"/>
  <c r="AH402" i="30"/>
  <c r="AN385" i="30"/>
  <c r="AN549" i="30" s="1"/>
  <c r="BZ549" i="41" s="1"/>
  <c r="CG549" i="41" s="1"/>
  <c r="AL387" i="30"/>
  <c r="AL625" i="30" s="1"/>
  <c r="AM407" i="30"/>
  <c r="AM550" i="30" s="1"/>
  <c r="AI385" i="30"/>
  <c r="BD405" i="30"/>
  <c r="AD385" i="30"/>
  <c r="AD549" i="30" s="1"/>
  <c r="AA387" i="30"/>
  <c r="AB387" i="30"/>
  <c r="Z402" i="30"/>
  <c r="BD404" i="30"/>
  <c r="AA402" i="30"/>
  <c r="Z387" i="30"/>
  <c r="R385" i="30"/>
  <c r="BD406" i="30"/>
  <c r="V385" i="30"/>
  <c r="V549" i="30" s="1"/>
  <c r="S387" i="30"/>
  <c r="BD402" i="30"/>
  <c r="T387" i="30"/>
  <c r="R402" i="30"/>
  <c r="BD403" i="30"/>
  <c r="S402" i="30"/>
  <c r="P407" i="30"/>
  <c r="P550" i="30" s="1"/>
  <c r="BW550" i="41" s="1"/>
  <c r="BC404" i="30"/>
  <c r="AY112" i="30"/>
  <c r="BB112" i="30"/>
  <c r="BC112" i="30"/>
  <c r="CB550" i="41" l="1"/>
  <c r="CD550" i="41"/>
  <c r="CI550" i="41" s="1"/>
  <c r="BD626" i="30"/>
  <c r="BD550" i="30"/>
  <c r="BH550" i="41" s="1"/>
  <c r="BM550" i="41" s="1"/>
  <c r="T405" i="30"/>
  <c r="AF408" i="30"/>
  <c r="AH406" i="30"/>
  <c r="AP406" i="30"/>
  <c r="S405" i="30"/>
  <c r="S409" i="30" s="1"/>
  <c r="AH405" i="30"/>
  <c r="AI405" i="30"/>
  <c r="AN386" i="30"/>
  <c r="AI406" i="30"/>
  <c r="AJ405" i="30"/>
  <c r="AJ407" i="30" s="1"/>
  <c r="AQ405" i="30"/>
  <c r="AF388" i="30"/>
  <c r="AJ388" i="30"/>
  <c r="X386" i="30"/>
  <c r="AQ406" i="30"/>
  <c r="AR405" i="30"/>
  <c r="AR406" i="30"/>
  <c r="AP405" i="30"/>
  <c r="BD407" i="30"/>
  <c r="AV408" i="30"/>
  <c r="AN410" i="30"/>
  <c r="AN388" i="30"/>
  <c r="T386" i="30"/>
  <c r="R405" i="30"/>
  <c r="T406" i="30"/>
  <c r="R406" i="30"/>
  <c r="AV386" i="30"/>
  <c r="AB386" i="30"/>
  <c r="AJ386" i="30"/>
  <c r="X388" i="30"/>
  <c r="AF410" i="30"/>
  <c r="BD409" i="30"/>
  <c r="AV410" i="30"/>
  <c r="X408" i="30"/>
  <c r="AN408" i="30"/>
  <c r="X410" i="30"/>
  <c r="AF386" i="30"/>
  <c r="AV388" i="30"/>
  <c r="AR386" i="30"/>
  <c r="AR388" i="30"/>
  <c r="T388" i="30"/>
  <c r="AA406" i="30"/>
  <c r="AA405" i="30"/>
  <c r="AB388" i="30"/>
  <c r="Z406" i="30"/>
  <c r="AB406" i="30"/>
  <c r="AB405" i="30"/>
  <c r="Z405" i="30"/>
  <c r="BD112" i="30"/>
  <c r="AP407" i="30" l="1"/>
  <c r="AH409" i="30"/>
  <c r="AI409" i="30"/>
  <c r="AH407" i="30"/>
  <c r="S407" i="30"/>
  <c r="T409" i="30"/>
  <c r="AI407" i="30"/>
  <c r="AQ407" i="30"/>
  <c r="T407" i="30"/>
  <c r="AR409" i="30"/>
  <c r="AQ409" i="30"/>
  <c r="AJ409" i="30"/>
  <c r="AP409" i="30"/>
  <c r="R409" i="30"/>
  <c r="AR407" i="30"/>
  <c r="R407" i="30"/>
  <c r="Z409" i="30"/>
  <c r="AA409" i="30"/>
  <c r="Z407" i="30"/>
  <c r="AA407" i="30"/>
  <c r="AB409" i="30"/>
  <c r="AB407" i="30"/>
  <c r="AJ408" i="30" l="1"/>
  <c r="AJ410" i="30"/>
  <c r="AR408" i="30"/>
  <c r="T408" i="30"/>
  <c r="T410" i="30"/>
  <c r="AR410" i="30"/>
  <c r="AB410" i="30"/>
  <c r="AB408" i="30"/>
  <c r="X13" i="30" l="1"/>
  <c r="W13" i="30"/>
  <c r="V13" i="30"/>
  <c r="V28" i="30" s="1"/>
  <c r="T13" i="30"/>
  <c r="T28" i="30" s="1"/>
  <c r="R13" i="30"/>
  <c r="R28" i="30" s="1"/>
  <c r="S13" i="30"/>
  <c r="S28" i="30" s="1"/>
  <c r="P13" i="30"/>
  <c r="P28" i="30" s="1"/>
  <c r="O13" i="30"/>
  <c r="O28" i="30" s="1"/>
  <c r="N13" i="30"/>
  <c r="N28" i="30" s="1"/>
  <c r="X14" i="30" l="1"/>
  <c r="W14" i="30"/>
  <c r="W15" i="30"/>
  <c r="W28" i="30" l="1"/>
  <c r="AV431" i="30"/>
  <c r="AV627" i="30" s="1"/>
  <c r="AN431" i="30"/>
  <c r="AN627" i="30" s="1"/>
  <c r="AF431" i="30"/>
  <c r="AF627" i="30" s="1"/>
  <c r="X431" i="30"/>
  <c r="X627" i="30" s="1"/>
  <c r="P431" i="30"/>
  <c r="P627" i="30" s="1"/>
  <c r="AV429" i="30"/>
  <c r="AV551" i="30" s="1"/>
  <c r="AN429" i="30"/>
  <c r="AN551" i="30" s="1"/>
  <c r="AF429" i="30"/>
  <c r="AF551" i="30" s="1"/>
  <c r="X429" i="30"/>
  <c r="X551" i="30" s="1"/>
  <c r="P429" i="30"/>
  <c r="P551" i="30" s="1"/>
  <c r="BD428" i="30"/>
  <c r="BD427" i="30"/>
  <c r="BD426" i="30"/>
  <c r="BD425" i="30"/>
  <c r="BD424" i="30"/>
  <c r="AX426" i="30" l="1"/>
  <c r="AY426" i="30"/>
  <c r="BB426" i="30"/>
  <c r="AZ426" i="30"/>
  <c r="V117" i="30"/>
  <c r="BD429" i="30"/>
  <c r="BD431" i="30"/>
  <c r="AZ113" i="30"/>
  <c r="BC426" i="30"/>
  <c r="BB113" i="30"/>
  <c r="AY113" i="30"/>
  <c r="AX113" i="30"/>
  <c r="BY7" i="30"/>
  <c r="CD7" i="30" s="1"/>
  <c r="BY8" i="30"/>
  <c r="CD8" i="30" s="1"/>
  <c r="BY9" i="30"/>
  <c r="CD9" i="30" s="1"/>
  <c r="BY10" i="30"/>
  <c r="CD10" i="30" s="1"/>
  <c r="BY11" i="30"/>
  <c r="CD11" i="30" s="1"/>
  <c r="CH19" i="30"/>
  <c r="CH21" i="30" s="1"/>
  <c r="CJ19" i="30"/>
  <c r="CJ21" i="30" s="1"/>
  <c r="CL19" i="30"/>
  <c r="CL21" i="30" s="1"/>
  <c r="CN19" i="30"/>
  <c r="CN21" i="30" s="1"/>
  <c r="CP19" i="30"/>
  <c r="CP21" i="30" s="1"/>
  <c r="BV21" i="30"/>
  <c r="BW21" i="30"/>
  <c r="BX21" i="30"/>
  <c r="BY21" i="30"/>
  <c r="BZ21" i="30"/>
  <c r="CA21" i="30"/>
  <c r="CB21" i="30"/>
  <c r="CC21" i="30"/>
  <c r="CD21" i="30"/>
  <c r="CE21" i="30"/>
  <c r="CG21" i="30"/>
  <c r="CI21" i="30"/>
  <c r="CK21" i="30"/>
  <c r="CM21" i="30"/>
  <c r="CO21" i="30"/>
  <c r="BZ8" i="30" l="1"/>
  <c r="CB7" i="30"/>
  <c r="CA7" i="30"/>
  <c r="CC22" i="30"/>
  <c r="CC24" i="30" s="1"/>
  <c r="CA8" i="30"/>
  <c r="BW22" i="30"/>
  <c r="BW24" i="30" s="1"/>
  <c r="CC8" i="30"/>
  <c r="CN22" i="30"/>
  <c r="CN24" i="30" s="1"/>
  <c r="CB8" i="30"/>
  <c r="BZ11" i="30"/>
  <c r="BZ7" i="30"/>
  <c r="BZ10" i="30"/>
  <c r="CA11" i="30"/>
  <c r="CL22" i="30"/>
  <c r="CL24" i="30" s="1"/>
  <c r="BY22" i="30"/>
  <c r="BY24" i="30" s="1"/>
  <c r="CC7" i="30"/>
  <c r="CH22" i="30"/>
  <c r="CH24" i="30" s="1"/>
  <c r="CE22" i="30"/>
  <c r="CE24" i="30" s="1"/>
  <c r="CC9" i="30"/>
  <c r="CC10" i="30"/>
  <c r="CB9" i="30"/>
  <c r="CC11" i="30"/>
  <c r="CB10" i="30"/>
  <c r="CA9" i="30"/>
  <c r="CA22" i="30"/>
  <c r="CA24" i="30" s="1"/>
  <c r="CP22" i="30"/>
  <c r="CP24" i="30" s="1"/>
  <c r="CB11" i="30"/>
  <c r="CA10" i="30"/>
  <c r="BZ9" i="30"/>
  <c r="CP26" i="30"/>
  <c r="CJ22" i="30"/>
  <c r="CJ24" i="30" s="1"/>
  <c r="CE26" i="30"/>
  <c r="CE27" i="30" s="1"/>
  <c r="BD113" i="30" l="1"/>
  <c r="CP27" i="30"/>
  <c r="CP30" i="30" s="1"/>
  <c r="CP29" i="30"/>
  <c r="BC113" i="30" l="1"/>
  <c r="D20" i="32"/>
  <c r="F19" i="32"/>
  <c r="F20" i="32" s="1"/>
  <c r="E19" i="32"/>
  <c r="E20" i="32" s="1"/>
  <c r="AP19" i="32" l="1"/>
  <c r="AO19" i="32"/>
  <c r="AN19" i="32"/>
  <c r="AM19" i="32"/>
  <c r="AL19" i="32"/>
  <c r="AK19" i="32"/>
  <c r="AJ19" i="32"/>
  <c r="AK17" i="32"/>
  <c r="AL17" i="32"/>
  <c r="AM17" i="32"/>
  <c r="AN17" i="32"/>
  <c r="AO17" i="32"/>
  <c r="AP17" i="32"/>
  <c r="AJ17" i="32"/>
  <c r="BO17" i="32" l="1"/>
  <c r="BP17" i="32"/>
  <c r="BM17" i="32"/>
  <c r="BM16" i="32"/>
  <c r="BM19" i="32" l="1"/>
  <c r="BU19" i="32"/>
  <c r="BT19" i="32"/>
  <c r="BS19" i="32"/>
  <c r="BR19" i="32"/>
  <c r="BQ19" i="32"/>
  <c r="BP19" i="32"/>
  <c r="BO19" i="32"/>
  <c r="BN19" i="32"/>
  <c r="BU17" i="32"/>
  <c r="BN17" i="32"/>
  <c r="BK19" i="32"/>
  <c r="BJ19" i="32"/>
  <c r="BI19" i="32"/>
  <c r="BH19" i="32"/>
  <c r="BG19" i="32"/>
  <c r="BF19" i="32"/>
  <c r="BE19" i="32"/>
  <c r="BD19" i="32"/>
  <c r="BC19" i="32"/>
  <c r="BH17" i="32"/>
  <c r="BD17" i="32"/>
  <c r="BC17" i="32"/>
  <c r="AV19" i="32"/>
  <c r="AU19" i="32"/>
  <c r="AU17" i="32"/>
  <c r="AT19" i="32"/>
  <c r="AS19" i="32"/>
  <c r="AS17" i="32"/>
  <c r="BA19" i="32"/>
  <c r="AZ19" i="32"/>
  <c r="AY19" i="32"/>
  <c r="AX19" i="32"/>
  <c r="AW19" i="32"/>
  <c r="BA17" i="32"/>
  <c r="BK17" i="32"/>
  <c r="BJ17" i="32"/>
  <c r="AP16" i="32"/>
  <c r="AO16" i="32"/>
  <c r="BI16" i="32" s="1"/>
  <c r="BR17" i="32"/>
  <c r="AN16" i="32"/>
  <c r="AM16" i="32"/>
  <c r="AW16" i="32" s="1"/>
  <c r="AL16" i="32"/>
  <c r="BF16" i="32" s="1"/>
  <c r="AK16" i="32"/>
  <c r="F44" i="32"/>
  <c r="E44" i="32"/>
  <c r="D44" i="32"/>
  <c r="BE17" i="32"/>
  <c r="AT17" i="32"/>
  <c r="BO16" i="32" l="1"/>
  <c r="BE16" i="32"/>
  <c r="AU16" i="32"/>
  <c r="BJ16" i="32"/>
  <c r="BT16" i="32"/>
  <c r="BU16" i="32"/>
  <c r="BK16" i="32"/>
  <c r="BG16" i="32"/>
  <c r="AY16" i="32"/>
  <c r="AZ16" i="32"/>
  <c r="BQ16" i="32"/>
  <c r="AV16" i="32"/>
  <c r="BP16" i="32"/>
  <c r="BS16" i="32"/>
  <c r="AX16" i="32"/>
  <c r="BH16" i="32"/>
  <c r="BR16" i="32"/>
  <c r="AS16" i="32"/>
  <c r="BC16" i="32"/>
  <c r="BF17" i="32"/>
  <c r="BS17" i="32"/>
  <c r="AY17" i="32"/>
  <c r="BA16" i="32"/>
  <c r="BG17" i="32"/>
  <c r="BQ17" i="32"/>
  <c r="AW17" i="32"/>
  <c r="AZ17" i="32"/>
  <c r="BT17" i="32"/>
  <c r="BI17" i="32"/>
  <c r="AV17" i="32"/>
  <c r="AX17" i="32"/>
  <c r="AJ16" i="32"/>
  <c r="K12" i="32"/>
  <c r="AC12" i="32" s="1"/>
  <c r="J12" i="32"/>
  <c r="AB12" i="32" s="1"/>
  <c r="I12" i="32"/>
  <c r="AA12" i="32" s="1"/>
  <c r="N12" i="32"/>
  <c r="AF12" i="32" s="1"/>
  <c r="O12" i="32"/>
  <c r="AG12" i="32" s="1"/>
  <c r="M12" i="32"/>
  <c r="AE12" i="32" l="1"/>
  <c r="BD16" i="32"/>
  <c r="BN16" i="32"/>
  <c r="AT16" i="32"/>
  <c r="P523" i="30" l="1"/>
  <c r="O523" i="30"/>
  <c r="N523" i="30"/>
  <c r="N149" i="30" l="1"/>
  <c r="V149" i="30"/>
  <c r="AD149" i="30"/>
  <c r="AL149" i="30"/>
  <c r="AT149" i="30"/>
  <c r="I13" i="32" l="1"/>
  <c r="AA13" i="32" s="1"/>
  <c r="N163" i="30"/>
  <c r="BD668" i="30" l="1"/>
  <c r="BC668" i="30"/>
  <c r="BB668" i="30"/>
  <c r="AZ668" i="30"/>
  <c r="AY668" i="30"/>
  <c r="AX668" i="30"/>
  <c r="AV668" i="30"/>
  <c r="AU668" i="30"/>
  <c r="AT668" i="30"/>
  <c r="AR668" i="30"/>
  <c r="AQ668" i="30"/>
  <c r="AP668" i="30"/>
  <c r="AN668" i="30"/>
  <c r="AM668" i="30"/>
  <c r="AL668" i="30"/>
  <c r="AJ668" i="30"/>
  <c r="AI668" i="30"/>
  <c r="AH668" i="30"/>
  <c r="AF668" i="30"/>
  <c r="AE668" i="30"/>
  <c r="AD668" i="30"/>
  <c r="AB668" i="30"/>
  <c r="AA668" i="30"/>
  <c r="Z668" i="30"/>
  <c r="X668" i="30"/>
  <c r="W668" i="30"/>
  <c r="V668" i="30"/>
  <c r="T668" i="30"/>
  <c r="S668" i="30"/>
  <c r="R668" i="30"/>
  <c r="P668" i="30"/>
  <c r="O668" i="30"/>
  <c r="N668" i="30"/>
  <c r="L668" i="30"/>
  <c r="K668" i="30"/>
  <c r="J668" i="30"/>
  <c r="J592" i="30"/>
  <c r="AV149" i="30"/>
  <c r="W149" i="30"/>
  <c r="P149" i="30"/>
  <c r="O149" i="30"/>
  <c r="J150" i="30"/>
  <c r="L150" i="30" s="1"/>
  <c r="AP150" i="30"/>
  <c r="AH150" i="30"/>
  <c r="Z150" i="30"/>
  <c r="AB150" i="30" s="1"/>
  <c r="R150" i="30"/>
  <c r="T150" i="30" s="1"/>
  <c r="AN267" i="30"/>
  <c r="AM267" i="30"/>
  <c r="AV267" i="30"/>
  <c r="AU267" i="30"/>
  <c r="AF267" i="30"/>
  <c r="AE267" i="30"/>
  <c r="X267" i="30"/>
  <c r="W267" i="30"/>
  <c r="N329" i="30"/>
  <c r="N623" i="30" s="1"/>
  <c r="P329" i="30"/>
  <c r="P623" i="30" s="1"/>
  <c r="N327" i="30"/>
  <c r="O327" i="30"/>
  <c r="P327" i="30"/>
  <c r="O329" i="30"/>
  <c r="O623" i="30" s="1"/>
  <c r="N160" i="30"/>
  <c r="N159" i="30"/>
  <c r="N158" i="30"/>
  <c r="N157" i="30"/>
  <c r="N164" i="30"/>
  <c r="J119" i="30" l="1"/>
  <c r="J117" i="30"/>
  <c r="M13" i="32"/>
  <c r="N13" i="32"/>
  <c r="AF13" i="32" s="1"/>
  <c r="O13" i="32"/>
  <c r="AG13" i="32" s="1"/>
  <c r="AT150" i="30"/>
  <c r="AV150" i="30" s="1"/>
  <c r="AT268" i="30"/>
  <c r="V150" i="30"/>
  <c r="W150" i="30" s="1"/>
  <c r="V268" i="30"/>
  <c r="AD150" i="30"/>
  <c r="AD268" i="30"/>
  <c r="AL150" i="30"/>
  <c r="AM150" i="30" s="1"/>
  <c r="AL268" i="30"/>
  <c r="N150" i="30"/>
  <c r="O150" i="30" s="1"/>
  <c r="N268" i="30"/>
  <c r="N277" i="30" s="1"/>
  <c r="AJ150" i="30"/>
  <c r="AI150" i="30"/>
  <c r="AR150" i="30"/>
  <c r="AQ150" i="30"/>
  <c r="S150" i="30"/>
  <c r="AA150" i="30"/>
  <c r="AN149" i="30"/>
  <c r="K150" i="30"/>
  <c r="AF149" i="30"/>
  <c r="AU149" i="30"/>
  <c r="AM149" i="30"/>
  <c r="AE149" i="30"/>
  <c r="X149" i="30"/>
  <c r="N625" i="30"/>
  <c r="P328" i="30"/>
  <c r="P330" i="30"/>
  <c r="N549" i="30" l="1"/>
  <c r="BB549" i="30" s="1"/>
  <c r="BB625" i="30"/>
  <c r="J539" i="30"/>
  <c r="J585" i="30" s="1"/>
  <c r="N122" i="30"/>
  <c r="AE13" i="32"/>
  <c r="N275" i="30"/>
  <c r="N274" i="30"/>
  <c r="N276" i="30"/>
  <c r="N161" i="30"/>
  <c r="P150" i="30"/>
  <c r="AN150" i="30"/>
  <c r="N162" i="30"/>
  <c r="AU150" i="30"/>
  <c r="X150" i="30"/>
  <c r="AF150" i="30"/>
  <c r="AE150" i="30"/>
  <c r="F14" i="32" l="1"/>
  <c r="F22" i="32" s="1"/>
  <c r="F23" i="32" s="1"/>
  <c r="F25" i="32" s="1"/>
  <c r="E14" i="32"/>
  <c r="E22" i="32" s="1"/>
  <c r="E23" i="32" s="1"/>
  <c r="E25" i="32" s="1"/>
  <c r="D14" i="32"/>
  <c r="BF549" i="41" l="1"/>
  <c r="BK549" i="41" s="1"/>
  <c r="D22" i="32"/>
  <c r="D23" i="32" s="1"/>
  <c r="D25" i="32" s="1"/>
  <c r="J523" i="30"/>
  <c r="L523" i="30"/>
  <c r="K523" i="30"/>
  <c r="AR523" i="30"/>
  <c r="AQ523" i="30"/>
  <c r="AP523" i="30"/>
  <c r="AJ523" i="30"/>
  <c r="AI523" i="30"/>
  <c r="AH523" i="30"/>
  <c r="AB523" i="30"/>
  <c r="AA523" i="30"/>
  <c r="Z523" i="30"/>
  <c r="T523" i="30"/>
  <c r="S523" i="30"/>
  <c r="R523" i="30"/>
  <c r="L384" i="30"/>
  <c r="K384" i="30"/>
  <c r="L383" i="30"/>
  <c r="K383" i="30"/>
  <c r="L382" i="30"/>
  <c r="K382" i="30"/>
  <c r="L380" i="30"/>
  <c r="K380" i="30"/>
  <c r="AP344" i="30"/>
  <c r="AP343" i="30"/>
  <c r="AP342" i="30"/>
  <c r="AP341" i="30"/>
  <c r="AH344" i="30"/>
  <c r="AH343" i="30"/>
  <c r="AH342" i="30"/>
  <c r="AH341" i="30"/>
  <c r="Z344" i="30"/>
  <c r="Z343" i="30"/>
  <c r="Z342" i="30"/>
  <c r="Z341" i="30"/>
  <c r="R344" i="30"/>
  <c r="R343" i="30"/>
  <c r="R342" i="30"/>
  <c r="R341" i="30"/>
  <c r="N344" i="30"/>
  <c r="J344" i="30"/>
  <c r="N343" i="30"/>
  <c r="J343" i="30"/>
  <c r="N342" i="30"/>
  <c r="J342" i="30"/>
  <c r="N341" i="30"/>
  <c r="J341" i="30"/>
  <c r="AP294" i="30"/>
  <c r="AP293" i="30"/>
  <c r="AP292" i="30"/>
  <c r="AP291" i="30"/>
  <c r="AH294" i="30"/>
  <c r="AH293" i="30"/>
  <c r="AH292" i="30"/>
  <c r="AH291" i="30"/>
  <c r="Z294" i="30"/>
  <c r="Z293" i="30"/>
  <c r="Z292" i="30"/>
  <c r="Z291" i="30"/>
  <c r="R294" i="30"/>
  <c r="R293" i="30"/>
  <c r="R292" i="30"/>
  <c r="R291" i="30"/>
  <c r="N294" i="30"/>
  <c r="J294" i="30"/>
  <c r="N293" i="30"/>
  <c r="J293" i="30"/>
  <c r="N292" i="30"/>
  <c r="J292" i="30"/>
  <c r="N291" i="30"/>
  <c r="J291" i="30"/>
  <c r="AP277" i="30"/>
  <c r="AP276" i="30"/>
  <c r="AP275" i="30"/>
  <c r="AP274" i="30"/>
  <c r="AH277" i="30"/>
  <c r="AH276" i="30"/>
  <c r="AH275" i="30"/>
  <c r="AH274" i="30"/>
  <c r="Z277" i="30"/>
  <c r="Z276" i="30"/>
  <c r="Z275" i="30"/>
  <c r="Z274" i="30"/>
  <c r="R277" i="30"/>
  <c r="R276" i="30"/>
  <c r="R275" i="30"/>
  <c r="R274" i="30"/>
  <c r="J277" i="30"/>
  <c r="J276" i="30"/>
  <c r="J275" i="30"/>
  <c r="J274" i="30"/>
  <c r="W166" i="30"/>
  <c r="W165" i="30"/>
  <c r="W164" i="30"/>
  <c r="W163" i="30"/>
  <c r="W162" i="30"/>
  <c r="W161" i="30"/>
  <c r="W160" i="30"/>
  <c r="W159" i="30"/>
  <c r="W158" i="30"/>
  <c r="W157" i="30"/>
  <c r="S159" i="30"/>
  <c r="S158" i="30"/>
  <c r="S157" i="30"/>
  <c r="S70" i="30"/>
  <c r="S69" i="30"/>
  <c r="S68" i="30"/>
  <c r="S67" i="30"/>
  <c r="S66" i="30"/>
  <c r="S65" i="30"/>
  <c r="R70" i="30"/>
  <c r="R69" i="30"/>
  <c r="R68" i="30"/>
  <c r="R67" i="30"/>
  <c r="R66" i="30"/>
  <c r="R65" i="30"/>
  <c r="R167" i="30"/>
  <c r="R166" i="30"/>
  <c r="R165" i="30"/>
  <c r="R164" i="30"/>
  <c r="R163" i="30"/>
  <c r="R162" i="30"/>
  <c r="R161" i="30"/>
  <c r="R159" i="30"/>
  <c r="R158" i="30"/>
  <c r="R157" i="30"/>
  <c r="AV335" i="30"/>
  <c r="AU335" i="30"/>
  <c r="AV334" i="30"/>
  <c r="AU334" i="30"/>
  <c r="AR335" i="30"/>
  <c r="AQ335" i="30"/>
  <c r="AQ344" i="30" s="1"/>
  <c r="AR334" i="30"/>
  <c r="AR341" i="30" s="1"/>
  <c r="AQ334" i="30"/>
  <c r="AQ341" i="30" s="1"/>
  <c r="AN335" i="30"/>
  <c r="AM335" i="30"/>
  <c r="AN334" i="30"/>
  <c r="AM334" i="30"/>
  <c r="AJ335" i="30"/>
  <c r="AJ343" i="30" s="1"/>
  <c r="AI335" i="30"/>
  <c r="AI343" i="30" s="1"/>
  <c r="AJ334" i="30"/>
  <c r="AJ341" i="30" s="1"/>
  <c r="AI334" i="30"/>
  <c r="AI342" i="30" s="1"/>
  <c r="AF335" i="30"/>
  <c r="AE335" i="30"/>
  <c r="AF334" i="30"/>
  <c r="AE334" i="30"/>
  <c r="AB335" i="30"/>
  <c r="AA335" i="30"/>
  <c r="AB334" i="30"/>
  <c r="AA334" i="30"/>
  <c r="AA341" i="30" s="1"/>
  <c r="X335" i="30"/>
  <c r="W335" i="30"/>
  <c r="X334" i="30"/>
  <c r="W334" i="30"/>
  <c r="T335" i="30"/>
  <c r="T343" i="30" s="1"/>
  <c r="S335" i="30"/>
  <c r="S344" i="30" s="1"/>
  <c r="T334" i="30"/>
  <c r="T341" i="30" s="1"/>
  <c r="S334" i="30"/>
  <c r="S341" i="30" s="1"/>
  <c r="P335" i="30"/>
  <c r="O335" i="30"/>
  <c r="O343" i="30" s="1"/>
  <c r="P334" i="30"/>
  <c r="O334" i="30"/>
  <c r="O341" i="30" s="1"/>
  <c r="L335" i="30"/>
  <c r="K335" i="30"/>
  <c r="K343" i="30" s="1"/>
  <c r="L334" i="30"/>
  <c r="L341" i="30" s="1"/>
  <c r="K334" i="30"/>
  <c r="AV323" i="30"/>
  <c r="AU323" i="30"/>
  <c r="AV322" i="30"/>
  <c r="AU322" i="30"/>
  <c r="AV321" i="30"/>
  <c r="AU321" i="30"/>
  <c r="AR323" i="30"/>
  <c r="AQ323" i="30"/>
  <c r="AR322" i="30"/>
  <c r="AQ322" i="30"/>
  <c r="AR321" i="30"/>
  <c r="AQ321" i="30"/>
  <c r="AN323" i="30"/>
  <c r="AM323" i="30"/>
  <c r="AN322" i="30"/>
  <c r="AM322" i="30"/>
  <c r="AN321" i="30"/>
  <c r="AM321" i="30"/>
  <c r="AJ323" i="30"/>
  <c r="AI323" i="30"/>
  <c r="AJ322" i="30"/>
  <c r="AI322" i="30"/>
  <c r="AJ321" i="30"/>
  <c r="AI321" i="30"/>
  <c r="AF323" i="30"/>
  <c r="AE323" i="30"/>
  <c r="AF322" i="30"/>
  <c r="AE322" i="30"/>
  <c r="AF321" i="30"/>
  <c r="AE321" i="30"/>
  <c r="AB323" i="30"/>
  <c r="AA323" i="30"/>
  <c r="AB322" i="30"/>
  <c r="AA322" i="30"/>
  <c r="AB321" i="30"/>
  <c r="AA321" i="30"/>
  <c r="X323" i="30"/>
  <c r="W323" i="30"/>
  <c r="X322" i="30"/>
  <c r="W322" i="30"/>
  <c r="X321" i="30"/>
  <c r="W321" i="30"/>
  <c r="T323" i="30"/>
  <c r="S323" i="30"/>
  <c r="T322" i="30"/>
  <c r="S322" i="30"/>
  <c r="T321" i="30"/>
  <c r="S321" i="30"/>
  <c r="P323" i="30"/>
  <c r="O323" i="30"/>
  <c r="P322" i="30"/>
  <c r="O322" i="30"/>
  <c r="P321" i="30"/>
  <c r="O321" i="30"/>
  <c r="L323" i="30"/>
  <c r="K323" i="30"/>
  <c r="L322" i="30"/>
  <c r="K322" i="30"/>
  <c r="L321" i="30"/>
  <c r="K321" i="30"/>
  <c r="AV285" i="30"/>
  <c r="AU285" i="30"/>
  <c r="AR285" i="30"/>
  <c r="AQ285" i="30"/>
  <c r="AQ309" i="30" s="1"/>
  <c r="AN285" i="30"/>
  <c r="AM285" i="30"/>
  <c r="AJ285" i="30"/>
  <c r="AI285" i="30"/>
  <c r="AI293" i="30" s="1"/>
  <c r="AF285" i="30"/>
  <c r="AE285" i="30"/>
  <c r="AE308" i="30" s="1"/>
  <c r="AB285" i="30"/>
  <c r="AB292" i="30" s="1"/>
  <c r="AA285" i="30"/>
  <c r="AA291" i="30" s="1"/>
  <c r="X285" i="30"/>
  <c r="W285" i="30"/>
  <c r="T285" i="30"/>
  <c r="T309" i="30" s="1"/>
  <c r="S285" i="30"/>
  <c r="S309" i="30" s="1"/>
  <c r="P285" i="30"/>
  <c r="O285" i="30"/>
  <c r="O309" i="30" s="1"/>
  <c r="L285" i="30"/>
  <c r="L294" i="30" s="1"/>
  <c r="K285" i="30"/>
  <c r="K306" i="30" s="1"/>
  <c r="AV268" i="30"/>
  <c r="AU268" i="30"/>
  <c r="AV266" i="30"/>
  <c r="AU266" i="30"/>
  <c r="AR268" i="30"/>
  <c r="AQ268" i="30"/>
  <c r="AR267" i="30"/>
  <c r="AQ267" i="30"/>
  <c r="AR266" i="30"/>
  <c r="AQ266" i="30"/>
  <c r="AN268" i="30"/>
  <c r="AM268" i="30"/>
  <c r="AN266" i="30"/>
  <c r="AM266" i="30"/>
  <c r="AJ268" i="30"/>
  <c r="AI268" i="30"/>
  <c r="AJ267" i="30"/>
  <c r="AI267" i="30"/>
  <c r="AJ266" i="30"/>
  <c r="AI266" i="30"/>
  <c r="AF268" i="30"/>
  <c r="AE268" i="30"/>
  <c r="AF266" i="30"/>
  <c r="AE266" i="30"/>
  <c r="AB268" i="30"/>
  <c r="AA268" i="30"/>
  <c r="AB267" i="30"/>
  <c r="AA267" i="30"/>
  <c r="AB266" i="30"/>
  <c r="AA266" i="30"/>
  <c r="X268" i="30"/>
  <c r="W268" i="30"/>
  <c r="X266" i="30"/>
  <c r="W266" i="30"/>
  <c r="T268" i="30"/>
  <c r="S268" i="30"/>
  <c r="T267" i="30"/>
  <c r="S267" i="30"/>
  <c r="T266" i="30"/>
  <c r="S266" i="30"/>
  <c r="P268" i="30"/>
  <c r="O268" i="30"/>
  <c r="P267" i="30"/>
  <c r="O267" i="30"/>
  <c r="P266" i="30"/>
  <c r="O266" i="30"/>
  <c r="L268" i="30"/>
  <c r="K268" i="30"/>
  <c r="L267" i="30"/>
  <c r="K267" i="30"/>
  <c r="L266" i="30"/>
  <c r="K266" i="30"/>
  <c r="T22" i="30"/>
  <c r="S22" i="30"/>
  <c r="K22" i="30"/>
  <c r="X20" i="30"/>
  <c r="X37" i="30" s="1"/>
  <c r="W20" i="30"/>
  <c r="W37" i="30" s="1"/>
  <c r="AF22" i="30"/>
  <c r="AE22" i="30"/>
  <c r="AE30" i="30" l="1"/>
  <c r="AF30" i="30"/>
  <c r="T30" i="30"/>
  <c r="T36" i="30"/>
  <c r="K36" i="30"/>
  <c r="K30" i="30"/>
  <c r="S30" i="30"/>
  <c r="S36" i="30"/>
  <c r="L402" i="30"/>
  <c r="K402" i="30"/>
  <c r="J402" i="30"/>
  <c r="O119" i="30"/>
  <c r="O117" i="30"/>
  <c r="N497" i="30"/>
  <c r="N495" i="30"/>
  <c r="AB277" i="30"/>
  <c r="AJ307" i="30"/>
  <c r="AJ294" i="30"/>
  <c r="K342" i="30"/>
  <c r="K341" i="30"/>
  <c r="AR343" i="30"/>
  <c r="AR344" i="30"/>
  <c r="AE307" i="30"/>
  <c r="O344" i="30"/>
  <c r="S343" i="30"/>
  <c r="AA276" i="30"/>
  <c r="AQ308" i="30"/>
  <c r="T344" i="30"/>
  <c r="AQ343" i="30"/>
  <c r="S308" i="30"/>
  <c r="AN309" i="30"/>
  <c r="AN308" i="30"/>
  <c r="AN307" i="30"/>
  <c r="AN306" i="30"/>
  <c r="S277" i="30"/>
  <c r="S276" i="30"/>
  <c r="S275" i="30"/>
  <c r="S274" i="30"/>
  <c r="AI274" i="30"/>
  <c r="AI275" i="30"/>
  <c r="AI276" i="30"/>
  <c r="AI277" i="30"/>
  <c r="AQ275" i="30"/>
  <c r="AQ276" i="30"/>
  <c r="AQ277" i="30"/>
  <c r="AI307" i="30"/>
  <c r="AI294" i="30"/>
  <c r="AI308" i="30"/>
  <c r="AI309" i="30"/>
  <c r="AI291" i="30"/>
  <c r="AI292" i="30"/>
  <c r="AQ274" i="30"/>
  <c r="K293" i="30"/>
  <c r="L277" i="30"/>
  <c r="L276" i="30"/>
  <c r="L275" i="30"/>
  <c r="L274" i="30"/>
  <c r="P277" i="30"/>
  <c r="P276" i="30"/>
  <c r="P275" i="30"/>
  <c r="P274" i="30"/>
  <c r="T277" i="30"/>
  <c r="T276" i="30"/>
  <c r="T275" i="30"/>
  <c r="T274" i="30"/>
  <c r="AB275" i="30"/>
  <c r="AB274" i="30"/>
  <c r="AB276" i="30"/>
  <c r="AJ274" i="30"/>
  <c r="AJ275" i="30"/>
  <c r="AJ276" i="30"/>
  <c r="AJ277" i="30"/>
  <c r="AR276" i="30"/>
  <c r="AR277" i="30"/>
  <c r="AR274" i="30"/>
  <c r="L308" i="30"/>
  <c r="L309" i="30"/>
  <c r="L291" i="30"/>
  <c r="L292" i="30"/>
  <c r="L306" i="30"/>
  <c r="L293" i="30"/>
  <c r="X309" i="30"/>
  <c r="X308" i="30"/>
  <c r="X307" i="30"/>
  <c r="X306" i="30"/>
  <c r="AJ308" i="30"/>
  <c r="AJ309" i="30"/>
  <c r="AJ291" i="30"/>
  <c r="AJ292" i="30"/>
  <c r="AJ306" i="30"/>
  <c r="AJ293" i="30"/>
  <c r="AV309" i="30"/>
  <c r="AV308" i="30"/>
  <c r="AV307" i="30"/>
  <c r="AV306" i="30"/>
  <c r="P342" i="30"/>
  <c r="P341" i="30"/>
  <c r="AB341" i="30"/>
  <c r="AB342" i="30"/>
  <c r="K277" i="30"/>
  <c r="K276" i="30"/>
  <c r="K275" i="30"/>
  <c r="K274" i="30"/>
  <c r="O277" i="30"/>
  <c r="O276" i="30"/>
  <c r="O275" i="30"/>
  <c r="O274" i="30"/>
  <c r="W306" i="30"/>
  <c r="W307" i="30"/>
  <c r="W308" i="30"/>
  <c r="W309" i="30"/>
  <c r="AU306" i="30"/>
  <c r="AU307" i="30"/>
  <c r="AU308" i="30"/>
  <c r="AU309" i="30"/>
  <c r="O291" i="30"/>
  <c r="O292" i="30"/>
  <c r="O306" i="30"/>
  <c r="O293" i="30"/>
  <c r="O307" i="30"/>
  <c r="O294" i="30"/>
  <c r="O308" i="30"/>
  <c r="AA292" i="30"/>
  <c r="AA306" i="30"/>
  <c r="AA293" i="30"/>
  <c r="AA307" i="30"/>
  <c r="AA294" i="30"/>
  <c r="AA308" i="30"/>
  <c r="AA309" i="30"/>
  <c r="AM306" i="30"/>
  <c r="AM307" i="30"/>
  <c r="AM308" i="30"/>
  <c r="AA343" i="30"/>
  <c r="AA344" i="30"/>
  <c r="AR275" i="30"/>
  <c r="L307" i="30"/>
  <c r="AM309" i="30"/>
  <c r="AI341" i="30"/>
  <c r="P309" i="30"/>
  <c r="P308" i="30"/>
  <c r="P307" i="30"/>
  <c r="P306" i="30"/>
  <c r="P294" i="30"/>
  <c r="P293" i="30"/>
  <c r="P292" i="30"/>
  <c r="P291" i="30"/>
  <c r="P344" i="30"/>
  <c r="P343" i="30"/>
  <c r="AB306" i="30"/>
  <c r="AB293" i="30"/>
  <c r="AB307" i="30"/>
  <c r="AB294" i="30"/>
  <c r="AB308" i="30"/>
  <c r="AB309" i="30"/>
  <c r="AB291" i="30"/>
  <c r="AB343" i="30"/>
  <c r="AB344" i="30"/>
  <c r="AJ342" i="30"/>
  <c r="T291" i="30"/>
  <c r="T292" i="30"/>
  <c r="T306" i="30"/>
  <c r="T293" i="30"/>
  <c r="T307" i="30"/>
  <c r="T294" i="30"/>
  <c r="T308" i="30"/>
  <c r="AF309" i="30"/>
  <c r="AF308" i="30"/>
  <c r="AF307" i="30"/>
  <c r="AF306" i="30"/>
  <c r="AR291" i="30"/>
  <c r="AR292" i="30"/>
  <c r="AR306" i="30"/>
  <c r="AR293" i="30"/>
  <c r="AR307" i="30"/>
  <c r="AR294" i="30"/>
  <c r="AR308" i="30"/>
  <c r="L343" i="30"/>
  <c r="L344" i="30"/>
  <c r="AI306" i="30"/>
  <c r="AR309" i="30"/>
  <c r="AA277" i="30"/>
  <c r="AA275" i="30"/>
  <c r="AA274" i="30"/>
  <c r="K307" i="30"/>
  <c r="K294" i="30"/>
  <c r="K308" i="30"/>
  <c r="K309" i="30"/>
  <c r="K291" i="30"/>
  <c r="K292" i="30"/>
  <c r="L342" i="30"/>
  <c r="S294" i="30"/>
  <c r="AQ294" i="30"/>
  <c r="S307" i="30"/>
  <c r="AE306" i="30"/>
  <c r="AQ307" i="30"/>
  <c r="S342" i="30"/>
  <c r="AQ342" i="30"/>
  <c r="S293" i="30"/>
  <c r="AQ293" i="30"/>
  <c r="S306" i="30"/>
  <c r="AQ306" i="30"/>
  <c r="O342" i="30"/>
  <c r="T342" i="30"/>
  <c r="AR342" i="30"/>
  <c r="S292" i="30"/>
  <c r="AQ292" i="30"/>
  <c r="K344" i="30"/>
  <c r="AA342" i="30"/>
  <c r="AI344" i="30"/>
  <c r="S291" i="30"/>
  <c r="AQ291" i="30"/>
  <c r="AE309" i="30"/>
  <c r="AJ344" i="30"/>
  <c r="AZ160" i="30"/>
  <c r="AY160" i="30"/>
  <c r="AX160" i="30"/>
  <c r="AY402" i="30" l="1"/>
  <c r="AZ402" i="30"/>
  <c r="BB402" i="30"/>
  <c r="BC402" i="30"/>
  <c r="AX402" i="30"/>
  <c r="AY424" i="30"/>
  <c r="AX424" i="30"/>
  <c r="AZ424" i="30"/>
  <c r="BB424" i="30"/>
  <c r="BC424" i="30"/>
  <c r="J13" i="30"/>
  <c r="J28" i="30" s="1"/>
  <c r="BD592" i="30"/>
  <c r="BC592" i="30"/>
  <c r="AZ592" i="30"/>
  <c r="AY592" i="30"/>
  <c r="AX592" i="30"/>
  <c r="AV592" i="30"/>
  <c r="AU592" i="30"/>
  <c r="AT592" i="30"/>
  <c r="AR592" i="30"/>
  <c r="AQ592" i="30"/>
  <c r="AP592" i="30"/>
  <c r="AN592" i="30"/>
  <c r="AM592" i="30"/>
  <c r="AL592" i="30"/>
  <c r="AJ592" i="30"/>
  <c r="AI592" i="30"/>
  <c r="AH592" i="30"/>
  <c r="AF592" i="30"/>
  <c r="AE592" i="30"/>
  <c r="AD592" i="30"/>
  <c r="AB592" i="30"/>
  <c r="AA592" i="30"/>
  <c r="Z592" i="30"/>
  <c r="X592" i="30"/>
  <c r="W592" i="30"/>
  <c r="V592" i="30"/>
  <c r="T592" i="30"/>
  <c r="S592" i="30"/>
  <c r="R592" i="30"/>
  <c r="P592" i="30"/>
  <c r="O592" i="30"/>
  <c r="L592" i="30"/>
  <c r="K592" i="30"/>
  <c r="H532" i="30"/>
  <c r="H531" i="30"/>
  <c r="H530" i="30"/>
  <c r="H529" i="30"/>
  <c r="H528" i="30"/>
  <c r="H525" i="30"/>
  <c r="H524" i="30"/>
  <c r="AR526" i="30"/>
  <c r="AR631" i="30" s="1"/>
  <c r="AR666" i="30" s="1"/>
  <c r="AP526" i="30"/>
  <c r="AP631" i="30" s="1"/>
  <c r="AP666" i="30" s="1"/>
  <c r="AJ526" i="30"/>
  <c r="AJ631" i="30" s="1"/>
  <c r="AJ666" i="30" s="1"/>
  <c r="AI524" i="30"/>
  <c r="AI555" i="30" s="1"/>
  <c r="AI590" i="30" s="1"/>
  <c r="AH526" i="30"/>
  <c r="AH631" i="30" s="1"/>
  <c r="AH666" i="30" s="1"/>
  <c r="AB526" i="30"/>
  <c r="AB631" i="30" s="1"/>
  <c r="AB666" i="30" s="1"/>
  <c r="Z526" i="30"/>
  <c r="Z631" i="30" s="1"/>
  <c r="Z666" i="30" s="1"/>
  <c r="T526" i="30"/>
  <c r="T631" i="30" s="1"/>
  <c r="T666" i="30" s="1"/>
  <c r="R526" i="30"/>
  <c r="R631" i="30" s="1"/>
  <c r="R666" i="30" s="1"/>
  <c r="H523" i="30"/>
  <c r="AR521" i="30"/>
  <c r="AQ521" i="30"/>
  <c r="AP521" i="30"/>
  <c r="AJ521" i="30"/>
  <c r="AI521" i="30"/>
  <c r="AH521" i="30"/>
  <c r="AB521" i="30"/>
  <c r="AA521" i="30"/>
  <c r="Z521" i="30"/>
  <c r="T521" i="30"/>
  <c r="S521" i="30"/>
  <c r="R521" i="30"/>
  <c r="L521" i="30"/>
  <c r="K521" i="30"/>
  <c r="J521" i="30"/>
  <c r="AR520" i="30"/>
  <c r="AQ520" i="30"/>
  <c r="AP520" i="30"/>
  <c r="AJ520" i="30"/>
  <c r="AI520" i="30"/>
  <c r="AH520" i="30"/>
  <c r="AB520" i="30"/>
  <c r="AA520" i="30"/>
  <c r="Z520" i="30"/>
  <c r="T520" i="30"/>
  <c r="S520" i="30"/>
  <c r="R520" i="30"/>
  <c r="L520" i="30"/>
  <c r="K520" i="30"/>
  <c r="J520" i="30"/>
  <c r="X523" i="30"/>
  <c r="V523" i="30"/>
  <c r="BD494" i="30"/>
  <c r="BC494" i="30"/>
  <c r="BB494" i="30"/>
  <c r="AZ494" i="30"/>
  <c r="AY494" i="30"/>
  <c r="AX494" i="30"/>
  <c r="BD493" i="30"/>
  <c r="BC493" i="30"/>
  <c r="AZ493" i="30"/>
  <c r="AY493" i="30"/>
  <c r="AX493" i="30"/>
  <c r="BD492" i="30"/>
  <c r="BC492" i="30"/>
  <c r="BB492" i="30"/>
  <c r="AZ492" i="30"/>
  <c r="AY492" i="30"/>
  <c r="AX492" i="30"/>
  <c r="BD491" i="30"/>
  <c r="BB491" i="30"/>
  <c r="AZ491" i="30"/>
  <c r="AY491" i="30"/>
  <c r="AX491" i="30"/>
  <c r="AU497" i="30"/>
  <c r="AU630" i="30" s="1"/>
  <c r="AT495" i="30"/>
  <c r="AT554" i="30" s="1"/>
  <c r="AN495" i="30"/>
  <c r="AN554" i="30" s="1"/>
  <c r="BZ554" i="41" s="1"/>
  <c r="CG554" i="41" s="1"/>
  <c r="AJ495" i="30"/>
  <c r="AJ554" i="30" s="1"/>
  <c r="AE497" i="30"/>
  <c r="AE630" i="30" s="1"/>
  <c r="AD495" i="30"/>
  <c r="X495" i="30"/>
  <c r="X554" i="30" s="1"/>
  <c r="BX554" i="41" s="1"/>
  <c r="CE554" i="41" s="1"/>
  <c r="T495" i="30"/>
  <c r="T554" i="30" s="1"/>
  <c r="BD490" i="30"/>
  <c r="AZ490" i="30"/>
  <c r="AY490" i="30"/>
  <c r="BD472" i="30"/>
  <c r="BC472" i="30"/>
  <c r="AZ472" i="30"/>
  <c r="AY472" i="30"/>
  <c r="AX472" i="30"/>
  <c r="BD471" i="30"/>
  <c r="BC471" i="30"/>
  <c r="AZ471" i="30"/>
  <c r="AY471" i="30"/>
  <c r="AX471" i="30"/>
  <c r="BD470" i="30"/>
  <c r="BC470" i="30"/>
  <c r="BB470" i="30"/>
  <c r="AZ470" i="30"/>
  <c r="AY470" i="30"/>
  <c r="AX470" i="30"/>
  <c r="BD469" i="30"/>
  <c r="BC469" i="30"/>
  <c r="BB469" i="30"/>
  <c r="AZ469" i="30"/>
  <c r="AY469" i="30"/>
  <c r="AX469" i="30"/>
  <c r="AV473" i="30"/>
  <c r="AV553" i="30" s="1"/>
  <c r="CA553" i="41" s="1"/>
  <c r="CH553" i="41" s="1"/>
  <c r="AR473" i="30"/>
  <c r="AR553" i="30" s="1"/>
  <c r="AH475" i="30"/>
  <c r="AH629" i="30" s="1"/>
  <c r="AF473" i="30"/>
  <c r="AF553" i="30" s="1"/>
  <c r="BY553" i="41" s="1"/>
  <c r="CF553" i="41" s="1"/>
  <c r="AB473" i="30"/>
  <c r="AB553" i="30" s="1"/>
  <c r="R475" i="30"/>
  <c r="R629" i="30" s="1"/>
  <c r="BC468" i="30"/>
  <c r="BB468" i="30"/>
  <c r="AY468" i="30"/>
  <c r="AX468" i="30"/>
  <c r="BD450" i="30"/>
  <c r="BC450" i="30"/>
  <c r="BB450" i="30"/>
  <c r="AZ450" i="30"/>
  <c r="AY450" i="30"/>
  <c r="AX450" i="30"/>
  <c r="BD449" i="30"/>
  <c r="BC449" i="30"/>
  <c r="AY449" i="30"/>
  <c r="AX449" i="30"/>
  <c r="BD448" i="30"/>
  <c r="BC448" i="30"/>
  <c r="AY448" i="30"/>
  <c r="AX448" i="30"/>
  <c r="BD447" i="30"/>
  <c r="BC447" i="30"/>
  <c r="BB447" i="30"/>
  <c r="AZ447" i="30"/>
  <c r="AY447" i="30"/>
  <c r="AX447" i="30"/>
  <c r="AU451" i="30"/>
  <c r="AU552" i="30" s="1"/>
  <c r="AT451" i="30"/>
  <c r="AT552" i="30" s="1"/>
  <c r="AN453" i="30"/>
  <c r="AD451" i="30"/>
  <c r="X453" i="30"/>
  <c r="T451" i="30"/>
  <c r="T552" i="30" s="1"/>
  <c r="S451" i="30"/>
  <c r="S552" i="30" s="1"/>
  <c r="BD446" i="30"/>
  <c r="AZ446" i="30"/>
  <c r="AY446" i="30"/>
  <c r="AX446" i="30"/>
  <c r="BD384" i="30"/>
  <c r="BC384" i="30"/>
  <c r="BB384" i="30"/>
  <c r="AZ384" i="30"/>
  <c r="AY384" i="30"/>
  <c r="AX384" i="30"/>
  <c r="BD383" i="30"/>
  <c r="BC383" i="30"/>
  <c r="AZ383" i="30"/>
  <c r="AY383" i="30"/>
  <c r="AX383" i="30"/>
  <c r="BD382" i="30"/>
  <c r="BC382" i="30"/>
  <c r="BB382" i="30"/>
  <c r="AZ382" i="30"/>
  <c r="AY382" i="30"/>
  <c r="AX382" i="30"/>
  <c r="BD381" i="30"/>
  <c r="BC381" i="30"/>
  <c r="AZ381" i="30"/>
  <c r="AY381" i="30"/>
  <c r="AX381" i="30"/>
  <c r="AQ627" i="30"/>
  <c r="AA627" i="30"/>
  <c r="BB380" i="30"/>
  <c r="AX380" i="30"/>
  <c r="X337" i="30"/>
  <c r="W337" i="30"/>
  <c r="V337" i="30"/>
  <c r="AH297" i="30"/>
  <c r="AH621" i="30" s="1"/>
  <c r="AP295" i="30"/>
  <c r="AP545" i="30" s="1"/>
  <c r="X287" i="30"/>
  <c r="W287" i="30"/>
  <c r="V287" i="30"/>
  <c r="X270" i="30"/>
  <c r="W270" i="30"/>
  <c r="V270" i="30"/>
  <c r="AR247" i="30"/>
  <c r="AQ247" i="30"/>
  <c r="AP247" i="30"/>
  <c r="AJ247" i="30"/>
  <c r="AI247" i="30"/>
  <c r="AH247" i="30"/>
  <c r="AB247" i="30"/>
  <c r="AA247" i="30"/>
  <c r="Z247" i="30"/>
  <c r="X247" i="30"/>
  <c r="AF247" i="30" s="1"/>
  <c r="AN247" i="30" s="1"/>
  <c r="AV247" i="30" s="1"/>
  <c r="W247" i="30"/>
  <c r="AE247" i="30" s="1"/>
  <c r="AM247" i="30" s="1"/>
  <c r="V247" i="30"/>
  <c r="AD247" i="30" s="1"/>
  <c r="AL247" i="30" s="1"/>
  <c r="AT247" i="30" s="1"/>
  <c r="T247" i="30"/>
  <c r="S247" i="30"/>
  <c r="R247" i="30"/>
  <c r="L247" i="30"/>
  <c r="K247" i="30"/>
  <c r="J247" i="30"/>
  <c r="AV246" i="30"/>
  <c r="AU246" i="30"/>
  <c r="AT246" i="30"/>
  <c r="AR246" i="30"/>
  <c r="AQ246" i="30"/>
  <c r="AP246" i="30"/>
  <c r="AN246" i="30"/>
  <c r="AM246" i="30"/>
  <c r="AL246" i="30"/>
  <c r="AJ246" i="30"/>
  <c r="AI246" i="30"/>
  <c r="AH246" i="30"/>
  <c r="AF246" i="30"/>
  <c r="AE246" i="30"/>
  <c r="AD246" i="30"/>
  <c r="AB246" i="30"/>
  <c r="AA246" i="30"/>
  <c r="Z246" i="30"/>
  <c r="X246" i="30"/>
  <c r="W246" i="30"/>
  <c r="V246" i="30"/>
  <c r="T246" i="30"/>
  <c r="S246" i="30"/>
  <c r="R246" i="30"/>
  <c r="P246" i="30"/>
  <c r="O246" i="30"/>
  <c r="N246" i="30"/>
  <c r="L246" i="30"/>
  <c r="K246" i="30"/>
  <c r="J246" i="30"/>
  <c r="X231" i="30"/>
  <c r="AF231" i="30" s="1"/>
  <c r="AN231" i="30" s="1"/>
  <c r="AV231" i="30" s="1"/>
  <c r="W231" i="30"/>
  <c r="AE231" i="30" s="1"/>
  <c r="AM231" i="30" s="1"/>
  <c r="AU231" i="30" s="1"/>
  <c r="V231" i="30"/>
  <c r="AD231" i="30" s="1"/>
  <c r="AL231" i="30" s="1"/>
  <c r="AT231" i="30" s="1"/>
  <c r="AT167" i="30"/>
  <c r="AR167" i="30"/>
  <c r="AQ167" i="30"/>
  <c r="AP167" i="30"/>
  <c r="AL167" i="30"/>
  <c r="AJ167" i="30"/>
  <c r="AI167" i="30"/>
  <c r="AH167" i="30"/>
  <c r="AD167" i="30"/>
  <c r="AB167" i="30"/>
  <c r="AA167" i="30"/>
  <c r="Z167" i="30"/>
  <c r="V167" i="30"/>
  <c r="T167" i="30"/>
  <c r="S167" i="30"/>
  <c r="P167" i="30"/>
  <c r="O167" i="30"/>
  <c r="N167" i="30"/>
  <c r="L167" i="30"/>
  <c r="K167" i="30"/>
  <c r="J167" i="30"/>
  <c r="AV166" i="30"/>
  <c r="AU166" i="30"/>
  <c r="AT166" i="30"/>
  <c r="AR166" i="30"/>
  <c r="AQ166" i="30"/>
  <c r="AP166" i="30"/>
  <c r="AN166" i="30"/>
  <c r="AM166" i="30"/>
  <c r="AL166" i="30"/>
  <c r="AJ166" i="30"/>
  <c r="AI166" i="30"/>
  <c r="AH166" i="30"/>
  <c r="AF166" i="30"/>
  <c r="AE166" i="30"/>
  <c r="AD166" i="30"/>
  <c r="AB166" i="30"/>
  <c r="AA166" i="30"/>
  <c r="Z166" i="30"/>
  <c r="X166" i="30"/>
  <c r="V166" i="30"/>
  <c r="T166" i="30"/>
  <c r="S166" i="30"/>
  <c r="P166" i="30"/>
  <c r="O166" i="30"/>
  <c r="N166" i="30"/>
  <c r="L166" i="30"/>
  <c r="K166" i="30"/>
  <c r="J166" i="30"/>
  <c r="AV165" i="30"/>
  <c r="AU165" i="30"/>
  <c r="AT165" i="30"/>
  <c r="AR165" i="30"/>
  <c r="AQ165" i="30"/>
  <c r="AP165" i="30"/>
  <c r="AN165" i="30"/>
  <c r="AM165" i="30"/>
  <c r="AL165" i="30"/>
  <c r="AJ165" i="30"/>
  <c r="AI165" i="30"/>
  <c r="AH165" i="30"/>
  <c r="AF165" i="30"/>
  <c r="AE165" i="30"/>
  <c r="AD165" i="30"/>
  <c r="AB165" i="30"/>
  <c r="AA165" i="30"/>
  <c r="Z165" i="30"/>
  <c r="X165" i="30"/>
  <c r="V165" i="30"/>
  <c r="T165" i="30"/>
  <c r="S165" i="30"/>
  <c r="P165" i="30"/>
  <c r="O165" i="30"/>
  <c r="N165" i="30"/>
  <c r="L165" i="30"/>
  <c r="K165" i="30"/>
  <c r="J165" i="30"/>
  <c r="AV164" i="30"/>
  <c r="AU164" i="30"/>
  <c r="AT164" i="30"/>
  <c r="AR164" i="30"/>
  <c r="AQ164" i="30"/>
  <c r="AP164" i="30"/>
  <c r="AN164" i="30"/>
  <c r="AM164" i="30"/>
  <c r="AL164" i="30"/>
  <c r="AJ164" i="30"/>
  <c r="AI164" i="30"/>
  <c r="AH164" i="30"/>
  <c r="AF164" i="30"/>
  <c r="AE164" i="30"/>
  <c r="AD164" i="30"/>
  <c r="AB164" i="30"/>
  <c r="AA164" i="30"/>
  <c r="Z164" i="30"/>
  <c r="X164" i="30"/>
  <c r="V164" i="30"/>
  <c r="T164" i="30"/>
  <c r="S164" i="30"/>
  <c r="P164" i="30"/>
  <c r="O164" i="30"/>
  <c r="L164" i="30"/>
  <c r="K164" i="30"/>
  <c r="J164" i="30"/>
  <c r="AV163" i="30"/>
  <c r="AU163" i="30"/>
  <c r="AT163" i="30"/>
  <c r="AR163" i="30"/>
  <c r="AQ163" i="30"/>
  <c r="AP163" i="30"/>
  <c r="AN163" i="30"/>
  <c r="AM163" i="30"/>
  <c r="AL163" i="30"/>
  <c r="AJ163" i="30"/>
  <c r="AI163" i="30"/>
  <c r="AH163" i="30"/>
  <c r="AF163" i="30"/>
  <c r="AE163" i="30"/>
  <c r="AD163" i="30"/>
  <c r="AB163" i="30"/>
  <c r="AA163" i="30"/>
  <c r="Z163" i="30"/>
  <c r="X163" i="30"/>
  <c r="V163" i="30"/>
  <c r="T163" i="30"/>
  <c r="S163" i="30"/>
  <c r="P163" i="30"/>
  <c r="O163" i="30"/>
  <c r="L163" i="30"/>
  <c r="K163" i="30"/>
  <c r="J163" i="30"/>
  <c r="AV162" i="30"/>
  <c r="AU162" i="30"/>
  <c r="AT162" i="30"/>
  <c r="AR162" i="30"/>
  <c r="AQ162" i="30"/>
  <c r="AP162" i="30"/>
  <c r="AN162" i="30"/>
  <c r="AM162" i="30"/>
  <c r="AL162" i="30"/>
  <c r="AJ162" i="30"/>
  <c r="AI162" i="30"/>
  <c r="AH162" i="30"/>
  <c r="AF162" i="30"/>
  <c r="AE162" i="30"/>
  <c r="AD162" i="30"/>
  <c r="AB162" i="30"/>
  <c r="AA162" i="30"/>
  <c r="Z162" i="30"/>
  <c r="X162" i="30"/>
  <c r="V162" i="30"/>
  <c r="T162" i="30"/>
  <c r="S162" i="30"/>
  <c r="P162" i="30"/>
  <c r="O162" i="30"/>
  <c r="L162" i="30"/>
  <c r="K162" i="30"/>
  <c r="J162" i="30"/>
  <c r="AV161" i="30"/>
  <c r="AU161" i="30"/>
  <c r="AT161" i="30"/>
  <c r="AR161" i="30"/>
  <c r="AQ161" i="30"/>
  <c r="AP161" i="30"/>
  <c r="AN161" i="30"/>
  <c r="AM161" i="30"/>
  <c r="AL161" i="30"/>
  <c r="AJ161" i="30"/>
  <c r="AI161" i="30"/>
  <c r="AH161" i="30"/>
  <c r="AF161" i="30"/>
  <c r="AE161" i="30"/>
  <c r="AD161" i="30"/>
  <c r="AB161" i="30"/>
  <c r="AA161" i="30"/>
  <c r="Z161" i="30"/>
  <c r="X161" i="30"/>
  <c r="V161" i="30"/>
  <c r="T161" i="30"/>
  <c r="S161" i="30"/>
  <c r="P161" i="30"/>
  <c r="O161" i="30"/>
  <c r="L161" i="30"/>
  <c r="K161" i="30"/>
  <c r="J161" i="30"/>
  <c r="AV160" i="30"/>
  <c r="AU160" i="30"/>
  <c r="AT160" i="30"/>
  <c r="AN160" i="30"/>
  <c r="AM160" i="30"/>
  <c r="AL160" i="30"/>
  <c r="AF160" i="30"/>
  <c r="AE160" i="30"/>
  <c r="AD160" i="30"/>
  <c r="X160" i="30"/>
  <c r="V160" i="30"/>
  <c r="P160" i="30"/>
  <c r="O160" i="30"/>
  <c r="AV159" i="30"/>
  <c r="AU159" i="30"/>
  <c r="AT159" i="30"/>
  <c r="AR159" i="30"/>
  <c r="AQ159" i="30"/>
  <c r="AP159" i="30"/>
  <c r="AN159" i="30"/>
  <c r="AM159" i="30"/>
  <c r="AL159" i="30"/>
  <c r="AJ159" i="30"/>
  <c r="AI159" i="30"/>
  <c r="AH159" i="30"/>
  <c r="AF159" i="30"/>
  <c r="AE159" i="30"/>
  <c r="AD159" i="30"/>
  <c r="AB159" i="30"/>
  <c r="AA159" i="30"/>
  <c r="Z159" i="30"/>
  <c r="X159" i="30"/>
  <c r="V159" i="30"/>
  <c r="T159" i="30"/>
  <c r="P159" i="30"/>
  <c r="O159" i="30"/>
  <c r="L159" i="30"/>
  <c r="K159" i="30"/>
  <c r="J159" i="30"/>
  <c r="AV158" i="30"/>
  <c r="AU158" i="30"/>
  <c r="AT158" i="30"/>
  <c r="AR158" i="30"/>
  <c r="AQ158" i="30"/>
  <c r="AP158" i="30"/>
  <c r="AN158" i="30"/>
  <c r="AM158" i="30"/>
  <c r="AL158" i="30"/>
  <c r="AJ158" i="30"/>
  <c r="AI158" i="30"/>
  <c r="AH158" i="30"/>
  <c r="AF158" i="30"/>
  <c r="AE158" i="30"/>
  <c r="AD158" i="30"/>
  <c r="AB158" i="30"/>
  <c r="AA158" i="30"/>
  <c r="Z158" i="30"/>
  <c r="X158" i="30"/>
  <c r="V158" i="30"/>
  <c r="T158" i="30"/>
  <c r="P158" i="30"/>
  <c r="O158" i="30"/>
  <c r="L158" i="30"/>
  <c r="K158" i="30"/>
  <c r="J158" i="30"/>
  <c r="AV157" i="30"/>
  <c r="AU157" i="30"/>
  <c r="AT157" i="30"/>
  <c r="AR157" i="30"/>
  <c r="AQ157" i="30"/>
  <c r="AP157" i="30"/>
  <c r="AN157" i="30"/>
  <c r="AM157" i="30"/>
  <c r="AL157" i="30"/>
  <c r="AJ157" i="30"/>
  <c r="AI157" i="30"/>
  <c r="AH157" i="30"/>
  <c r="AF157" i="30"/>
  <c r="AE157" i="30"/>
  <c r="AD157" i="30"/>
  <c r="AB157" i="30"/>
  <c r="AA157" i="30"/>
  <c r="Z157" i="30"/>
  <c r="X157" i="30"/>
  <c r="V157" i="30"/>
  <c r="T157" i="30"/>
  <c r="P157" i="30"/>
  <c r="O157" i="30"/>
  <c r="L157" i="30"/>
  <c r="K157" i="30"/>
  <c r="J157" i="30"/>
  <c r="X154" i="30"/>
  <c r="AF154" i="30" s="1"/>
  <c r="AN154" i="30" s="1"/>
  <c r="AV154" i="30" s="1"/>
  <c r="AV167" i="30" s="1"/>
  <c r="W154" i="30"/>
  <c r="W167" i="30" s="1"/>
  <c r="X102" i="30"/>
  <c r="AF102" i="30" s="1"/>
  <c r="AN102" i="30" s="1"/>
  <c r="AV102" i="30" s="1"/>
  <c r="W102" i="30"/>
  <c r="X101" i="30"/>
  <c r="W101" i="30"/>
  <c r="X93" i="30"/>
  <c r="W93" i="30"/>
  <c r="X92" i="30"/>
  <c r="W92" i="30"/>
  <c r="AR70" i="30"/>
  <c r="AQ70" i="30"/>
  <c r="AP70" i="30"/>
  <c r="AJ70" i="30"/>
  <c r="AI70" i="30"/>
  <c r="AH70" i="30"/>
  <c r="AB70" i="30"/>
  <c r="AA70" i="30"/>
  <c r="Z70" i="30"/>
  <c r="T70" i="30"/>
  <c r="P70" i="30"/>
  <c r="O70" i="30"/>
  <c r="N70" i="30"/>
  <c r="L70" i="30"/>
  <c r="K70" i="30"/>
  <c r="J70" i="30"/>
  <c r="AR69" i="30"/>
  <c r="AQ69" i="30"/>
  <c r="AP69" i="30"/>
  <c r="AJ69" i="30"/>
  <c r="AI69" i="30"/>
  <c r="AH69" i="30"/>
  <c r="AB69" i="30"/>
  <c r="AA69" i="30"/>
  <c r="Z69" i="30"/>
  <c r="T69" i="30"/>
  <c r="P69" i="30"/>
  <c r="O69" i="30"/>
  <c r="N69" i="30"/>
  <c r="L69" i="30"/>
  <c r="K69" i="30"/>
  <c r="J69" i="30"/>
  <c r="AT68" i="30"/>
  <c r="AR68" i="30"/>
  <c r="AQ68" i="30"/>
  <c r="AP68" i="30"/>
  <c r="AL68" i="30"/>
  <c r="AJ68" i="30"/>
  <c r="AI68" i="30"/>
  <c r="AH68" i="30"/>
  <c r="AD68" i="30"/>
  <c r="AB68" i="30"/>
  <c r="AA68" i="30"/>
  <c r="Z68" i="30"/>
  <c r="V68" i="30"/>
  <c r="T68" i="30"/>
  <c r="P68" i="30"/>
  <c r="O68" i="30"/>
  <c r="N68" i="30"/>
  <c r="L68" i="30"/>
  <c r="K68" i="30"/>
  <c r="J68" i="30"/>
  <c r="AT67" i="30"/>
  <c r="AR67" i="30"/>
  <c r="AQ67" i="30"/>
  <c r="AP67" i="30"/>
  <c r="AL67" i="30"/>
  <c r="AJ67" i="30"/>
  <c r="AI67" i="30"/>
  <c r="AH67" i="30"/>
  <c r="AD67" i="30"/>
  <c r="AB67" i="30"/>
  <c r="AA67" i="30"/>
  <c r="Z67" i="30"/>
  <c r="V67" i="30"/>
  <c r="T67" i="30"/>
  <c r="P67" i="30"/>
  <c r="O67" i="30"/>
  <c r="N67" i="30"/>
  <c r="L67" i="30"/>
  <c r="K67" i="30"/>
  <c r="J67" i="30"/>
  <c r="AR66" i="30"/>
  <c r="AQ66" i="30"/>
  <c r="AP66" i="30"/>
  <c r="AJ66" i="30"/>
  <c r="AI66" i="30"/>
  <c r="AH66" i="30"/>
  <c r="AB66" i="30"/>
  <c r="AA66" i="30"/>
  <c r="Z66" i="30"/>
  <c r="T66" i="30"/>
  <c r="P66" i="30"/>
  <c r="O66" i="30"/>
  <c r="N66" i="30"/>
  <c r="L66" i="30"/>
  <c r="K66" i="30"/>
  <c r="J66" i="30"/>
  <c r="AR65" i="30"/>
  <c r="AQ65" i="30"/>
  <c r="AP65" i="30"/>
  <c r="AJ65" i="30"/>
  <c r="AI65" i="30"/>
  <c r="AH65" i="30"/>
  <c r="AB65" i="30"/>
  <c r="AA65" i="30"/>
  <c r="Z65" i="30"/>
  <c r="T65" i="30"/>
  <c r="P65" i="30"/>
  <c r="O65" i="30"/>
  <c r="N65" i="30"/>
  <c r="L65" i="30"/>
  <c r="K65" i="30"/>
  <c r="J65" i="30"/>
  <c r="AD66" i="30"/>
  <c r="R23" i="30"/>
  <c r="R31" i="30" s="1"/>
  <c r="AV22" i="30"/>
  <c r="AU22" i="30"/>
  <c r="AR22" i="30"/>
  <c r="AQ22" i="30"/>
  <c r="AN22" i="30"/>
  <c r="AM22" i="30"/>
  <c r="AJ22" i="30"/>
  <c r="AI22" i="30"/>
  <c r="AB22" i="30"/>
  <c r="AA22" i="30"/>
  <c r="X22" i="30"/>
  <c r="W22" i="30"/>
  <c r="P22" i="30"/>
  <c r="O22" i="30"/>
  <c r="L22" i="30"/>
  <c r="AV21" i="30"/>
  <c r="AU21" i="30"/>
  <c r="AR21" i="30"/>
  <c r="AQ21" i="30"/>
  <c r="AL21" i="30"/>
  <c r="AJ21" i="30"/>
  <c r="AI21" i="30"/>
  <c r="AD21" i="30"/>
  <c r="AB21" i="30"/>
  <c r="AA21" i="30"/>
  <c r="V21" i="30"/>
  <c r="T21" i="30"/>
  <c r="S21" i="30"/>
  <c r="L21" i="30"/>
  <c r="K21" i="30"/>
  <c r="AV20" i="30"/>
  <c r="AV37" i="30" s="1"/>
  <c r="AU20" i="30"/>
  <c r="AU37" i="30" s="1"/>
  <c r="AN20" i="30"/>
  <c r="AN37" i="30" s="1"/>
  <c r="AM20" i="30"/>
  <c r="AM37" i="30" s="1"/>
  <c r="AF20" i="30"/>
  <c r="AE20" i="30"/>
  <c r="P20" i="30"/>
  <c r="P37" i="30" s="1"/>
  <c r="O20" i="30"/>
  <c r="O37" i="30" s="1"/>
  <c r="X15" i="30"/>
  <c r="X28" i="30" s="1"/>
  <c r="AE15" i="30"/>
  <c r="AM15" i="30" s="1"/>
  <c r="AU15" i="30" s="1"/>
  <c r="AE14" i="30"/>
  <c r="AM14" i="30" s="1"/>
  <c r="AU14" i="30" s="1"/>
  <c r="AV13" i="30"/>
  <c r="AU13" i="30"/>
  <c r="AT13" i="30"/>
  <c r="AT28" i="30" s="1"/>
  <c r="AR13" i="30"/>
  <c r="AR28" i="30" s="1"/>
  <c r="AQ13" i="30"/>
  <c r="AQ28" i="30" s="1"/>
  <c r="AP13" i="30"/>
  <c r="AP28" i="30" s="1"/>
  <c r="AN13" i="30"/>
  <c r="AM13" i="30"/>
  <c r="AL13" i="30"/>
  <c r="AL28" i="30" s="1"/>
  <c r="AJ13" i="30"/>
  <c r="AJ28" i="30" s="1"/>
  <c r="AI13" i="30"/>
  <c r="AI28" i="30" s="1"/>
  <c r="AH13" i="30"/>
  <c r="AH28" i="30" s="1"/>
  <c r="AF13" i="30"/>
  <c r="AE13" i="30"/>
  <c r="AD13" i="30"/>
  <c r="AD28" i="30" s="1"/>
  <c r="AB13" i="30"/>
  <c r="AB28" i="30" s="1"/>
  <c r="AA13" i="30"/>
  <c r="AA28" i="30" s="1"/>
  <c r="Z13" i="30"/>
  <c r="Z28" i="30" s="1"/>
  <c r="L13" i="30"/>
  <c r="L28" i="30" s="1"/>
  <c r="K13" i="30"/>
  <c r="K28" i="30" s="1"/>
  <c r="BB201" i="30" l="1"/>
  <c r="V35" i="30"/>
  <c r="V29" i="30"/>
  <c r="AL35" i="30"/>
  <c r="AL29" i="30"/>
  <c r="O36" i="30"/>
  <c r="O30" i="30"/>
  <c r="AM28" i="30"/>
  <c r="P30" i="30"/>
  <c r="P36" i="30"/>
  <c r="AE28" i="30"/>
  <c r="AE37" i="30"/>
  <c r="BC37" i="30" s="1"/>
  <c r="AE36" i="30"/>
  <c r="W36" i="30"/>
  <c r="W30" i="30"/>
  <c r="AM36" i="30"/>
  <c r="AM30" i="30"/>
  <c r="AN36" i="30"/>
  <c r="AN30" i="30"/>
  <c r="AF37" i="30"/>
  <c r="BD37" i="30" s="1"/>
  <c r="AF36" i="30"/>
  <c r="AD35" i="30"/>
  <c r="AD29" i="30"/>
  <c r="X36" i="30"/>
  <c r="X30" i="30"/>
  <c r="AF92" i="30"/>
  <c r="X111" i="30"/>
  <c r="X628" i="30"/>
  <c r="AF15" i="30"/>
  <c r="AN15" i="30" s="1"/>
  <c r="AV15" i="30" s="1"/>
  <c r="AE101" i="30"/>
  <c r="W114" i="30"/>
  <c r="AN628" i="30"/>
  <c r="AF101" i="30"/>
  <c r="X114" i="30"/>
  <c r="AU28" i="30"/>
  <c r="W111" i="30"/>
  <c r="K29" i="30"/>
  <c r="K35" i="30"/>
  <c r="L30" i="30"/>
  <c r="L36" i="30"/>
  <c r="AI30" i="30"/>
  <c r="AI36" i="30"/>
  <c r="AU36" i="30"/>
  <c r="AU30" i="30"/>
  <c r="AA35" i="30"/>
  <c r="AA29" i="30"/>
  <c r="AJ36" i="30"/>
  <c r="AJ30" i="30"/>
  <c r="AV36" i="30"/>
  <c r="AV30" i="30"/>
  <c r="L35" i="30"/>
  <c r="L29" i="30"/>
  <c r="AB35" i="30"/>
  <c r="AB29" i="30"/>
  <c r="AR35" i="30"/>
  <c r="AR29" i="30"/>
  <c r="S35" i="30"/>
  <c r="S29" i="30"/>
  <c r="AI35" i="30"/>
  <c r="AI29" i="30"/>
  <c r="AV35" i="30"/>
  <c r="AV29" i="30"/>
  <c r="AA36" i="30"/>
  <c r="AA30" i="30"/>
  <c r="AQ36" i="30"/>
  <c r="AQ30" i="30"/>
  <c r="AQ35" i="30"/>
  <c r="AQ29" i="30"/>
  <c r="AU35" i="30"/>
  <c r="AU29" i="30"/>
  <c r="T35" i="30"/>
  <c r="T29" i="30"/>
  <c r="AJ35" i="30"/>
  <c r="AJ29" i="30"/>
  <c r="AB36" i="30"/>
  <c r="AB30" i="30"/>
  <c r="AR36" i="30"/>
  <c r="AR30" i="30"/>
  <c r="K117" i="30"/>
  <c r="K119" i="30"/>
  <c r="K615" i="30" s="1"/>
  <c r="K661" i="30" s="1"/>
  <c r="L119" i="30"/>
  <c r="L615" i="30" s="1"/>
  <c r="L661" i="30" s="1"/>
  <c r="L117" i="30"/>
  <c r="P119" i="30"/>
  <c r="P120" i="30" s="1"/>
  <c r="P117" i="30"/>
  <c r="P118" i="30" s="1"/>
  <c r="AF93" i="30"/>
  <c r="AE93" i="30"/>
  <c r="J13" i="32"/>
  <c r="AB13" i="32" s="1"/>
  <c r="K13" i="32"/>
  <c r="AC13" i="32" s="1"/>
  <c r="AX201" i="30"/>
  <c r="BD159" i="30"/>
  <c r="AY157" i="30"/>
  <c r="AZ67" i="30"/>
  <c r="BD166" i="30"/>
  <c r="AZ28" i="30"/>
  <c r="BB37" i="30"/>
  <c r="BD162" i="30"/>
  <c r="BD165" i="30"/>
  <c r="AY65" i="30"/>
  <c r="BB157" i="30"/>
  <c r="BB159" i="30"/>
  <c r="BB160" i="30"/>
  <c r="BC161" i="30"/>
  <c r="AX162" i="30"/>
  <c r="BC164" i="30"/>
  <c r="AX165" i="30"/>
  <c r="AY201" i="30"/>
  <c r="BD161" i="30"/>
  <c r="AP168" i="30"/>
  <c r="AP540" i="30" s="1"/>
  <c r="AP586" i="30" s="1"/>
  <c r="AZ166" i="30"/>
  <c r="BB28" i="30"/>
  <c r="AX70" i="30"/>
  <c r="BC159" i="30"/>
  <c r="AY158" i="30"/>
  <c r="BC158" i="30"/>
  <c r="BD163" i="30"/>
  <c r="AY66" i="30"/>
  <c r="AZ161" i="30"/>
  <c r="BC162" i="30"/>
  <c r="AX163" i="30"/>
  <c r="AZ164" i="30"/>
  <c r="BC165" i="30"/>
  <c r="AX166" i="30"/>
  <c r="AF287" i="30"/>
  <c r="AN287" i="30" s="1"/>
  <c r="X294" i="30"/>
  <c r="X293" i="30"/>
  <c r="X292" i="30"/>
  <c r="X291" i="30"/>
  <c r="AY28" i="30"/>
  <c r="AZ66" i="30"/>
  <c r="AX69" i="30"/>
  <c r="AZ157" i="30"/>
  <c r="BD158" i="30"/>
  <c r="AZ159" i="30"/>
  <c r="AY163" i="30"/>
  <c r="BB164" i="30"/>
  <c r="AY166" i="30"/>
  <c r="BB167" i="30"/>
  <c r="V277" i="30"/>
  <c r="V276" i="30"/>
  <c r="V275" i="30"/>
  <c r="V274" i="30"/>
  <c r="AE270" i="30"/>
  <c r="W274" i="30"/>
  <c r="W277" i="30"/>
  <c r="W276" i="30"/>
  <c r="W275" i="30"/>
  <c r="BC157" i="30"/>
  <c r="AY162" i="30"/>
  <c r="BD164" i="30"/>
  <c r="AY165" i="30"/>
  <c r="BB166" i="30"/>
  <c r="X277" i="30"/>
  <c r="X276" i="30"/>
  <c r="X275" i="30"/>
  <c r="X274" i="30"/>
  <c r="V341" i="30"/>
  <c r="V342" i="30"/>
  <c r="V343" i="30"/>
  <c r="V344" i="30"/>
  <c r="W523" i="30"/>
  <c r="S23" i="30"/>
  <c r="S31" i="30" s="1"/>
  <c r="AZ158" i="30"/>
  <c r="AX161" i="30"/>
  <c r="AZ162" i="30"/>
  <c r="BC163" i="30"/>
  <c r="AX164" i="30"/>
  <c r="AZ165" i="30"/>
  <c r="BC166" i="30"/>
  <c r="V292" i="30"/>
  <c r="V293" i="30"/>
  <c r="V294" i="30"/>
  <c r="V291" i="30"/>
  <c r="W342" i="30"/>
  <c r="W343" i="30"/>
  <c r="W341" i="30"/>
  <c r="W344" i="30"/>
  <c r="AX157" i="30"/>
  <c r="BB158" i="30"/>
  <c r="AP170" i="30"/>
  <c r="AP616" i="30" s="1"/>
  <c r="AP662" i="30" s="1"/>
  <c r="AX159" i="30"/>
  <c r="AY161" i="30"/>
  <c r="AY164" i="30"/>
  <c r="BB165" i="30"/>
  <c r="W293" i="30"/>
  <c r="W294" i="30"/>
  <c r="W292" i="30"/>
  <c r="W291" i="30"/>
  <c r="AF337" i="30"/>
  <c r="X344" i="30"/>
  <c r="X342" i="30"/>
  <c r="X343" i="30"/>
  <c r="X341" i="30"/>
  <c r="AZ449" i="30"/>
  <c r="AZ111" i="30"/>
  <c r="BB161" i="30"/>
  <c r="AX293" i="30"/>
  <c r="AJ451" i="30"/>
  <c r="AJ552" i="30" s="1"/>
  <c r="AZ115" i="30"/>
  <c r="BB472" i="30"/>
  <c r="BD157" i="30"/>
  <c r="AZ163" i="30"/>
  <c r="AZ448" i="30"/>
  <c r="AY159" i="30"/>
  <c r="BC491" i="30"/>
  <c r="BB493" i="30"/>
  <c r="BC380" i="30"/>
  <c r="AY68" i="30"/>
  <c r="AX167" i="30"/>
  <c r="AX158" i="30"/>
  <c r="BB162" i="30"/>
  <c r="AZ201" i="30"/>
  <c r="AX291" i="30"/>
  <c r="AX292" i="30"/>
  <c r="AX294" i="30"/>
  <c r="BB448" i="30"/>
  <c r="BB449" i="30"/>
  <c r="BB471" i="30"/>
  <c r="AX65" i="30"/>
  <c r="AX66" i="30"/>
  <c r="AX111" i="30"/>
  <c r="BB114" i="30"/>
  <c r="AX115" i="30"/>
  <c r="AX67" i="30"/>
  <c r="AZ68" i="30"/>
  <c r="AY167" i="30"/>
  <c r="AP203" i="30"/>
  <c r="AP541" i="30" s="1"/>
  <c r="AP587" i="30" s="1"/>
  <c r="AP205" i="30"/>
  <c r="AP617" i="30" s="1"/>
  <c r="AP663" i="30" s="1"/>
  <c r="AX202" i="30"/>
  <c r="K387" i="30"/>
  <c r="AY380" i="30"/>
  <c r="AX28" i="30"/>
  <c r="BB30" i="30"/>
  <c r="P21" i="30"/>
  <c r="AF21" i="30"/>
  <c r="AE21" i="30"/>
  <c r="AX35" i="30"/>
  <c r="AX36" i="30"/>
  <c r="AY67" i="30"/>
  <c r="AY111" i="30"/>
  <c r="AY115" i="30"/>
  <c r="AZ167" i="30"/>
  <c r="BB202" i="30"/>
  <c r="L385" i="30"/>
  <c r="AZ380" i="30"/>
  <c r="L473" i="30"/>
  <c r="AZ468" i="30"/>
  <c r="AZ65" i="30"/>
  <c r="BB163" i="30"/>
  <c r="AX37" i="30"/>
  <c r="BB67" i="30"/>
  <c r="AY69" i="30"/>
  <c r="AY70" i="30"/>
  <c r="BB111" i="30"/>
  <c r="AX114" i="30"/>
  <c r="AX116" i="30"/>
  <c r="BC160" i="30"/>
  <c r="N297" i="30"/>
  <c r="N621" i="30" s="1"/>
  <c r="O453" i="30"/>
  <c r="O628" i="30" s="1"/>
  <c r="BC446" i="30"/>
  <c r="O497" i="30"/>
  <c r="O630" i="30" s="1"/>
  <c r="BC490" i="30"/>
  <c r="J526" i="30"/>
  <c r="AX523" i="30"/>
  <c r="AX29" i="30"/>
  <c r="P524" i="30"/>
  <c r="P555" i="30" s="1"/>
  <c r="BW555" i="41" s="1"/>
  <c r="W21" i="30"/>
  <c r="BB36" i="30"/>
  <c r="AY37" i="30"/>
  <c r="AX68" i="30"/>
  <c r="AZ69" i="30"/>
  <c r="AZ70" i="30"/>
  <c r="AY114" i="30"/>
  <c r="AY116" i="30"/>
  <c r="BD160" i="30"/>
  <c r="P385" i="30"/>
  <c r="P549" i="30" s="1"/>
  <c r="BW549" i="41" s="1"/>
  <c r="BD380" i="30"/>
  <c r="P473" i="30"/>
  <c r="BD468" i="30"/>
  <c r="AY523" i="30"/>
  <c r="AX30" i="30"/>
  <c r="BB381" i="30"/>
  <c r="BB383" i="30"/>
  <c r="N451" i="30"/>
  <c r="BB446" i="30"/>
  <c r="N554" i="30"/>
  <c r="BB490" i="30"/>
  <c r="AZ37" i="30"/>
  <c r="AP119" i="30"/>
  <c r="AP615" i="30" s="1"/>
  <c r="AP661" i="30" s="1"/>
  <c r="AP117" i="30"/>
  <c r="AP539" i="30" s="1"/>
  <c r="AP585" i="30" s="1"/>
  <c r="AZ114" i="30"/>
  <c r="AZ116" i="30"/>
  <c r="AX341" i="30"/>
  <c r="AX342" i="30"/>
  <c r="AX343" i="30"/>
  <c r="AX344" i="30"/>
  <c r="J497" i="30"/>
  <c r="J630" i="30" s="1"/>
  <c r="AX490" i="30"/>
  <c r="L526" i="30"/>
  <c r="AZ523" i="30"/>
  <c r="N278" i="30"/>
  <c r="N544" i="30" s="1"/>
  <c r="BB68" i="30"/>
  <c r="Z347" i="30"/>
  <c r="Z624" i="30" s="1"/>
  <c r="BX551" i="41"/>
  <c r="CE551" i="41" s="1"/>
  <c r="AI627" i="30"/>
  <c r="BZ551" i="41"/>
  <c r="CG551" i="41" s="1"/>
  <c r="P453" i="30"/>
  <c r="P628" i="30" s="1"/>
  <c r="V451" i="30"/>
  <c r="V552" i="30" s="1"/>
  <c r="AF453" i="30"/>
  <c r="AL451" i="30"/>
  <c r="AL552" i="30" s="1"/>
  <c r="AV453" i="30"/>
  <c r="N475" i="30"/>
  <c r="N629" i="30" s="1"/>
  <c r="X473" i="30"/>
  <c r="X553" i="30" s="1"/>
  <c r="BX553" i="41" s="1"/>
  <c r="CE553" i="41" s="1"/>
  <c r="AD475" i="30"/>
  <c r="AD629" i="30" s="1"/>
  <c r="AN473" i="30"/>
  <c r="AN553" i="30" s="1"/>
  <c r="BZ553" i="41" s="1"/>
  <c r="CG553" i="41" s="1"/>
  <c r="AT475" i="30"/>
  <c r="AT629" i="30" s="1"/>
  <c r="K497" i="30"/>
  <c r="K630" i="30" s="1"/>
  <c r="P495" i="30"/>
  <c r="V495" i="30"/>
  <c r="V554" i="30" s="1"/>
  <c r="AA497" i="30"/>
  <c r="AA630" i="30" s="1"/>
  <c r="AE653" i="30" s="1"/>
  <c r="AF495" i="30"/>
  <c r="AF554" i="30" s="1"/>
  <c r="BY554" i="41" s="1"/>
  <c r="CF554" i="41" s="1"/>
  <c r="AL495" i="30"/>
  <c r="AL554" i="30" s="1"/>
  <c r="AV495" i="30"/>
  <c r="AV554" i="30" s="1"/>
  <c r="CA554" i="41" s="1"/>
  <c r="CH554" i="41" s="1"/>
  <c r="Z278" i="30"/>
  <c r="Z544" i="30" s="1"/>
  <c r="J280" i="30"/>
  <c r="J620" i="30" s="1"/>
  <c r="Z295" i="30"/>
  <c r="Z545" i="30" s="1"/>
  <c r="Z297" i="30"/>
  <c r="Z621" i="30" s="1"/>
  <c r="O385" i="30"/>
  <c r="O549" i="30" s="1"/>
  <c r="T627" i="30"/>
  <c r="AJ627" i="30"/>
  <c r="L453" i="30"/>
  <c r="L628" i="30" s="1"/>
  <c r="W451" i="30"/>
  <c r="W552" i="30" s="1"/>
  <c r="W575" i="30" s="1"/>
  <c r="AB453" i="30"/>
  <c r="AB628" i="30" s="1"/>
  <c r="AM453" i="30"/>
  <c r="AM628" i="30" s="1"/>
  <c r="AR453" i="30"/>
  <c r="AR628" i="30" s="1"/>
  <c r="J475" i="30"/>
  <c r="J629" i="30" s="1"/>
  <c r="T473" i="30"/>
  <c r="T553" i="30" s="1"/>
  <c r="Z475" i="30"/>
  <c r="Z629" i="30" s="1"/>
  <c r="AE473" i="30"/>
  <c r="AE553" i="30" s="1"/>
  <c r="AJ475" i="30"/>
  <c r="AJ629" i="30" s="1"/>
  <c r="AP475" i="30"/>
  <c r="AP629" i="30" s="1"/>
  <c r="L495" i="30"/>
  <c r="W497" i="30"/>
  <c r="W630" i="30" s="1"/>
  <c r="AB495" i="30"/>
  <c r="AB554" i="30" s="1"/>
  <c r="AH497" i="30"/>
  <c r="AH630" i="30" s="1"/>
  <c r="AM497" i="30"/>
  <c r="AM630" i="30" s="1"/>
  <c r="AR495" i="30"/>
  <c r="AR554" i="30" s="1"/>
  <c r="AH278" i="30"/>
  <c r="AH544" i="30" s="1"/>
  <c r="N280" i="30"/>
  <c r="N620" i="30" s="1"/>
  <c r="K280" i="30"/>
  <c r="K620" i="30" s="1"/>
  <c r="L280" i="30"/>
  <c r="L620" i="30" s="1"/>
  <c r="AN451" i="30"/>
  <c r="AV451" i="30"/>
  <c r="W473" i="30"/>
  <c r="W553" i="30" s="1"/>
  <c r="AM473" i="30"/>
  <c r="AM553" i="30" s="1"/>
  <c r="AU473" i="30"/>
  <c r="AU553" i="30" s="1"/>
  <c r="S453" i="30"/>
  <c r="S628" i="30" s="1"/>
  <c r="T524" i="30"/>
  <c r="T555" i="30" s="1"/>
  <c r="T590" i="30" s="1"/>
  <c r="P451" i="30"/>
  <c r="W475" i="30"/>
  <c r="W629" i="30" s="1"/>
  <c r="J168" i="30"/>
  <c r="J540" i="30" s="1"/>
  <c r="J586" i="30" s="1"/>
  <c r="R168" i="30"/>
  <c r="R540" i="30" s="1"/>
  <c r="R586" i="30" s="1"/>
  <c r="Z168" i="30"/>
  <c r="Z540" i="30" s="1"/>
  <c r="Z586" i="30" s="1"/>
  <c r="AH168" i="30"/>
  <c r="J170" i="30"/>
  <c r="J616" i="30" s="1"/>
  <c r="J662" i="30" s="1"/>
  <c r="R170" i="30"/>
  <c r="R616" i="30" s="1"/>
  <c r="R662" i="30" s="1"/>
  <c r="Z170" i="30"/>
  <c r="Z616" i="30" s="1"/>
  <c r="Z662" i="30" s="1"/>
  <c r="AH170" i="30"/>
  <c r="AH616" i="30" s="1"/>
  <c r="AH662" i="30" s="1"/>
  <c r="N168" i="30"/>
  <c r="V170" i="30"/>
  <c r="V616" i="30" s="1"/>
  <c r="T203" i="30"/>
  <c r="T541" i="30" s="1"/>
  <c r="T587" i="30" s="1"/>
  <c r="S119" i="30"/>
  <c r="S615" i="30" s="1"/>
  <c r="S661" i="30" s="1"/>
  <c r="P387" i="30"/>
  <c r="P625" i="30" s="1"/>
  <c r="T168" i="30"/>
  <c r="T540" i="30" s="1"/>
  <c r="T586" i="30" s="1"/>
  <c r="AB168" i="30"/>
  <c r="AB540" i="30" s="1"/>
  <c r="AB586" i="30" s="1"/>
  <c r="AR168" i="30"/>
  <c r="AR540" i="30" s="1"/>
  <c r="AR586" i="30" s="1"/>
  <c r="R24" i="30"/>
  <c r="R32" i="30" s="1"/>
  <c r="P205" i="30"/>
  <c r="P617" i="30" s="1"/>
  <c r="AH295" i="30"/>
  <c r="AH545" i="30" s="1"/>
  <c r="AD473" i="30"/>
  <c r="AL497" i="30"/>
  <c r="AL630" i="30" s="1"/>
  <c r="AD497" i="30"/>
  <c r="AD630" i="30" s="1"/>
  <c r="Z119" i="30"/>
  <c r="Z615" i="30" s="1"/>
  <c r="Z661" i="30" s="1"/>
  <c r="AN497" i="30"/>
  <c r="AN630" i="30" s="1"/>
  <c r="J295" i="30"/>
  <c r="J545" i="30" s="1"/>
  <c r="AI345" i="30"/>
  <c r="AI548" i="30" s="1"/>
  <c r="AF451" i="30"/>
  <c r="AM495" i="30"/>
  <c r="AM554" i="30" s="1"/>
  <c r="AT497" i="30"/>
  <c r="AT630" i="30" s="1"/>
  <c r="N630" i="30"/>
  <c r="AT205" i="30"/>
  <c r="AT617" i="30" s="1"/>
  <c r="S345" i="30"/>
  <c r="S548" i="30" s="1"/>
  <c r="K385" i="30"/>
  <c r="V497" i="30"/>
  <c r="V630" i="30" s="1"/>
  <c r="L524" i="30"/>
  <c r="AQ170" i="30"/>
  <c r="AQ616" i="30" s="1"/>
  <c r="AQ662" i="30" s="1"/>
  <c r="AH23" i="30"/>
  <c r="AA117" i="30"/>
  <c r="AA539" i="30" s="1"/>
  <c r="AA585" i="30" s="1"/>
  <c r="N615" i="30"/>
  <c r="AV170" i="30"/>
  <c r="AV616" i="30" s="1"/>
  <c r="P168" i="30"/>
  <c r="P170" i="30"/>
  <c r="P616" i="30" s="1"/>
  <c r="R205" i="30"/>
  <c r="R617" i="30" s="1"/>
  <c r="R663" i="30" s="1"/>
  <c r="Z203" i="30"/>
  <c r="Z541" i="30" s="1"/>
  <c r="Z587" i="30" s="1"/>
  <c r="P203" i="30"/>
  <c r="R297" i="30"/>
  <c r="R621" i="30" s="1"/>
  <c r="R347" i="30"/>
  <c r="R624" i="30" s="1"/>
  <c r="AJ551" i="30"/>
  <c r="AR627" i="30"/>
  <c r="AJ453" i="30"/>
  <c r="AJ628" i="30" s="1"/>
  <c r="X475" i="30"/>
  <c r="X629" i="30" s="1"/>
  <c r="X497" i="30"/>
  <c r="X630" i="30" s="1"/>
  <c r="J524" i="30"/>
  <c r="J555" i="30" s="1"/>
  <c r="J590" i="30" s="1"/>
  <c r="P526" i="30"/>
  <c r="P631" i="30" s="1"/>
  <c r="J615" i="30"/>
  <c r="J661" i="30" s="1"/>
  <c r="R119" i="30"/>
  <c r="R615" i="30" s="1"/>
  <c r="R661" i="30" s="1"/>
  <c r="AD170" i="30"/>
  <c r="AD616" i="30" s="1"/>
  <c r="AL168" i="30"/>
  <c r="AL540" i="30" s="1"/>
  <c r="AL453" i="30"/>
  <c r="AL628" i="30" s="1"/>
  <c r="AM475" i="30"/>
  <c r="AM629" i="30" s="1"/>
  <c r="K168" i="30"/>
  <c r="S168" i="30"/>
  <c r="S540" i="30" s="1"/>
  <c r="S586" i="30" s="1"/>
  <c r="AI168" i="30"/>
  <c r="AI540" i="30" s="1"/>
  <c r="AI586" i="30" s="1"/>
  <c r="AQ168" i="30"/>
  <c r="AQ540" i="30" s="1"/>
  <c r="AQ586" i="30" s="1"/>
  <c r="S170" i="30"/>
  <c r="S616" i="30" s="1"/>
  <c r="S662" i="30" s="1"/>
  <c r="AB205" i="30"/>
  <c r="AB617" i="30" s="1"/>
  <c r="AB663" i="30" s="1"/>
  <c r="R345" i="30"/>
  <c r="R548" i="30" s="1"/>
  <c r="AT453" i="30"/>
  <c r="AT628" i="30" s="1"/>
  <c r="AN475" i="30"/>
  <c r="AN629" i="30" s="1"/>
  <c r="O73" i="30"/>
  <c r="O614" i="30" s="1"/>
  <c r="Z205" i="30"/>
  <c r="Z617" i="30" s="1"/>
  <c r="Z663" i="30" s="1"/>
  <c r="R473" i="30"/>
  <c r="R553" i="30" s="1"/>
  <c r="H526" i="30"/>
  <c r="Z524" i="30"/>
  <c r="Z555" i="30" s="1"/>
  <c r="Z590" i="30" s="1"/>
  <c r="X68" i="30"/>
  <c r="P73" i="30"/>
  <c r="P614" i="30" s="1"/>
  <c r="AB73" i="30"/>
  <c r="AB614" i="30" s="1"/>
  <c r="AB660" i="30" s="1"/>
  <c r="AR73" i="30"/>
  <c r="AR614" i="30" s="1"/>
  <c r="AR660" i="30" s="1"/>
  <c r="V119" i="30"/>
  <c r="AT119" i="30"/>
  <c r="AT615" i="30" s="1"/>
  <c r="V168" i="30"/>
  <c r="V540" i="30" s="1"/>
  <c r="V586" i="30" s="1"/>
  <c r="N170" i="30"/>
  <c r="N616" i="30" s="1"/>
  <c r="AL170" i="30"/>
  <c r="AL616" i="30" s="1"/>
  <c r="AP278" i="30"/>
  <c r="AP544" i="30" s="1"/>
  <c r="Z280" i="30"/>
  <c r="Z620" i="30" s="1"/>
  <c r="J297" i="30"/>
  <c r="J621" i="30" s="1"/>
  <c r="AP297" i="30"/>
  <c r="AP621" i="30" s="1"/>
  <c r="AP347" i="30"/>
  <c r="AP624" i="30" s="1"/>
  <c r="AH524" i="30"/>
  <c r="AH555" i="30" s="1"/>
  <c r="AH590" i="30" s="1"/>
  <c r="V205" i="30"/>
  <c r="V617" i="30" s="1"/>
  <c r="V203" i="30"/>
  <c r="V541" i="30" s="1"/>
  <c r="AD203" i="30"/>
  <c r="AD541" i="30" s="1"/>
  <c r="AD205" i="30"/>
  <c r="AD617" i="30" s="1"/>
  <c r="K451" i="30"/>
  <c r="K453" i="30"/>
  <c r="K628" i="30" s="1"/>
  <c r="AA451" i="30"/>
  <c r="AA552" i="30" s="1"/>
  <c r="AA453" i="30"/>
  <c r="AA628" i="30" s="1"/>
  <c r="AI453" i="30"/>
  <c r="AI628" i="30" s="1"/>
  <c r="AI451" i="30"/>
  <c r="AI552" i="30" s="1"/>
  <c r="AQ453" i="30"/>
  <c r="AQ628" i="30" s="1"/>
  <c r="AQ451" i="30"/>
  <c r="AQ552" i="30" s="1"/>
  <c r="AU575" i="30" s="1"/>
  <c r="O524" i="30"/>
  <c r="O526" i="30"/>
  <c r="O631" i="30" s="1"/>
  <c r="H533" i="30"/>
  <c r="AJ205" i="30"/>
  <c r="AJ617" i="30" s="1"/>
  <c r="AJ663" i="30" s="1"/>
  <c r="AI203" i="30"/>
  <c r="AI541" i="30" s="1"/>
  <c r="AI587" i="30" s="1"/>
  <c r="AF312" i="30"/>
  <c r="AF622" i="30" s="1"/>
  <c r="AR297" i="30"/>
  <c r="AR621" i="30" s="1"/>
  <c r="K473" i="30"/>
  <c r="K475" i="30"/>
  <c r="K629" i="30" s="1"/>
  <c r="S473" i="30"/>
  <c r="S553" i="30" s="1"/>
  <c r="S475" i="30"/>
  <c r="S629" i="30" s="1"/>
  <c r="AA473" i="30"/>
  <c r="AA553" i="30" s="1"/>
  <c r="AA475" i="30"/>
  <c r="AA629" i="30" s="1"/>
  <c r="AI473" i="30"/>
  <c r="AI553" i="30" s="1"/>
  <c r="AI475" i="30"/>
  <c r="AI629" i="30" s="1"/>
  <c r="AQ473" i="30"/>
  <c r="AQ553" i="30" s="1"/>
  <c r="AQ475" i="30"/>
  <c r="AQ629" i="30" s="1"/>
  <c r="AQ497" i="30"/>
  <c r="AQ630" i="30" s="1"/>
  <c r="AU653" i="30" s="1"/>
  <c r="AQ495" i="30"/>
  <c r="AQ554" i="30" s="1"/>
  <c r="AM21" i="30"/>
  <c r="J23" i="30"/>
  <c r="J24" i="30"/>
  <c r="J32" i="30" s="1"/>
  <c r="R117" i="30"/>
  <c r="R539" i="30" s="1"/>
  <c r="R585" i="30" s="1"/>
  <c r="AD168" i="30"/>
  <c r="AD540" i="30" s="1"/>
  <c r="AH205" i="30"/>
  <c r="AH617" i="30" s="1"/>
  <c r="AH663" i="30" s="1"/>
  <c r="J385" i="30"/>
  <c r="J387" i="30"/>
  <c r="AJ524" i="30"/>
  <c r="AJ555" i="30" s="1"/>
  <c r="AJ590" i="30" s="1"/>
  <c r="AN21" i="30"/>
  <c r="R295" i="30"/>
  <c r="R545" i="30" s="1"/>
  <c r="W68" i="30"/>
  <c r="K73" i="30"/>
  <c r="K614" i="30" s="1"/>
  <c r="K660" i="30" s="1"/>
  <c r="S73" i="30"/>
  <c r="S614" i="30" s="1"/>
  <c r="S660" i="30" s="1"/>
  <c r="AH73" i="30"/>
  <c r="AH614" i="30" s="1"/>
  <c r="AH660" i="30" s="1"/>
  <c r="V69" i="30"/>
  <c r="AD117" i="30"/>
  <c r="AQ119" i="30"/>
  <c r="AQ615" i="30" s="1"/>
  <c r="AQ661" i="30" s="1"/>
  <c r="S117" i="30"/>
  <c r="S539" i="30" s="1"/>
  <c r="S585" i="30" s="1"/>
  <c r="AT203" i="30"/>
  <c r="AT541" i="30" s="1"/>
  <c r="R278" i="30"/>
  <c r="R544" i="30" s="1"/>
  <c r="T453" i="30"/>
  <c r="T628" i="30" s="1"/>
  <c r="R524" i="30"/>
  <c r="R555" i="30" s="1"/>
  <c r="R590" i="30" s="1"/>
  <c r="AP524" i="30"/>
  <c r="AP555" i="30" s="1"/>
  <c r="AP590" i="30" s="1"/>
  <c r="L71" i="30"/>
  <c r="T73" i="30"/>
  <c r="T614" i="30" s="1"/>
  <c r="T660" i="30" s="1"/>
  <c r="AI73" i="30"/>
  <c r="AI614" i="30" s="1"/>
  <c r="AI660" i="30" s="1"/>
  <c r="R71" i="30"/>
  <c r="R538" i="30" s="1"/>
  <c r="R584" i="30" s="1"/>
  <c r="AP71" i="30"/>
  <c r="AP538" i="30" s="1"/>
  <c r="AP584" i="30" s="1"/>
  <c r="V70" i="30"/>
  <c r="AH119" i="30"/>
  <c r="AH615" i="30" s="1"/>
  <c r="AH661" i="30" s="1"/>
  <c r="Z117" i="30"/>
  <c r="Z539" i="30" s="1"/>
  <c r="Z585" i="30" s="1"/>
  <c r="AA168" i="30"/>
  <c r="AA540" i="30" s="1"/>
  <c r="AA586" i="30" s="1"/>
  <c r="J278" i="30"/>
  <c r="J544" i="30" s="1"/>
  <c r="N295" i="30"/>
  <c r="N347" i="30"/>
  <c r="N624" i="30" s="1"/>
  <c r="AB347" i="30"/>
  <c r="AB624" i="30" s="1"/>
  <c r="X451" i="30"/>
  <c r="AR451" i="30"/>
  <c r="AR552" i="30" s="1"/>
  <c r="V453" i="30"/>
  <c r="V628" i="30" s="1"/>
  <c r="AP473" i="30"/>
  <c r="AP553" i="30" s="1"/>
  <c r="L497" i="30"/>
  <c r="L630" i="30" s="1"/>
  <c r="AB497" i="30"/>
  <c r="AB630" i="30" s="1"/>
  <c r="AR497" i="30"/>
  <c r="AR630" i="30" s="1"/>
  <c r="AR524" i="30"/>
  <c r="AR555" i="30" s="1"/>
  <c r="AR590" i="30" s="1"/>
  <c r="AI526" i="30"/>
  <c r="Z23" i="30"/>
  <c r="AM67" i="30"/>
  <c r="V65" i="30"/>
  <c r="AJ73" i="30"/>
  <c r="AJ614" i="30" s="1"/>
  <c r="AJ660" i="30" s="1"/>
  <c r="V539" i="30"/>
  <c r="AI119" i="30"/>
  <c r="AI615" i="30" s="1"/>
  <c r="AI661" i="30" s="1"/>
  <c r="O205" i="30"/>
  <c r="O617" i="30" s="1"/>
  <c r="AI312" i="30"/>
  <c r="AI622" i="30" s="1"/>
  <c r="Z345" i="30"/>
  <c r="Z548" i="30" s="1"/>
  <c r="AH347" i="30"/>
  <c r="AH624" i="30" s="1"/>
  <c r="W453" i="30"/>
  <c r="W628" i="30" s="1"/>
  <c r="AE475" i="30"/>
  <c r="AE629" i="30" s="1"/>
  <c r="AU475" i="30"/>
  <c r="AU629" i="30" s="1"/>
  <c r="AF67" i="30"/>
  <c r="O71" i="30"/>
  <c r="V66" i="30"/>
  <c r="AJ71" i="30"/>
  <c r="AJ538" i="30" s="1"/>
  <c r="AJ584" i="30" s="1"/>
  <c r="O615" i="30"/>
  <c r="AI117" i="30"/>
  <c r="AI539" i="30" s="1"/>
  <c r="AI585" i="30" s="1"/>
  <c r="AD119" i="30"/>
  <c r="AD615" i="30" s="1"/>
  <c r="O168" i="30"/>
  <c r="O170" i="30"/>
  <c r="O616" i="30" s="1"/>
  <c r="W170" i="30"/>
  <c r="W616" i="30" s="1"/>
  <c r="K170" i="30"/>
  <c r="K616" i="30" s="1"/>
  <c r="K662" i="30" s="1"/>
  <c r="AI170" i="30"/>
  <c r="AI616" i="30" s="1"/>
  <c r="AI662" i="30" s="1"/>
  <c r="AN167" i="30"/>
  <c r="AN168" i="30" s="1"/>
  <c r="AN540" i="30" s="1"/>
  <c r="BZ540" i="41" s="1"/>
  <c r="CG540" i="41" s="1"/>
  <c r="Y7" i="39" s="1"/>
  <c r="AH280" i="30"/>
  <c r="AH620" i="30" s="1"/>
  <c r="AQ345" i="30"/>
  <c r="AQ548" i="30" s="1"/>
  <c r="AP345" i="30"/>
  <c r="AP548" i="30" s="1"/>
  <c r="P475" i="30"/>
  <c r="P629" i="30" s="1"/>
  <c r="AF475" i="30"/>
  <c r="AF629" i="30" s="1"/>
  <c r="AV475" i="30"/>
  <c r="AV629" i="30" s="1"/>
  <c r="X577" i="30"/>
  <c r="AN577" i="30"/>
  <c r="P497" i="30"/>
  <c r="P630" i="30" s="1"/>
  <c r="AF497" i="30"/>
  <c r="AF630" i="30" s="1"/>
  <c r="AV497" i="30"/>
  <c r="AV630" i="30" s="1"/>
  <c r="AB524" i="30"/>
  <c r="AB555" i="30" s="1"/>
  <c r="AB590" i="30" s="1"/>
  <c r="P71" i="30"/>
  <c r="AA73" i="30"/>
  <c r="AA614" i="30" s="1"/>
  <c r="AA660" i="30" s="1"/>
  <c r="AQ73" i="30"/>
  <c r="AQ614" i="30" s="1"/>
  <c r="AQ660" i="30" s="1"/>
  <c r="AA119" i="30"/>
  <c r="AA615" i="30" s="1"/>
  <c r="AA661" i="30" s="1"/>
  <c r="AL117" i="30"/>
  <c r="AL539" i="30" s="1"/>
  <c r="AQ117" i="30"/>
  <c r="AQ539" i="30" s="1"/>
  <c r="AQ585" i="30" s="1"/>
  <c r="AL119" i="30"/>
  <c r="AL615" i="30" s="1"/>
  <c r="L168" i="30"/>
  <c r="AF167" i="30"/>
  <c r="AF170" i="30" s="1"/>
  <c r="AF616" i="30" s="1"/>
  <c r="AP280" i="30"/>
  <c r="AD337" i="30"/>
  <c r="N345" i="30"/>
  <c r="S347" i="30"/>
  <c r="S624" i="30" s="1"/>
  <c r="J347" i="30"/>
  <c r="J624" i="30" s="1"/>
  <c r="AI551" i="30"/>
  <c r="L387" i="30"/>
  <c r="AB627" i="30"/>
  <c r="L451" i="30"/>
  <c r="AM451" i="30"/>
  <c r="AM552" i="30" s="1"/>
  <c r="N453" i="30"/>
  <c r="N628" i="30" s="1"/>
  <c r="AD453" i="30"/>
  <c r="AD628" i="30" s="1"/>
  <c r="N473" i="30"/>
  <c r="W495" i="30"/>
  <c r="W554" i="30" s="1"/>
  <c r="T497" i="30"/>
  <c r="T630" i="30" s="1"/>
  <c r="AJ497" i="30"/>
  <c r="AJ630" i="30" s="1"/>
  <c r="AF70" i="30"/>
  <c r="AF69" i="30"/>
  <c r="AF66" i="30"/>
  <c r="AF65" i="30"/>
  <c r="R248" i="30"/>
  <c r="R302" i="30"/>
  <c r="R224" i="30"/>
  <c r="V23" i="30"/>
  <c r="V31" i="30" s="1"/>
  <c r="T23" i="30"/>
  <c r="T31" i="30" s="1"/>
  <c r="R25" i="30"/>
  <c r="R33" i="30" s="1"/>
  <c r="L73" i="30"/>
  <c r="L614" i="30" s="1"/>
  <c r="L660" i="30" s="1"/>
  <c r="AB117" i="30"/>
  <c r="AB119" i="30"/>
  <c r="AB615" i="30" s="1"/>
  <c r="AB661" i="30" s="1"/>
  <c r="O21" i="30"/>
  <c r="N71" i="30"/>
  <c r="N73" i="30"/>
  <c r="N614" i="30" s="1"/>
  <c r="T71" i="30"/>
  <c r="T538" i="30" s="1"/>
  <c r="T584" i="30" s="1"/>
  <c r="AR71" i="30"/>
  <c r="AR538" i="30" s="1"/>
  <c r="AR584" i="30" s="1"/>
  <c r="AL205" i="30"/>
  <c r="AL617" i="30" s="1"/>
  <c r="AL203" i="30"/>
  <c r="Z24" i="30"/>
  <c r="Z32" i="30" s="1"/>
  <c r="AH24" i="30"/>
  <c r="AH32" i="30" s="1"/>
  <c r="Z73" i="30"/>
  <c r="Z614" i="30" s="1"/>
  <c r="Z660" i="30" s="1"/>
  <c r="Z71" i="30"/>
  <c r="AE102" i="30"/>
  <c r="AM102" i="30" s="1"/>
  <c r="AU102" i="30" s="1"/>
  <c r="T117" i="30"/>
  <c r="T539" i="30" s="1"/>
  <c r="T585" i="30" s="1"/>
  <c r="T119" i="30"/>
  <c r="T615" i="30" s="1"/>
  <c r="T661" i="30" s="1"/>
  <c r="AR119" i="30"/>
  <c r="AR615" i="30" s="1"/>
  <c r="AR661" i="30" s="1"/>
  <c r="AR117" i="30"/>
  <c r="AR539" i="30" s="1"/>
  <c r="AR585" i="30" s="1"/>
  <c r="AA170" i="30"/>
  <c r="AA616" i="30" s="1"/>
  <c r="AA662" i="30" s="1"/>
  <c r="AB71" i="30"/>
  <c r="AB538" i="30" s="1"/>
  <c r="AB584" i="30" s="1"/>
  <c r="AV168" i="30"/>
  <c r="AJ168" i="30"/>
  <c r="AJ540" i="30" s="1"/>
  <c r="AJ586" i="30" s="1"/>
  <c r="AP24" i="30"/>
  <c r="AP32" i="30" s="1"/>
  <c r="AP23" i="30"/>
  <c r="AP31" i="30" s="1"/>
  <c r="AD70" i="30"/>
  <c r="AD69" i="30"/>
  <c r="J73" i="30"/>
  <c r="J614" i="30" s="1"/>
  <c r="J660" i="30" s="1"/>
  <c r="R73" i="30"/>
  <c r="R614" i="30" s="1"/>
  <c r="R660" i="30" s="1"/>
  <c r="AP73" i="30"/>
  <c r="AP614" i="30" s="1"/>
  <c r="AP660" i="30" s="1"/>
  <c r="J71" i="30"/>
  <c r="J538" i="30" s="1"/>
  <c r="J584" i="30" s="1"/>
  <c r="AH71" i="30"/>
  <c r="AJ119" i="30"/>
  <c r="AJ615" i="30" s="1"/>
  <c r="AJ661" i="30" s="1"/>
  <c r="AJ117" i="30"/>
  <c r="AJ539" i="30" s="1"/>
  <c r="AJ585" i="30" s="1"/>
  <c r="AT170" i="30"/>
  <c r="AT616" i="30" s="1"/>
  <c r="X70" i="30"/>
  <c r="X69" i="30"/>
  <c r="X66" i="30"/>
  <c r="X65" i="30"/>
  <c r="AF14" i="30"/>
  <c r="X21" i="30"/>
  <c r="W70" i="30"/>
  <c r="W69" i="30"/>
  <c r="W66" i="30"/>
  <c r="W65" i="30"/>
  <c r="AD65" i="30"/>
  <c r="AE92" i="30"/>
  <c r="AE111" i="30" s="1"/>
  <c r="K71" i="30"/>
  <c r="S71" i="30"/>
  <c r="S538" i="30" s="1"/>
  <c r="S584" i="30" s="1"/>
  <c r="AA71" i="30"/>
  <c r="AA538" i="30" s="1"/>
  <c r="AA584" i="30" s="1"/>
  <c r="AI71" i="30"/>
  <c r="AI538" i="30" s="1"/>
  <c r="AI584" i="30" s="1"/>
  <c r="AQ71" i="30"/>
  <c r="AQ538" i="30" s="1"/>
  <c r="AQ584" i="30" s="1"/>
  <c r="AH117" i="30"/>
  <c r="W168" i="30"/>
  <c r="J541" i="30"/>
  <c r="J587" i="30" s="1"/>
  <c r="AT168" i="30"/>
  <c r="AU247" i="30"/>
  <c r="AA203" i="30"/>
  <c r="O203" i="30"/>
  <c r="W67" i="30"/>
  <c r="X167" i="30"/>
  <c r="X170" i="30" s="1"/>
  <c r="X616" i="30" s="1"/>
  <c r="AB203" i="30"/>
  <c r="AB541" i="30" s="1"/>
  <c r="AB587" i="30" s="1"/>
  <c r="AR205" i="30"/>
  <c r="AR617" i="30" s="1"/>
  <c r="AR663" i="30" s="1"/>
  <c r="AQ205" i="30"/>
  <c r="AQ617" i="30" s="1"/>
  <c r="AQ663" i="30" s="1"/>
  <c r="T205" i="30"/>
  <c r="T617" i="30" s="1"/>
  <c r="T663" i="30" s="1"/>
  <c r="AD270" i="30"/>
  <c r="X67" i="30"/>
  <c r="AE154" i="30"/>
  <c r="L170" i="30"/>
  <c r="L616" i="30" s="1"/>
  <c r="L662" i="30" s="1"/>
  <c r="T170" i="30"/>
  <c r="T616" i="30" s="1"/>
  <c r="T662" i="30" s="1"/>
  <c r="AB170" i="30"/>
  <c r="AB616" i="30" s="1"/>
  <c r="AB662" i="30" s="1"/>
  <c r="AJ170" i="30"/>
  <c r="AJ616" i="30" s="1"/>
  <c r="AJ662" i="30" s="1"/>
  <c r="AR170" i="30"/>
  <c r="AR616" i="30" s="1"/>
  <c r="AR662" i="30" s="1"/>
  <c r="N205" i="30"/>
  <c r="N617" i="30" s="1"/>
  <c r="N203" i="30"/>
  <c r="S203" i="30"/>
  <c r="S541" i="30" s="1"/>
  <c r="S587" i="30" s="1"/>
  <c r="R203" i="30"/>
  <c r="AH203" i="30"/>
  <c r="J205" i="30"/>
  <c r="J617" i="30" s="1"/>
  <c r="J663" i="30" s="1"/>
  <c r="R280" i="30"/>
  <c r="R620" i="30" s="1"/>
  <c r="AD552" i="30"/>
  <c r="AF270" i="30"/>
  <c r="AA312" i="30"/>
  <c r="AA622" i="30" s="1"/>
  <c r="AM310" i="30"/>
  <c r="AM546" i="30" s="1"/>
  <c r="AD287" i="30"/>
  <c r="AN310" i="30"/>
  <c r="AN546" i="30" s="1"/>
  <c r="AH345" i="30"/>
  <c r="AJ347" i="30"/>
  <c r="AJ624" i="30" s="1"/>
  <c r="AH495" i="30"/>
  <c r="AQ297" i="30"/>
  <c r="AQ621" i="30" s="1"/>
  <c r="AR347" i="30"/>
  <c r="AR624" i="30" s="1"/>
  <c r="AR551" i="30"/>
  <c r="J451" i="30"/>
  <c r="J552" i="30" s="1"/>
  <c r="J453" i="30"/>
  <c r="J628" i="30" s="1"/>
  <c r="R451" i="30"/>
  <c r="R453" i="30"/>
  <c r="R628" i="30" s="1"/>
  <c r="Z453" i="30"/>
  <c r="Z628" i="30" s="1"/>
  <c r="Z451" i="30"/>
  <c r="AH453" i="30"/>
  <c r="AH628" i="30" s="1"/>
  <c r="AH451" i="30"/>
  <c r="AP453" i="30"/>
  <c r="AP628" i="30" s="1"/>
  <c r="AP451" i="30"/>
  <c r="AE287" i="30"/>
  <c r="AB312" i="30"/>
  <c r="AB622" i="30" s="1"/>
  <c r="W312" i="30"/>
  <c r="W622" i="30" s="1"/>
  <c r="AU310" i="30"/>
  <c r="AU546" i="30" s="1"/>
  <c r="R497" i="30"/>
  <c r="R630" i="30" s="1"/>
  <c r="R495" i="30"/>
  <c r="Z497" i="30"/>
  <c r="Z630" i="30" s="1"/>
  <c r="Z495" i="30"/>
  <c r="AP497" i="30"/>
  <c r="AP630" i="30" s="1"/>
  <c r="AP495" i="30"/>
  <c r="J495" i="30"/>
  <c r="J345" i="30"/>
  <c r="J548" i="30" s="1"/>
  <c r="AE453" i="30"/>
  <c r="AE628" i="30" s="1"/>
  <c r="AE451" i="30"/>
  <c r="AE552" i="30" s="1"/>
  <c r="AU453" i="30"/>
  <c r="AU628" i="30" s="1"/>
  <c r="J473" i="30"/>
  <c r="J553" i="30" s="1"/>
  <c r="AH473" i="30"/>
  <c r="T475" i="30"/>
  <c r="T629" i="30" s="1"/>
  <c r="AR475" i="30"/>
  <c r="AR629" i="30" s="1"/>
  <c r="S497" i="30"/>
  <c r="S630" i="30" s="1"/>
  <c r="S495" i="30"/>
  <c r="S554" i="30" s="1"/>
  <c r="AI497" i="30"/>
  <c r="AI630" i="30" s="1"/>
  <c r="AI495" i="30"/>
  <c r="AI554" i="30" s="1"/>
  <c r="K495" i="30"/>
  <c r="K526" i="30"/>
  <c r="K631" i="30" s="1"/>
  <c r="K666" i="30" s="1"/>
  <c r="K524" i="30"/>
  <c r="S526" i="30"/>
  <c r="S524" i="30"/>
  <c r="S555" i="30" s="1"/>
  <c r="S590" i="30" s="1"/>
  <c r="AQ526" i="30"/>
  <c r="AQ524" i="30"/>
  <c r="AQ555" i="30" s="1"/>
  <c r="AQ590" i="30" s="1"/>
  <c r="CA551" i="41"/>
  <c r="CH551" i="41" s="1"/>
  <c r="AJ473" i="30"/>
  <c r="AJ553" i="30" s="1"/>
  <c r="AD554" i="30"/>
  <c r="AF523" i="30"/>
  <c r="S627" i="30"/>
  <c r="O387" i="30"/>
  <c r="O625" i="30" s="1"/>
  <c r="V475" i="30"/>
  <c r="V629" i="30" s="1"/>
  <c r="V652" i="30" s="1"/>
  <c r="V473" i="30"/>
  <c r="AL475" i="30"/>
  <c r="AL629" i="30" s="1"/>
  <c r="AL652" i="30" s="1"/>
  <c r="AL473" i="30"/>
  <c r="AT473" i="30"/>
  <c r="AT553" i="30" s="1"/>
  <c r="L475" i="30"/>
  <c r="L629" i="30" s="1"/>
  <c r="BY551" i="41"/>
  <c r="CF551" i="41" s="1"/>
  <c r="AE337" i="30"/>
  <c r="AB551" i="30"/>
  <c r="O451" i="30"/>
  <c r="AB451" i="30"/>
  <c r="O473" i="30"/>
  <c r="O475" i="30"/>
  <c r="O629" i="30" s="1"/>
  <c r="Z473" i="30"/>
  <c r="AB475" i="30"/>
  <c r="AB629" i="30" s="1"/>
  <c r="AA495" i="30"/>
  <c r="AA554" i="30" s="1"/>
  <c r="AA526" i="30"/>
  <c r="AA524" i="30"/>
  <c r="AA555" i="30" s="1"/>
  <c r="AA590" i="30" s="1"/>
  <c r="N524" i="30"/>
  <c r="N555" i="30" s="1"/>
  <c r="N526" i="30"/>
  <c r="N631" i="30" s="1"/>
  <c r="AF576" i="30"/>
  <c r="AV576" i="30"/>
  <c r="O495" i="30"/>
  <c r="AE495" i="30"/>
  <c r="AE554" i="30" s="1"/>
  <c r="AU495" i="30"/>
  <c r="AU554" i="30" s="1"/>
  <c r="AD523" i="30"/>
  <c r="AF28" i="30" l="1"/>
  <c r="BC629" i="30"/>
  <c r="BB630" i="30"/>
  <c r="BB554" i="30"/>
  <c r="BF554" i="41" s="1"/>
  <c r="BK554" i="41" s="1"/>
  <c r="BB617" i="30"/>
  <c r="BB663" i="30" s="1"/>
  <c r="V615" i="30"/>
  <c r="BB119" i="30"/>
  <c r="AD539" i="30"/>
  <c r="BB117" i="30"/>
  <c r="BZ546" i="41"/>
  <c r="CG546" i="41" s="1"/>
  <c r="Y13" i="39" s="1"/>
  <c r="AA13" i="39" s="1"/>
  <c r="CD555" i="41"/>
  <c r="CB549" i="41"/>
  <c r="CD549" i="41"/>
  <c r="CI549" i="41" s="1"/>
  <c r="X665" i="30"/>
  <c r="L10" i="39" s="1"/>
  <c r="AN665" i="30"/>
  <c r="X10" i="39" s="1"/>
  <c r="BC630" i="30"/>
  <c r="BD629" i="30"/>
  <c r="BB615" i="30"/>
  <c r="BB661" i="30" s="1"/>
  <c r="BC625" i="30"/>
  <c r="BD630" i="30"/>
  <c r="BB629" i="30"/>
  <c r="BC628" i="30"/>
  <c r="N590" i="30"/>
  <c r="BB628" i="30"/>
  <c r="BD549" i="30"/>
  <c r="BH549" i="41" s="1"/>
  <c r="BM549" i="41" s="1"/>
  <c r="BC549" i="30"/>
  <c r="BG549" i="41" s="1"/>
  <c r="BL549" i="41" s="1"/>
  <c r="BB616" i="30"/>
  <c r="BB662" i="30" s="1"/>
  <c r="BD625" i="30"/>
  <c r="X651" i="30"/>
  <c r="BD30" i="30"/>
  <c r="J31" i="30"/>
  <c r="N23" i="30"/>
  <c r="N31" i="30" s="1"/>
  <c r="P35" i="30"/>
  <c r="P29" i="30"/>
  <c r="AM29" i="30"/>
  <c r="AM35" i="30"/>
  <c r="W35" i="30"/>
  <c r="W29" i="30"/>
  <c r="O29" i="30"/>
  <c r="O35" i="30"/>
  <c r="AN651" i="30"/>
  <c r="AE35" i="30"/>
  <c r="AE29" i="30"/>
  <c r="X35" i="30"/>
  <c r="X29" i="30"/>
  <c r="AN29" i="30"/>
  <c r="AN35" i="30"/>
  <c r="AF35" i="30"/>
  <c r="AF29" i="30"/>
  <c r="AN552" i="30"/>
  <c r="AN500" i="30"/>
  <c r="K627" i="30"/>
  <c r="AN92" i="30"/>
  <c r="AF111" i="30"/>
  <c r="X552" i="30"/>
  <c r="X500" i="30"/>
  <c r="AV628" i="30"/>
  <c r="AV651" i="30" s="1"/>
  <c r="AV502" i="30"/>
  <c r="BW551" i="41"/>
  <c r="P500" i="30"/>
  <c r="AN101" i="30"/>
  <c r="AF114" i="30"/>
  <c r="X502" i="30"/>
  <c r="BD627" i="30"/>
  <c r="P502" i="30"/>
  <c r="AM101" i="30"/>
  <c r="AE114" i="30"/>
  <c r="L627" i="30"/>
  <c r="L665" i="30" s="1"/>
  <c r="AF628" i="30"/>
  <c r="AF502" i="30"/>
  <c r="AF552" i="30"/>
  <c r="AF500" i="30"/>
  <c r="AN502" i="30"/>
  <c r="AV552" i="30"/>
  <c r="AV500" i="30"/>
  <c r="J554" i="30"/>
  <c r="L406" i="30"/>
  <c r="AZ406" i="30" s="1"/>
  <c r="K406" i="30"/>
  <c r="AY406" i="30" s="1"/>
  <c r="J406" i="30"/>
  <c r="AX406" i="30" s="1"/>
  <c r="L405" i="30"/>
  <c r="AZ405" i="30" s="1"/>
  <c r="K405" i="30"/>
  <c r="AY405" i="30" s="1"/>
  <c r="J405" i="30"/>
  <c r="AX405" i="30" s="1"/>
  <c r="BB406" i="30"/>
  <c r="BC405" i="30"/>
  <c r="BB405" i="30"/>
  <c r="BC406" i="30"/>
  <c r="AY36" i="30"/>
  <c r="P615" i="30"/>
  <c r="AH248" i="30"/>
  <c r="AI248" i="30" s="1"/>
  <c r="AH31" i="30"/>
  <c r="AA23" i="30"/>
  <c r="AA31" i="30" s="1"/>
  <c r="Z31" i="30"/>
  <c r="Z627" i="30"/>
  <c r="Z665" i="30" s="1"/>
  <c r="AP551" i="30"/>
  <c r="R551" i="30"/>
  <c r="AP627" i="30"/>
  <c r="AP665" i="30" s="1"/>
  <c r="R627" i="30"/>
  <c r="R665" i="30" s="1"/>
  <c r="AH627" i="30"/>
  <c r="J627" i="30"/>
  <c r="AH551" i="30"/>
  <c r="J551" i="30"/>
  <c r="N552" i="30"/>
  <c r="L120" i="30"/>
  <c r="Z551" i="30"/>
  <c r="L118" i="30"/>
  <c r="AN93" i="30"/>
  <c r="AM93" i="30"/>
  <c r="W651" i="30"/>
  <c r="AU652" i="30"/>
  <c r="O652" i="30"/>
  <c r="AF653" i="30"/>
  <c r="AQ665" i="30"/>
  <c r="AL653" i="30"/>
  <c r="P652" i="30"/>
  <c r="AA665" i="30"/>
  <c r="X653" i="30"/>
  <c r="W653" i="30"/>
  <c r="S665" i="30"/>
  <c r="AE652" i="30"/>
  <c r="AU651" i="30"/>
  <c r="AN652" i="30"/>
  <c r="AL651" i="30"/>
  <c r="AT653" i="30"/>
  <c r="W652" i="30"/>
  <c r="N644" i="30"/>
  <c r="N663" i="30"/>
  <c r="D8" i="39" s="1"/>
  <c r="N640" i="30"/>
  <c r="O663" i="30"/>
  <c r="E8" i="39" s="1"/>
  <c r="O654" i="30"/>
  <c r="O666" i="30"/>
  <c r="E11" i="39" s="1"/>
  <c r="O660" i="30"/>
  <c r="E5" i="39" s="1"/>
  <c r="O637" i="30"/>
  <c r="AV662" i="30"/>
  <c r="AD7" i="39" s="1"/>
  <c r="AV639" i="30"/>
  <c r="N666" i="30"/>
  <c r="D11" i="39" s="1"/>
  <c r="P653" i="30"/>
  <c r="AV650" i="30"/>
  <c r="O661" i="30"/>
  <c r="E6" i="39" s="1"/>
  <c r="O638" i="30"/>
  <c r="AN650" i="30"/>
  <c r="V663" i="30"/>
  <c r="J8" i="39" s="1"/>
  <c r="V640" i="30"/>
  <c r="AT661" i="30"/>
  <c r="AB6" i="39" s="1"/>
  <c r="AT638" i="30"/>
  <c r="AM652" i="30"/>
  <c r="X652" i="30"/>
  <c r="N661" i="30"/>
  <c r="D6" i="39" s="1"/>
  <c r="N638" i="30"/>
  <c r="V653" i="30"/>
  <c r="N653" i="30"/>
  <c r="AD652" i="30"/>
  <c r="O651" i="30"/>
  <c r="N637" i="30"/>
  <c r="N660" i="30"/>
  <c r="D5" i="39" s="1"/>
  <c r="AJ665" i="30"/>
  <c r="AL663" i="30"/>
  <c r="V8" i="39" s="1"/>
  <c r="AL640" i="30"/>
  <c r="O662" i="30"/>
  <c r="E7" i="39" s="1"/>
  <c r="O639" i="30"/>
  <c r="AT651" i="30"/>
  <c r="AR665" i="30"/>
  <c r="AM653" i="30"/>
  <c r="AM651" i="30"/>
  <c r="N652" i="30"/>
  <c r="AL661" i="30"/>
  <c r="V6" i="39" s="1"/>
  <c r="AL638" i="30"/>
  <c r="AF650" i="30"/>
  <c r="P651" i="30"/>
  <c r="AE651" i="30"/>
  <c r="AD651" i="30"/>
  <c r="AF662" i="30"/>
  <c r="R7" i="39" s="1"/>
  <c r="AF639" i="30"/>
  <c r="AV652" i="30"/>
  <c r="V651" i="30"/>
  <c r="N647" i="30"/>
  <c r="AF645" i="30"/>
  <c r="AD663" i="30"/>
  <c r="P8" i="39" s="1"/>
  <c r="AD640" i="30"/>
  <c r="X650" i="30"/>
  <c r="AL662" i="30"/>
  <c r="V7" i="39" s="1"/>
  <c r="AL639" i="30"/>
  <c r="P666" i="30"/>
  <c r="F11" i="39" s="1"/>
  <c r="P662" i="30"/>
  <c r="F7" i="39" s="1"/>
  <c r="P639" i="30"/>
  <c r="AT663" i="30"/>
  <c r="AB8" i="39" s="1"/>
  <c r="AT640" i="30"/>
  <c r="V662" i="30"/>
  <c r="J7" i="39" s="1"/>
  <c r="V639" i="30"/>
  <c r="T665" i="30"/>
  <c r="AI665" i="30"/>
  <c r="AT662" i="30"/>
  <c r="AB7" i="39" s="1"/>
  <c r="AT639" i="30"/>
  <c r="AB665" i="30"/>
  <c r="W662" i="30"/>
  <c r="K7" i="39" s="1"/>
  <c r="W639" i="30"/>
  <c r="V661" i="30"/>
  <c r="J6" i="39" s="1"/>
  <c r="V638" i="30"/>
  <c r="AN653" i="30"/>
  <c r="X662" i="30"/>
  <c r="L7" i="39" s="1"/>
  <c r="X639" i="30"/>
  <c r="N651" i="30"/>
  <c r="AV653" i="30"/>
  <c r="AF652" i="30"/>
  <c r="AD661" i="30"/>
  <c r="P6" i="39" s="1"/>
  <c r="AD638" i="30"/>
  <c r="N662" i="30"/>
  <c r="D7" i="39" s="1"/>
  <c r="N639" i="30"/>
  <c r="P637" i="30"/>
  <c r="P660" i="30"/>
  <c r="F5" i="39" s="1"/>
  <c r="AD662" i="30"/>
  <c r="P7" i="39" s="1"/>
  <c r="AD639" i="30"/>
  <c r="AD653" i="30"/>
  <c r="P663" i="30"/>
  <c r="F8" i="39" s="1"/>
  <c r="N643" i="30"/>
  <c r="AT652" i="30"/>
  <c r="O653" i="30"/>
  <c r="AX526" i="30"/>
  <c r="AX631" i="30" s="1"/>
  <c r="AX666" i="30" s="1"/>
  <c r="J631" i="30"/>
  <c r="J666" i="30" s="1"/>
  <c r="AR280" i="30"/>
  <c r="AR620" i="30" s="1"/>
  <c r="AP620" i="30"/>
  <c r="AJ527" i="30"/>
  <c r="AI631" i="30"/>
  <c r="AI666" i="30" s="1"/>
  <c r="AB527" i="30"/>
  <c r="AA631" i="30"/>
  <c r="AA666" i="30" s="1"/>
  <c r="AZ526" i="30"/>
  <c r="AZ631" i="30" s="1"/>
  <c r="AZ666" i="30" s="1"/>
  <c r="L631" i="30"/>
  <c r="L666" i="30" s="1"/>
  <c r="T527" i="30"/>
  <c r="S631" i="30"/>
  <c r="S666" i="30" s="1"/>
  <c r="AR527" i="30"/>
  <c r="AQ631" i="30"/>
  <c r="AQ666" i="30" s="1"/>
  <c r="W524" i="30"/>
  <c r="W555" i="30" s="1"/>
  <c r="W590" i="30" s="1"/>
  <c r="AM523" i="30"/>
  <c r="AE576" i="30"/>
  <c r="V347" i="30"/>
  <c r="V624" i="30" s="1"/>
  <c r="V647" i="30" s="1"/>
  <c r="AV577" i="30"/>
  <c r="AZ29" i="30"/>
  <c r="AF577" i="30"/>
  <c r="X576" i="30"/>
  <c r="AE523" i="30"/>
  <c r="AM270" i="30"/>
  <c r="AE275" i="30"/>
  <c r="AE274" i="30"/>
  <c r="AE276" i="30"/>
  <c r="AE277" i="30"/>
  <c r="AD294" i="30"/>
  <c r="AD291" i="30"/>
  <c r="AD292" i="30"/>
  <c r="AD293" i="30"/>
  <c r="R308" i="30"/>
  <c r="R306" i="30"/>
  <c r="AD342" i="30"/>
  <c r="AD343" i="30"/>
  <c r="AD344" i="30"/>
  <c r="AD341" i="30"/>
  <c r="R26" i="30"/>
  <c r="R34" i="30" s="1"/>
  <c r="AN292" i="30"/>
  <c r="AN291" i="30"/>
  <c r="AN294" i="30"/>
  <c r="AN293" i="30"/>
  <c r="AL175" i="30"/>
  <c r="AN337" i="30"/>
  <c r="AF341" i="30"/>
  <c r="AF343" i="30"/>
  <c r="AF344" i="30"/>
  <c r="AF342" i="30"/>
  <c r="AE342" i="30"/>
  <c r="AE341" i="30"/>
  <c r="AE344" i="30"/>
  <c r="AE343" i="30"/>
  <c r="AM287" i="30"/>
  <c r="AU287" i="30" s="1"/>
  <c r="AE294" i="30"/>
  <c r="AE293" i="30"/>
  <c r="AE291" i="30"/>
  <c r="AE292" i="30"/>
  <c r="AD275" i="30"/>
  <c r="AD274" i="30"/>
  <c r="AD276" i="30"/>
  <c r="AD277" i="30"/>
  <c r="AX71" i="30"/>
  <c r="AF293" i="30"/>
  <c r="AF294" i="30"/>
  <c r="AF292" i="30"/>
  <c r="AF291" i="30"/>
  <c r="AF277" i="30"/>
  <c r="AF276" i="30"/>
  <c r="AF275" i="30"/>
  <c r="AF274" i="30"/>
  <c r="AX475" i="30"/>
  <c r="AX629" i="30" s="1"/>
  <c r="BC475" i="30"/>
  <c r="BD453" i="30"/>
  <c r="BB203" i="30"/>
  <c r="AX347" i="30"/>
  <c r="AX624" i="30" s="1"/>
  <c r="BD475" i="30"/>
  <c r="AR476" i="30"/>
  <c r="AZ35" i="30"/>
  <c r="AZ73" i="30"/>
  <c r="AZ614" i="30" s="1"/>
  <c r="AZ660" i="30" s="1"/>
  <c r="AX297" i="30"/>
  <c r="AX621" i="30" s="1"/>
  <c r="AF474" i="30"/>
  <c r="BD387" i="30"/>
  <c r="BB475" i="30"/>
  <c r="AX205" i="30"/>
  <c r="AX617" i="30" s="1"/>
  <c r="AX663" i="30" s="1"/>
  <c r="BC28" i="30"/>
  <c r="AM576" i="30"/>
  <c r="BB385" i="30"/>
  <c r="N545" i="30"/>
  <c r="O554" i="30"/>
  <c r="BC554" i="30" s="1"/>
  <c r="BG554" i="41" s="1"/>
  <c r="BL554" i="41" s="1"/>
  <c r="BC495" i="30"/>
  <c r="O553" i="30"/>
  <c r="BC473" i="30"/>
  <c r="AX473" i="30"/>
  <c r="AX345" i="30"/>
  <c r="K539" i="30"/>
  <c r="K585" i="30" s="1"/>
  <c r="AY117" i="30"/>
  <c r="V280" i="30"/>
  <c r="V620" i="30" s="1"/>
  <c r="V643" i="30" s="1"/>
  <c r="K538" i="30"/>
  <c r="AY538" i="30" s="1"/>
  <c r="AY584" i="30" s="1"/>
  <c r="AY71" i="30"/>
  <c r="P454" i="30"/>
  <c r="BB453" i="30"/>
  <c r="O540" i="30"/>
  <c r="AY73" i="30"/>
  <c r="AY614" i="30" s="1"/>
  <c r="AY660" i="30" s="1"/>
  <c r="AX385" i="30"/>
  <c r="AN454" i="30"/>
  <c r="P531" i="30"/>
  <c r="AX168" i="30"/>
  <c r="L554" i="30"/>
  <c r="AZ554" i="30" s="1"/>
  <c r="AZ495" i="30"/>
  <c r="BB451" i="30"/>
  <c r="P553" i="30"/>
  <c r="BW553" i="41" s="1"/>
  <c r="BD473" i="30"/>
  <c r="L553" i="30"/>
  <c r="AZ553" i="30" s="1"/>
  <c r="AZ473" i="30"/>
  <c r="AY387" i="30"/>
  <c r="K555" i="30"/>
  <c r="K590" i="30" s="1"/>
  <c r="AY524" i="30"/>
  <c r="AX495" i="30"/>
  <c r="BD307" i="30"/>
  <c r="AX117" i="30"/>
  <c r="AJ476" i="30"/>
  <c r="AY475" i="30"/>
  <c r="AY629" i="30" s="1"/>
  <c r="BB170" i="30"/>
  <c r="L539" i="30"/>
  <c r="L585" i="30" s="1"/>
  <c r="AZ117" i="30"/>
  <c r="AX524" i="30"/>
  <c r="AX295" i="30"/>
  <c r="AX170" i="30"/>
  <c r="AX616" i="30" s="1"/>
  <c r="AX662" i="30" s="1"/>
  <c r="AX280" i="30"/>
  <c r="AX620" i="30" s="1"/>
  <c r="AX497" i="30"/>
  <c r="AX630" i="30" s="1"/>
  <c r="J249" i="30"/>
  <c r="N249" i="30" s="1"/>
  <c r="K24" i="30"/>
  <c r="K32" i="30" s="1"/>
  <c r="K553" i="30"/>
  <c r="AY553" i="30" s="1"/>
  <c r="AY473" i="30"/>
  <c r="K540" i="30"/>
  <c r="K586" i="30" s="1"/>
  <c r="AY168" i="30"/>
  <c r="P540" i="30"/>
  <c r="BW540" i="41" s="1"/>
  <c r="P552" i="30"/>
  <c r="BW552" i="41" s="1"/>
  <c r="BD451" i="30"/>
  <c r="P554" i="30"/>
  <c r="BW554" i="41" s="1"/>
  <c r="BD495" i="30"/>
  <c r="BD385" i="30"/>
  <c r="AZ385" i="30"/>
  <c r="O552" i="30"/>
  <c r="BC552" i="30" s="1"/>
  <c r="BG552" i="41" s="1"/>
  <c r="BL552" i="41" s="1"/>
  <c r="BC451" i="30"/>
  <c r="L527" i="30"/>
  <c r="AY526" i="30"/>
  <c r="L540" i="30"/>
  <c r="L586" i="30" s="1"/>
  <c r="AZ168" i="30"/>
  <c r="L498" i="30"/>
  <c r="AZ497" i="30"/>
  <c r="AZ630" i="30" s="1"/>
  <c r="AN496" i="30"/>
  <c r="AX453" i="30"/>
  <c r="AX628" i="30" s="1"/>
  <c r="BB387" i="30"/>
  <c r="AY309" i="30"/>
  <c r="AY29" i="30"/>
  <c r="AZ291" i="30"/>
  <c r="AY30" i="30"/>
  <c r="T248" i="30"/>
  <c r="S248" i="30"/>
  <c r="N548" i="30"/>
  <c r="AY170" i="30"/>
  <c r="AY616" i="30" s="1"/>
  <c r="AY662" i="30" s="1"/>
  <c r="AX544" i="30"/>
  <c r="AX278" i="30"/>
  <c r="J248" i="30"/>
  <c r="N248" i="30" s="1"/>
  <c r="K23" i="30"/>
  <c r="K31" i="30" s="1"/>
  <c r="O555" i="30"/>
  <c r="O590" i="30" s="1"/>
  <c r="L555" i="30"/>
  <c r="L590" i="30" s="1"/>
  <c r="AZ524" i="30"/>
  <c r="N540" i="30"/>
  <c r="BB168" i="30"/>
  <c r="AY497" i="30"/>
  <c r="AY630" i="30" s="1"/>
  <c r="BC497" i="30"/>
  <c r="L552" i="30"/>
  <c r="AZ451" i="30"/>
  <c r="AZ475" i="30"/>
  <c r="AZ629" i="30" s="1"/>
  <c r="BC387" i="30"/>
  <c r="K554" i="30"/>
  <c r="AY554" i="30" s="1"/>
  <c r="AY495" i="30"/>
  <c r="AX451" i="30"/>
  <c r="AZ170" i="30"/>
  <c r="AZ616" i="30" s="1"/>
  <c r="AZ662" i="30" s="1"/>
  <c r="AX203" i="30"/>
  <c r="AY35" i="30"/>
  <c r="K205" i="30"/>
  <c r="AY202" i="30"/>
  <c r="BD36" i="30"/>
  <c r="N553" i="30"/>
  <c r="BB473" i="30"/>
  <c r="AZ387" i="30"/>
  <c r="N539" i="30"/>
  <c r="AY453" i="30"/>
  <c r="AY628" i="30" s="1"/>
  <c r="AZ36" i="30"/>
  <c r="AX119" i="30"/>
  <c r="AX615" i="30" s="1"/>
  <c r="AX661" i="30" s="1"/>
  <c r="P541" i="30"/>
  <c r="BW541" i="41" s="1"/>
  <c r="BB497" i="30"/>
  <c r="BC385" i="30"/>
  <c r="BB495" i="30"/>
  <c r="BD167" i="30"/>
  <c r="BB29" i="30"/>
  <c r="BC30" i="30"/>
  <c r="T302" i="30"/>
  <c r="S302" i="30"/>
  <c r="L551" i="30"/>
  <c r="AM577" i="30"/>
  <c r="BD309" i="30"/>
  <c r="BB205" i="30"/>
  <c r="AX73" i="30"/>
  <c r="AX614" i="30" s="1"/>
  <c r="AX660" i="30" s="1"/>
  <c r="AZ309" i="30"/>
  <c r="L205" i="30"/>
  <c r="P210" i="30" s="1"/>
  <c r="AZ202" i="30"/>
  <c r="AZ119" i="30"/>
  <c r="AZ615" i="30" s="1"/>
  <c r="AZ661" i="30" s="1"/>
  <c r="W23" i="30"/>
  <c r="W31" i="30" s="1"/>
  <c r="X23" i="30"/>
  <c r="X31" i="30" s="1"/>
  <c r="P539" i="30"/>
  <c r="BW539" i="41" s="1"/>
  <c r="BD497" i="30"/>
  <c r="L538" i="30"/>
  <c r="L584" i="30" s="1"/>
  <c r="AZ71" i="30"/>
  <c r="AX387" i="30"/>
  <c r="K552" i="30"/>
  <c r="AY552" i="30" s="1"/>
  <c r="AY451" i="30"/>
  <c r="AZ30" i="30"/>
  <c r="K551" i="30"/>
  <c r="AY385" i="30"/>
  <c r="AY119" i="30"/>
  <c r="AY615" i="30" s="1"/>
  <c r="AY661" i="30" s="1"/>
  <c r="AZ453" i="30"/>
  <c r="AZ628" i="30" s="1"/>
  <c r="BC453" i="30"/>
  <c r="BB35" i="30"/>
  <c r="BC36" i="30"/>
  <c r="AY343" i="30"/>
  <c r="AY344" i="30"/>
  <c r="AZ343" i="30"/>
  <c r="AZ341" i="30"/>
  <c r="AZ344" i="30"/>
  <c r="AZ342" i="30"/>
  <c r="AY341" i="30"/>
  <c r="O345" i="30"/>
  <c r="P345" i="30"/>
  <c r="P347" i="30"/>
  <c r="P624" i="30" s="1"/>
  <c r="O347" i="30"/>
  <c r="O624" i="30" s="1"/>
  <c r="K345" i="30"/>
  <c r="AY342" i="30"/>
  <c r="BC309" i="30"/>
  <c r="BD308" i="30"/>
  <c r="AZ294" i="30"/>
  <c r="AY293" i="30"/>
  <c r="BC307" i="30"/>
  <c r="BC306" i="30"/>
  <c r="AZ307" i="30"/>
  <c r="AZ306" i="30"/>
  <c r="AZ308" i="30"/>
  <c r="BC308" i="30"/>
  <c r="AY294" i="30"/>
  <c r="AZ292" i="30"/>
  <c r="AY292" i="30"/>
  <c r="AZ293" i="30"/>
  <c r="AY291" i="30"/>
  <c r="AY308" i="30"/>
  <c r="O297" i="30"/>
  <c r="O621" i="30" s="1"/>
  <c r="P310" i="30"/>
  <c r="BD306" i="30"/>
  <c r="K310" i="30"/>
  <c r="AY306" i="30"/>
  <c r="K312" i="30"/>
  <c r="K622" i="30" s="1"/>
  <c r="AY307" i="30"/>
  <c r="P538" i="30"/>
  <c r="BW538" i="41" s="1"/>
  <c r="O538" i="30"/>
  <c r="O584" i="30" s="1"/>
  <c r="AJ23" i="30"/>
  <c r="AJ31" i="30" s="1"/>
  <c r="N24" i="30"/>
  <c r="N32" i="30" s="1"/>
  <c r="O278" i="30"/>
  <c r="O544" i="30" s="1"/>
  <c r="AR295" i="30"/>
  <c r="AR545" i="30" s="1"/>
  <c r="T278" i="30"/>
  <c r="T544" i="30" s="1"/>
  <c r="AD210" i="30"/>
  <c r="K278" i="30"/>
  <c r="L278" i="30"/>
  <c r="V175" i="30"/>
  <c r="AT122" i="30"/>
  <c r="P280" i="30"/>
  <c r="P620" i="30" s="1"/>
  <c r="O173" i="30"/>
  <c r="O280" i="30"/>
  <c r="O620" i="30" s="1"/>
  <c r="P278" i="30"/>
  <c r="P544" i="30" s="1"/>
  <c r="BW544" i="41" s="1"/>
  <c r="P175" i="30"/>
  <c r="W280" i="30"/>
  <c r="W620" i="30" s="1"/>
  <c r="V173" i="30"/>
  <c r="W576" i="30"/>
  <c r="X280" i="30"/>
  <c r="X620" i="30" s="1"/>
  <c r="AJ280" i="30"/>
  <c r="AJ620" i="30" s="1"/>
  <c r="AV452" i="30"/>
  <c r="AD175" i="30"/>
  <c r="AN476" i="30"/>
  <c r="AD173" i="30"/>
  <c r="X205" i="30"/>
  <c r="AI23" i="30"/>
  <c r="AI31" i="30" s="1"/>
  <c r="V563" i="30"/>
  <c r="AH302" i="30"/>
  <c r="AL302" i="30" s="1"/>
  <c r="AU577" i="30"/>
  <c r="AU576" i="30"/>
  <c r="T169" i="30"/>
  <c r="P122" i="30"/>
  <c r="AH224" i="30"/>
  <c r="AH318" i="30" s="1"/>
  <c r="W119" i="30"/>
  <c r="Z248" i="30"/>
  <c r="AD248" i="30" s="1"/>
  <c r="AR454" i="30"/>
  <c r="W297" i="30"/>
  <c r="W621" i="30" s="1"/>
  <c r="AQ278" i="30"/>
  <c r="AQ544" i="30" s="1"/>
  <c r="S278" i="30"/>
  <c r="S544" i="30" s="1"/>
  <c r="R225" i="30"/>
  <c r="R230" i="30" s="1"/>
  <c r="AV476" i="30"/>
  <c r="P498" i="30"/>
  <c r="AL173" i="30"/>
  <c r="AJ454" i="30"/>
  <c r="N173" i="30"/>
  <c r="V24" i="30"/>
  <c r="V32" i="30" s="1"/>
  <c r="R303" i="30"/>
  <c r="AI205" i="30"/>
  <c r="S24" i="30"/>
  <c r="S32" i="30" s="1"/>
  <c r="R249" i="30"/>
  <c r="AN498" i="30"/>
  <c r="W203" i="30"/>
  <c r="W541" i="30" s="1"/>
  <c r="L74" i="30"/>
  <c r="T24" i="30"/>
  <c r="T32" i="30" s="1"/>
  <c r="N175" i="30"/>
  <c r="L525" i="30"/>
  <c r="P529" i="30"/>
  <c r="AR498" i="30"/>
  <c r="AQ312" i="30"/>
  <c r="AQ622" i="30" s="1"/>
  <c r="J225" i="30"/>
  <c r="K225" i="30" s="1"/>
  <c r="AB120" i="30"/>
  <c r="AJ498" i="30"/>
  <c r="AB297" i="30"/>
  <c r="AB621" i="30" s="1"/>
  <c r="J26" i="30"/>
  <c r="J34" i="30" s="1"/>
  <c r="V345" i="30"/>
  <c r="V548" i="30" s="1"/>
  <c r="V571" i="30" s="1"/>
  <c r="AD553" i="30"/>
  <c r="X452" i="30"/>
  <c r="J303" i="30"/>
  <c r="AD124" i="30"/>
  <c r="O175" i="30"/>
  <c r="AH540" i="30"/>
  <c r="AH586" i="30" s="1"/>
  <c r="AT124" i="30"/>
  <c r="P295" i="30"/>
  <c r="AN576" i="30"/>
  <c r="T476" i="30"/>
  <c r="AR589" i="30"/>
  <c r="AI280" i="30"/>
  <c r="AI620" i="30" s="1"/>
  <c r="AT208" i="30"/>
  <c r="L169" i="30"/>
  <c r="P78" i="30"/>
  <c r="AH25" i="30"/>
  <c r="AF498" i="30"/>
  <c r="O124" i="30"/>
  <c r="V124" i="30"/>
  <c r="V208" i="30"/>
  <c r="AA280" i="30"/>
  <c r="AA620" i="30" s="1"/>
  <c r="AR312" i="30"/>
  <c r="AR622" i="30" s="1"/>
  <c r="W526" i="30"/>
  <c r="L454" i="30"/>
  <c r="L345" i="30"/>
  <c r="AB280" i="30"/>
  <c r="AB620" i="30" s="1"/>
  <c r="AF175" i="30"/>
  <c r="S295" i="30"/>
  <c r="S545" i="30" s="1"/>
  <c r="AM68" i="30"/>
  <c r="AF168" i="30"/>
  <c r="AF540" i="30" s="1"/>
  <c r="BY540" i="41" s="1"/>
  <c r="CF540" i="41" s="1"/>
  <c r="S7" i="39" s="1"/>
  <c r="P124" i="30"/>
  <c r="X498" i="30"/>
  <c r="P76" i="30"/>
  <c r="O78" i="30"/>
  <c r="X476" i="30"/>
  <c r="AJ589" i="30"/>
  <c r="P169" i="30"/>
  <c r="P173" i="30"/>
  <c r="T120" i="30"/>
  <c r="Z302" i="30"/>
  <c r="AF454" i="30"/>
  <c r="AL124" i="30"/>
  <c r="AV498" i="30"/>
  <c r="T454" i="30"/>
  <c r="O531" i="30"/>
  <c r="AV454" i="30"/>
  <c r="AB476" i="30"/>
  <c r="AI310" i="30"/>
  <c r="AI546" i="30" s="1"/>
  <c r="AM569" i="30" s="1"/>
  <c r="AA295" i="30"/>
  <c r="AA545" i="30" s="1"/>
  <c r="O312" i="30"/>
  <c r="O622" i="30" s="1"/>
  <c r="T171" i="30"/>
  <c r="J224" i="30"/>
  <c r="K224" i="30" s="1"/>
  <c r="T74" i="30"/>
  <c r="AM575" i="30"/>
  <c r="W175" i="30"/>
  <c r="AJ278" i="30"/>
  <c r="AJ544" i="30" s="1"/>
  <c r="T295" i="30"/>
  <c r="T545" i="30" s="1"/>
  <c r="J302" i="30"/>
  <c r="AJ120" i="30"/>
  <c r="V73" i="30"/>
  <c r="V614" i="30" s="1"/>
  <c r="W310" i="30"/>
  <c r="L476" i="30"/>
  <c r="T312" i="30"/>
  <c r="T622" i="30" s="1"/>
  <c r="AA205" i="30"/>
  <c r="AB23" i="30"/>
  <c r="AB31" i="30" s="1"/>
  <c r="X454" i="30"/>
  <c r="V210" i="30"/>
  <c r="X347" i="30"/>
  <c r="X624" i="30" s="1"/>
  <c r="AR169" i="30"/>
  <c r="W577" i="30"/>
  <c r="AB454" i="30"/>
  <c r="P312" i="30"/>
  <c r="P622" i="30" s="1"/>
  <c r="T474" i="30"/>
  <c r="AB295" i="30"/>
  <c r="AB545" i="30" s="1"/>
  <c r="V297" i="30"/>
  <c r="V621" i="30" s="1"/>
  <c r="V644" i="30" s="1"/>
  <c r="AQ280" i="30"/>
  <c r="L171" i="30"/>
  <c r="L281" i="30"/>
  <c r="AE67" i="30"/>
  <c r="X295" i="30"/>
  <c r="X545" i="30" s="1"/>
  <c r="AB74" i="30"/>
  <c r="AL23" i="30"/>
  <c r="AL31" i="30" s="1"/>
  <c r="Z25" i="30"/>
  <c r="Z33" i="30" s="1"/>
  <c r="Z224" i="30"/>
  <c r="AD224" i="30" s="1"/>
  <c r="AR474" i="30"/>
  <c r="AJ74" i="30"/>
  <c r="K295" i="30"/>
  <c r="W347" i="30"/>
  <c r="W624" i="30" s="1"/>
  <c r="W647" i="30" s="1"/>
  <c r="AB498" i="30"/>
  <c r="AB310" i="30"/>
  <c r="W295" i="30"/>
  <c r="W545" i="30" s="1"/>
  <c r="AN452" i="30"/>
  <c r="W278" i="30"/>
  <c r="W544" i="30" s="1"/>
  <c r="S312" i="30"/>
  <c r="S622" i="30" s="1"/>
  <c r="W645" i="30" s="1"/>
  <c r="AJ169" i="30"/>
  <c r="AE68" i="30"/>
  <c r="N124" i="30"/>
  <c r="AD23" i="30"/>
  <c r="AD31" i="30" s="1"/>
  <c r="AN170" i="30"/>
  <c r="AF476" i="30"/>
  <c r="AB171" i="30"/>
  <c r="AA310" i="30"/>
  <c r="W205" i="30"/>
  <c r="W617" i="30" s="1"/>
  <c r="AT539" i="30"/>
  <c r="AT585" i="30" s="1"/>
  <c r="AA345" i="30"/>
  <c r="AA548" i="30" s="1"/>
  <c r="AE577" i="30"/>
  <c r="AR298" i="30"/>
  <c r="L386" i="30"/>
  <c r="AV175" i="30"/>
  <c r="T118" i="30"/>
  <c r="AR74" i="30"/>
  <c r="AU68" i="30"/>
  <c r="AL122" i="30"/>
  <c r="AI295" i="30"/>
  <c r="AI545" i="30" s="1"/>
  <c r="P474" i="30"/>
  <c r="AJ525" i="30"/>
  <c r="W345" i="30"/>
  <c r="W548" i="30" s="1"/>
  <c r="W571" i="30" s="1"/>
  <c r="X496" i="30"/>
  <c r="T498" i="30"/>
  <c r="AB169" i="30"/>
  <c r="K203" i="30"/>
  <c r="O208" i="30" s="1"/>
  <c r="X297" i="30"/>
  <c r="X621" i="30" s="1"/>
  <c r="AB278" i="30"/>
  <c r="AB544" i="30" s="1"/>
  <c r="AR278" i="30"/>
  <c r="AR544" i="30" s="1"/>
  <c r="O529" i="30"/>
  <c r="AR345" i="30"/>
  <c r="AR548" i="30" s="1"/>
  <c r="AU312" i="30"/>
  <c r="AU622" i="30" s="1"/>
  <c r="P388" i="30"/>
  <c r="AM312" i="30"/>
  <c r="AM622" i="30" s="1"/>
  <c r="AM645" i="30" s="1"/>
  <c r="AJ345" i="30"/>
  <c r="AJ548" i="30" s="1"/>
  <c r="AJ203" i="30"/>
  <c r="AJ541" i="30" s="1"/>
  <c r="AJ587" i="30" s="1"/>
  <c r="AD208" i="30"/>
  <c r="P171" i="30"/>
  <c r="V71" i="30"/>
  <c r="L388" i="30"/>
  <c r="T297" i="30"/>
  <c r="T621" i="30" s="1"/>
  <c r="AV496" i="30"/>
  <c r="AF452" i="30"/>
  <c r="AI278" i="30"/>
  <c r="AR171" i="30"/>
  <c r="AL337" i="30"/>
  <c r="AI297" i="30"/>
  <c r="AI621" i="30" s="1"/>
  <c r="O295" i="30"/>
  <c r="AR310" i="30"/>
  <c r="AR546" i="30" s="1"/>
  <c r="V524" i="30"/>
  <c r="V526" i="30"/>
  <c r="AE575" i="30"/>
  <c r="T551" i="30"/>
  <c r="T589" i="30" s="1"/>
  <c r="T347" i="30"/>
  <c r="AE65" i="30"/>
  <c r="L24" i="30"/>
  <c r="L32" i="30" s="1"/>
  <c r="T310" i="30"/>
  <c r="P476" i="30"/>
  <c r="AQ295" i="30"/>
  <c r="V122" i="30"/>
  <c r="X203" i="30"/>
  <c r="X541" i="30" s="1"/>
  <c r="BX541" i="41" s="1"/>
  <c r="CE541" i="41" s="1"/>
  <c r="M8" i="39" s="1"/>
  <c r="AN173" i="30"/>
  <c r="AR120" i="30"/>
  <c r="AE66" i="30"/>
  <c r="AR72" i="30"/>
  <c r="AF68" i="30"/>
  <c r="AF71" i="30" s="1"/>
  <c r="AA297" i="30"/>
  <c r="AA621" i="30" s="1"/>
  <c r="X278" i="30"/>
  <c r="X544" i="30" s="1"/>
  <c r="BX544" i="41" s="1"/>
  <c r="CE544" i="41" s="1"/>
  <c r="M11" i="39" s="1"/>
  <c r="J25" i="30"/>
  <c r="L23" i="30"/>
  <c r="L31" i="30" s="1"/>
  <c r="AF310" i="30"/>
  <c r="AQ310" i="30"/>
  <c r="AQ546" i="30" s="1"/>
  <c r="AU569" i="30" s="1"/>
  <c r="AD122" i="30"/>
  <c r="AQ203" i="30"/>
  <c r="AQ541" i="30" s="1"/>
  <c r="AQ587" i="30" s="1"/>
  <c r="W117" i="30"/>
  <c r="W539" i="30" s="1"/>
  <c r="AE69" i="30"/>
  <c r="K297" i="30"/>
  <c r="K621" i="30" s="1"/>
  <c r="K347" i="30"/>
  <c r="K624" i="30" s="1"/>
  <c r="V278" i="30"/>
  <c r="V544" i="30" s="1"/>
  <c r="V567" i="30" s="1"/>
  <c r="AA541" i="30"/>
  <c r="AA587" i="30" s="1"/>
  <c r="AB204" i="30"/>
  <c r="AH554" i="30"/>
  <c r="AL577" i="30" s="1"/>
  <c r="AJ496" i="30"/>
  <c r="AN270" i="30"/>
  <c r="AD587" i="30"/>
  <c r="AD564" i="30"/>
  <c r="AT210" i="30"/>
  <c r="AR206" i="30"/>
  <c r="AL210" i="30"/>
  <c r="S25" i="30"/>
  <c r="R38" i="30"/>
  <c r="V25" i="30"/>
  <c r="V33" i="30" s="1"/>
  <c r="T25" i="30"/>
  <c r="N531" i="30"/>
  <c r="P527" i="30"/>
  <c r="AI347" i="30"/>
  <c r="AQ551" i="30"/>
  <c r="V553" i="30"/>
  <c r="V576" i="30" s="1"/>
  <c r="X474" i="30"/>
  <c r="AN523" i="30"/>
  <c r="P496" i="30"/>
  <c r="AN574" i="30"/>
  <c r="AA278" i="30"/>
  <c r="AP552" i="30"/>
  <c r="AT575" i="30" s="1"/>
  <c r="AR452" i="30"/>
  <c r="L347" i="30"/>
  <c r="L624" i="30" s="1"/>
  <c r="P297" i="30"/>
  <c r="P621" i="30" s="1"/>
  <c r="AL287" i="30"/>
  <c r="S280" i="30"/>
  <c r="S620" i="30" s="1"/>
  <c r="T280" i="30"/>
  <c r="T620" i="30" s="1"/>
  <c r="P206" i="30"/>
  <c r="N210" i="30"/>
  <c r="L203" i="30"/>
  <c r="AE310" i="30"/>
  <c r="S297" i="30"/>
  <c r="S621" i="30" s="1"/>
  <c r="AJ171" i="30"/>
  <c r="AN14" i="30"/>
  <c r="AN28" i="30" s="1"/>
  <c r="V587" i="30"/>
  <c r="AL586" i="30"/>
  <c r="L72" i="30"/>
  <c r="AL70" i="30"/>
  <c r="AL69" i="30"/>
  <c r="AL65" i="30"/>
  <c r="AL66" i="30"/>
  <c r="X168" i="30"/>
  <c r="X169" i="30" s="1"/>
  <c r="AJ297" i="30"/>
  <c r="AJ621" i="30" s="1"/>
  <c r="X310" i="30"/>
  <c r="L297" i="30"/>
  <c r="L621" i="30" s="1"/>
  <c r="O76" i="30"/>
  <c r="AE70" i="30"/>
  <c r="AB539" i="30"/>
  <c r="AB118" i="30"/>
  <c r="AN70" i="30"/>
  <c r="AN69" i="30"/>
  <c r="AN66" i="30"/>
  <c r="AN65" i="30"/>
  <c r="AP554" i="30"/>
  <c r="AT577" i="30" s="1"/>
  <c r="AR496" i="30"/>
  <c r="AT540" i="30"/>
  <c r="AT173" i="30"/>
  <c r="W540" i="30"/>
  <c r="W173" i="30"/>
  <c r="O539" i="30"/>
  <c r="O122" i="30"/>
  <c r="AD585" i="30"/>
  <c r="AD562" i="30"/>
  <c r="AD71" i="30"/>
  <c r="AD73" i="30"/>
  <c r="AD614" i="30" s="1"/>
  <c r="AH538" i="30"/>
  <c r="AH584" i="30" s="1"/>
  <c r="AJ72" i="30"/>
  <c r="Z249" i="30"/>
  <c r="Z303" i="30"/>
  <c r="Z26" i="30"/>
  <c r="Z34" i="30" s="1"/>
  <c r="AD24" i="30"/>
  <c r="AD32" i="30" s="1"/>
  <c r="Z225" i="30"/>
  <c r="AB24" i="30"/>
  <c r="AB32" i="30" s="1"/>
  <c r="AA24" i="30"/>
  <c r="AA32" i="30" s="1"/>
  <c r="V248" i="30"/>
  <c r="R251" i="30"/>
  <c r="AQ347" i="30"/>
  <c r="N529" i="30"/>
  <c r="P525" i="30"/>
  <c r="P590" i="30"/>
  <c r="Z553" i="30"/>
  <c r="AB474" i="30"/>
  <c r="AM337" i="30"/>
  <c r="T345" i="30"/>
  <c r="AA347" i="30"/>
  <c r="AH553" i="30"/>
  <c r="AJ474" i="30"/>
  <c r="AI589" i="30"/>
  <c r="AR525" i="30"/>
  <c r="R552" i="30"/>
  <c r="T452" i="30"/>
  <c r="AB345" i="30"/>
  <c r="AB548" i="30" s="1"/>
  <c r="O310" i="30"/>
  <c r="V295" i="30"/>
  <c r="X345" i="30"/>
  <c r="X548" i="30" s="1"/>
  <c r="BX548" i="41" s="1"/>
  <c r="CE548" i="41" s="1"/>
  <c r="AH541" i="30"/>
  <c r="AH587" i="30" s="1"/>
  <c r="AE167" i="30"/>
  <c r="AM154" i="30"/>
  <c r="AL270" i="30"/>
  <c r="X175" i="30"/>
  <c r="AE312" i="30"/>
  <c r="AE622" i="30" s="1"/>
  <c r="AE645" i="30" s="1"/>
  <c r="W71" i="30"/>
  <c r="W73" i="30"/>
  <c r="X171" i="30"/>
  <c r="AP224" i="30"/>
  <c r="AP302" i="30"/>
  <c r="AP248" i="30"/>
  <c r="AQ23" i="30"/>
  <c r="AQ31" i="30" s="1"/>
  <c r="AT23" i="30"/>
  <c r="AT31" i="30" s="1"/>
  <c r="AR23" i="30"/>
  <c r="AR31" i="30" s="1"/>
  <c r="AP25" i="30"/>
  <c r="AP33" i="30" s="1"/>
  <c r="S205" i="30"/>
  <c r="AV540" i="30"/>
  <c r="CA540" i="41" s="1"/>
  <c r="CH540" i="41" s="1"/>
  <c r="AE7" i="39" s="1"/>
  <c r="AV173" i="30"/>
  <c r="AV310" i="30"/>
  <c r="AV546" i="30" s="1"/>
  <c r="AJ295" i="30"/>
  <c r="AJ545" i="30" s="1"/>
  <c r="X312" i="30"/>
  <c r="X622" i="30" s="1"/>
  <c r="L312" i="30"/>
  <c r="L622" i="30" s="1"/>
  <c r="L310" i="30"/>
  <c r="P74" i="30"/>
  <c r="N78" i="30"/>
  <c r="AM70" i="30"/>
  <c r="AM69" i="30"/>
  <c r="AM66" i="30"/>
  <c r="AM65" i="30"/>
  <c r="T72" i="30"/>
  <c r="AL523" i="30"/>
  <c r="AT576" i="30"/>
  <c r="AV474" i="30"/>
  <c r="AA551" i="30"/>
  <c r="AA589" i="30" s="1"/>
  <c r="AF496" i="30"/>
  <c r="L474" i="30"/>
  <c r="Z554" i="30"/>
  <c r="AD577" i="30" s="1"/>
  <c r="AB496" i="30"/>
  <c r="AH552" i="30"/>
  <c r="AL575" i="30" s="1"/>
  <c r="AJ452" i="30"/>
  <c r="R541" i="30"/>
  <c r="R587" i="30" s="1"/>
  <c r="T204" i="30"/>
  <c r="AR203" i="30"/>
  <c r="AR541" i="30" s="1"/>
  <c r="AR587" i="30" s="1"/>
  <c r="S310" i="30"/>
  <c r="O541" i="30"/>
  <c r="V585" i="30"/>
  <c r="V562" i="30"/>
  <c r="L295" i="30"/>
  <c r="AH225" i="30"/>
  <c r="AH249" i="30"/>
  <c r="AH26" i="30"/>
  <c r="AH34" i="30" s="1"/>
  <c r="AL24" i="30"/>
  <c r="AL32" i="30" s="1"/>
  <c r="AH303" i="30"/>
  <c r="AI24" i="30"/>
  <c r="AI32" i="30" s="1"/>
  <c r="AJ24" i="30"/>
  <c r="AJ32" i="30" s="1"/>
  <c r="N538" i="30"/>
  <c r="P72" i="30"/>
  <c r="N76" i="30"/>
  <c r="N208" i="30"/>
  <c r="N541" i="30"/>
  <c r="P204" i="30"/>
  <c r="AB525" i="30"/>
  <c r="AF574" i="30"/>
  <c r="S551" i="30"/>
  <c r="S589" i="30" s="1"/>
  <c r="X524" i="30"/>
  <c r="X526" i="30"/>
  <c r="X631" i="30" s="1"/>
  <c r="AV574" i="30"/>
  <c r="L452" i="30"/>
  <c r="AH548" i="30"/>
  <c r="P452" i="30"/>
  <c r="AT587" i="30"/>
  <c r="AT564" i="30"/>
  <c r="AV287" i="30"/>
  <c r="X119" i="30"/>
  <c r="X117" i="30"/>
  <c r="AL585" i="30"/>
  <c r="AD586" i="30"/>
  <c r="AD563" i="30"/>
  <c r="AT175" i="30"/>
  <c r="AP303" i="30"/>
  <c r="AP26" i="30"/>
  <c r="AP34" i="30" s="1"/>
  <c r="AT24" i="30"/>
  <c r="AT32" i="30" s="1"/>
  <c r="AP225" i="30"/>
  <c r="AP249" i="30"/>
  <c r="AR24" i="30"/>
  <c r="AR32" i="30" s="1"/>
  <c r="AQ24" i="30"/>
  <c r="AQ32" i="30" s="1"/>
  <c r="AN586" i="30"/>
  <c r="AN563" i="30"/>
  <c r="AR118" i="30"/>
  <c r="T224" i="30"/>
  <c r="R317" i="30"/>
  <c r="R318" i="30"/>
  <c r="R229" i="30"/>
  <c r="V224" i="30"/>
  <c r="W224" i="30" s="1"/>
  <c r="S224" i="30"/>
  <c r="AX555" i="30"/>
  <c r="AX590" i="30" s="1"/>
  <c r="AB552" i="30"/>
  <c r="AB589" i="30" s="1"/>
  <c r="AL553" i="30"/>
  <c r="AN474" i="30"/>
  <c r="L496" i="30"/>
  <c r="R554" i="30"/>
  <c r="V577" i="30" s="1"/>
  <c r="T496" i="30"/>
  <c r="T525" i="30"/>
  <c r="AN312" i="30"/>
  <c r="AN622" i="30" s="1"/>
  <c r="Z552" i="30"/>
  <c r="AB452" i="30"/>
  <c r="P386" i="30"/>
  <c r="AX545" i="30"/>
  <c r="AH539" i="30"/>
  <c r="AH585" i="30" s="1"/>
  <c r="AJ118" i="30"/>
  <c r="AM92" i="30"/>
  <c r="X71" i="30"/>
  <c r="X73" i="30"/>
  <c r="AV312" i="30"/>
  <c r="AV622" i="30" s="1"/>
  <c r="AJ310" i="30"/>
  <c r="AJ546" i="30" s="1"/>
  <c r="AN569" i="30" s="1"/>
  <c r="AJ312" i="30"/>
  <c r="AJ622" i="30" s="1"/>
  <c r="Z538" i="30"/>
  <c r="Z584" i="30" s="1"/>
  <c r="AB72" i="30"/>
  <c r="AL541" i="30"/>
  <c r="AL208" i="30"/>
  <c r="V302" i="30"/>
  <c r="AM111" i="30" l="1"/>
  <c r="BB552" i="30"/>
  <c r="BF552" i="41" s="1"/>
  <c r="BK552" i="41" s="1"/>
  <c r="BB553" i="30"/>
  <c r="BF553" i="41" s="1"/>
  <c r="BK553" i="41" s="1"/>
  <c r="CB554" i="41"/>
  <c r="CD554" i="41"/>
  <c r="CI554" i="41" s="1"/>
  <c r="AN589" i="30"/>
  <c r="BZ552" i="41"/>
  <c r="CG552" i="41" s="1"/>
  <c r="CD544" i="41"/>
  <c r="CD539" i="41"/>
  <c r="X589" i="30"/>
  <c r="BX552" i="41"/>
  <c r="CE552" i="41" s="1"/>
  <c r="BX545" i="41"/>
  <c r="CE545" i="41" s="1"/>
  <c r="M12" i="39" s="1"/>
  <c r="O12" i="39" s="1"/>
  <c r="CD552" i="41"/>
  <c r="AF589" i="30"/>
  <c r="BY552" i="41"/>
  <c r="CF552" i="41" s="1"/>
  <c r="CD540" i="41"/>
  <c r="CB551" i="41"/>
  <c r="CD551" i="41"/>
  <c r="CI551" i="41" s="1"/>
  <c r="CD538" i="41"/>
  <c r="CA546" i="41"/>
  <c r="CH546" i="41" s="1"/>
  <c r="AE13" i="39" s="1"/>
  <c r="AG13" i="39" s="1"/>
  <c r="CD541" i="41"/>
  <c r="CB553" i="41"/>
  <c r="CD553" i="41"/>
  <c r="CI553" i="41" s="1"/>
  <c r="AV589" i="30"/>
  <c r="CA552" i="41"/>
  <c r="CH552" i="41" s="1"/>
  <c r="AV575" i="30"/>
  <c r="BD551" i="30"/>
  <c r="BH551" i="41" s="1"/>
  <c r="BM551" i="41" s="1"/>
  <c r="P650" i="30"/>
  <c r="N575" i="30"/>
  <c r="N587" i="30"/>
  <c r="BB541" i="30"/>
  <c r="O643" i="30"/>
  <c r="AV665" i="30"/>
  <c r="AD10" i="39" s="1"/>
  <c r="BD622" i="30"/>
  <c r="BD628" i="30"/>
  <c r="BD665" i="30" s="1"/>
  <c r="P643" i="30"/>
  <c r="N585" i="30"/>
  <c r="BB539" i="30"/>
  <c r="P589" i="30"/>
  <c r="AF665" i="30"/>
  <c r="R10" i="39" s="1"/>
  <c r="O645" i="30"/>
  <c r="BC622" i="30"/>
  <c r="BB540" i="30"/>
  <c r="P661" i="30"/>
  <c r="F6" i="39" s="1"/>
  <c r="P665" i="30"/>
  <c r="F10" i="39" s="1"/>
  <c r="K665" i="30"/>
  <c r="P587" i="30"/>
  <c r="X575" i="30"/>
  <c r="P585" i="30"/>
  <c r="AN575" i="30"/>
  <c r="AH7" i="39"/>
  <c r="AH8" i="39"/>
  <c r="P584" i="30"/>
  <c r="AH6" i="39"/>
  <c r="AF651" i="30"/>
  <c r="AF586" i="30"/>
  <c r="P586" i="30"/>
  <c r="AF117" i="30"/>
  <c r="AF539" i="30" s="1"/>
  <c r="BY539" i="41" s="1"/>
  <c r="CF539" i="41" s="1"/>
  <c r="S6" i="39" s="1"/>
  <c r="N561" i="30"/>
  <c r="N584" i="30"/>
  <c r="P574" i="30"/>
  <c r="N563" i="30"/>
  <c r="N586" i="30"/>
  <c r="P638" i="30"/>
  <c r="AL224" i="30"/>
  <c r="AN224" i="30" s="1"/>
  <c r="AN229" i="30" s="1"/>
  <c r="AJ248" i="30"/>
  <c r="AJ251" i="30" s="1"/>
  <c r="AH251" i="30"/>
  <c r="AH255" i="30" s="1"/>
  <c r="AL248" i="30"/>
  <c r="AN248" i="30" s="1"/>
  <c r="AN251" i="30" s="1"/>
  <c r="BC29" i="30"/>
  <c r="AF119" i="30"/>
  <c r="AF124" i="30" s="1"/>
  <c r="BD552" i="30"/>
  <c r="BH552" i="41" s="1"/>
  <c r="BM552" i="41" s="1"/>
  <c r="AY627" i="30"/>
  <c r="AY665" i="30" s="1"/>
  <c r="AX627" i="30"/>
  <c r="AX665" i="30" s="1"/>
  <c r="AN111" i="30"/>
  <c r="AV92" i="30"/>
  <c r="BD502" i="30"/>
  <c r="AX551" i="30"/>
  <c r="BD500" i="30"/>
  <c r="AZ627" i="30"/>
  <c r="AZ665" i="30" s="1"/>
  <c r="AU101" i="30"/>
  <c r="AU114" i="30" s="1"/>
  <c r="AM114" i="30"/>
  <c r="J589" i="30"/>
  <c r="AV101" i="30"/>
  <c r="AV114" i="30" s="1"/>
  <c r="AN114" i="30"/>
  <c r="AH665" i="30"/>
  <c r="J665" i="30"/>
  <c r="BC427" i="30"/>
  <c r="AX427" i="30"/>
  <c r="BB428" i="30"/>
  <c r="AZ427" i="30"/>
  <c r="BB403" i="30"/>
  <c r="N409" i="30"/>
  <c r="N626" i="30" s="1"/>
  <c r="N407" i="30"/>
  <c r="N550" i="30" s="1"/>
  <c r="BB550" i="30" s="1"/>
  <c r="BC403" i="30"/>
  <c r="O407" i="30"/>
  <c r="O550" i="30" s="1"/>
  <c r="O409" i="30"/>
  <c r="O626" i="30" s="1"/>
  <c r="AX403" i="30"/>
  <c r="J409" i="30"/>
  <c r="J407" i="30"/>
  <c r="AY403" i="30"/>
  <c r="K407" i="30"/>
  <c r="K409" i="30"/>
  <c r="AZ403" i="30"/>
  <c r="L409" i="30"/>
  <c r="L407" i="30"/>
  <c r="T33" i="30"/>
  <c r="T38" i="30" s="1"/>
  <c r="T537" i="30" s="1"/>
  <c r="T583" i="30" s="1"/>
  <c r="AI25" i="30"/>
  <c r="AI33" i="30" s="1"/>
  <c r="AI38" i="30" s="1"/>
  <c r="AI537" i="30" s="1"/>
  <c r="AI583" i="30" s="1"/>
  <c r="AH33" i="30"/>
  <c r="AH38" i="30" s="1"/>
  <c r="AH537" i="30" s="1"/>
  <c r="J33" i="30"/>
  <c r="J38" i="30" s="1"/>
  <c r="J537" i="30" s="1"/>
  <c r="J583" i="30" s="1"/>
  <c r="S33" i="30"/>
  <c r="S38" i="30" s="1"/>
  <c r="AN23" i="30"/>
  <c r="AN31" i="30" s="1"/>
  <c r="AE429" i="30"/>
  <c r="AE431" i="30"/>
  <c r="AX425" i="30"/>
  <c r="J431" i="30"/>
  <c r="J429" i="30"/>
  <c r="AJ431" i="30"/>
  <c r="AJ502" i="30" s="1"/>
  <c r="AN507" i="30" s="1"/>
  <c r="AJ429" i="30"/>
  <c r="AJ500" i="30" s="1"/>
  <c r="AN505" i="30" s="1"/>
  <c r="L431" i="30"/>
  <c r="AZ428" i="30"/>
  <c r="AY425" i="30"/>
  <c r="K431" i="30"/>
  <c r="K429" i="30"/>
  <c r="AI431" i="30"/>
  <c r="AI502" i="30" s="1"/>
  <c r="AI429" i="30"/>
  <c r="AI500" i="30" s="1"/>
  <c r="W431" i="30"/>
  <c r="W429" i="30"/>
  <c r="AQ429" i="30"/>
  <c r="AQ500" i="30" s="1"/>
  <c r="AA431" i="30"/>
  <c r="AA502" i="30" s="1"/>
  <c r="AA429" i="30"/>
  <c r="AA500" i="30" s="1"/>
  <c r="BC425" i="30"/>
  <c r="O431" i="30"/>
  <c r="O627" i="30" s="1"/>
  <c r="O650" i="30" s="1"/>
  <c r="O429" i="30"/>
  <c r="O551" i="30" s="1"/>
  <c r="AL431" i="30"/>
  <c r="AL429" i="30"/>
  <c r="AX428" i="30"/>
  <c r="AQ431" i="30"/>
  <c r="AQ502" i="30" s="1"/>
  <c r="R431" i="30"/>
  <c r="R502" i="30" s="1"/>
  <c r="R429" i="30"/>
  <c r="R500" i="30" s="1"/>
  <c r="AR431" i="30"/>
  <c r="AR502" i="30" s="1"/>
  <c r="AV507" i="30" s="1"/>
  <c r="AR429" i="30"/>
  <c r="AR500" i="30" s="1"/>
  <c r="AV505" i="30" s="1"/>
  <c r="AB431" i="30"/>
  <c r="AB502" i="30" s="1"/>
  <c r="AF507" i="30" s="1"/>
  <c r="AB429" i="30"/>
  <c r="AB500" i="30" s="1"/>
  <c r="AF505" i="30" s="1"/>
  <c r="AZ425" i="30"/>
  <c r="L429" i="30"/>
  <c r="AM431" i="30"/>
  <c r="AM429" i="30"/>
  <c r="AY428" i="30"/>
  <c r="S431" i="30"/>
  <c r="S502" i="30" s="1"/>
  <c r="S429" i="30"/>
  <c r="S500" i="30" s="1"/>
  <c r="AT431" i="30"/>
  <c r="AT429" i="30"/>
  <c r="Z431" i="30"/>
  <c r="Z502" i="30" s="1"/>
  <c r="Z429" i="30"/>
  <c r="Z500" i="30" s="1"/>
  <c r="AY427" i="30"/>
  <c r="T429" i="30"/>
  <c r="T500" i="30" s="1"/>
  <c r="X505" i="30" s="1"/>
  <c r="T431" i="30"/>
  <c r="T502" i="30" s="1"/>
  <c r="X507" i="30" s="1"/>
  <c r="AU431" i="30"/>
  <c r="AU429" i="30"/>
  <c r="AD431" i="30"/>
  <c r="AD627" i="30" s="1"/>
  <c r="AD665" i="30" s="1"/>
  <c r="P10" i="39" s="1"/>
  <c r="AD429" i="30"/>
  <c r="BB425" i="30"/>
  <c r="N429" i="30"/>
  <c r="N551" i="30" s="1"/>
  <c r="N574" i="30" s="1"/>
  <c r="AH429" i="30"/>
  <c r="AH500" i="30" s="1"/>
  <c r="AH431" i="30"/>
  <c r="AH502" i="30" s="1"/>
  <c r="N431" i="30"/>
  <c r="N627" i="30" s="1"/>
  <c r="N650" i="30" s="1"/>
  <c r="BB427" i="30"/>
  <c r="BC428" i="30"/>
  <c r="V431" i="30"/>
  <c r="V429" i="30"/>
  <c r="V551" i="30" s="1"/>
  <c r="V589" i="30" s="1"/>
  <c r="AP431" i="30"/>
  <c r="AP502" i="30" s="1"/>
  <c r="AP429" i="30"/>
  <c r="AP500" i="30" s="1"/>
  <c r="AV93" i="30"/>
  <c r="AU93" i="30"/>
  <c r="W578" i="30"/>
  <c r="X645" i="30"/>
  <c r="AV645" i="30"/>
  <c r="BB652" i="30"/>
  <c r="P654" i="30"/>
  <c r="AU645" i="30"/>
  <c r="BB653" i="30"/>
  <c r="S26" i="30"/>
  <c r="O644" i="30"/>
  <c r="P647" i="30"/>
  <c r="BC651" i="30"/>
  <c r="BC653" i="30"/>
  <c r="P645" i="30"/>
  <c r="W643" i="30"/>
  <c r="BC652" i="30"/>
  <c r="X643" i="30"/>
  <c r="O647" i="30"/>
  <c r="BD653" i="30"/>
  <c r="BB638" i="30"/>
  <c r="BB651" i="30"/>
  <c r="BD652" i="30"/>
  <c r="X666" i="30"/>
  <c r="L11" i="39" s="1"/>
  <c r="X654" i="30"/>
  <c r="V637" i="30"/>
  <c r="V660" i="30"/>
  <c r="J5" i="39" s="1"/>
  <c r="AN645" i="30"/>
  <c r="W644" i="30"/>
  <c r="AD637" i="30"/>
  <c r="AD660" i="30"/>
  <c r="P5" i="39" s="1"/>
  <c r="BB639" i="30"/>
  <c r="X644" i="30"/>
  <c r="W663" i="30"/>
  <c r="K8" i="39" s="1"/>
  <c r="P644" i="30"/>
  <c r="W529" i="30"/>
  <c r="BB640" i="30"/>
  <c r="N654" i="30"/>
  <c r="N562" i="30"/>
  <c r="W531" i="30"/>
  <c r="W631" i="30"/>
  <c r="AZ205" i="30"/>
  <c r="AZ617" i="30" s="1"/>
  <c r="AZ663" i="30" s="1"/>
  <c r="L617" i="30"/>
  <c r="T206" i="30"/>
  <c r="S617" i="30"/>
  <c r="S663" i="30" s="1"/>
  <c r="X124" i="30"/>
  <c r="X615" i="30"/>
  <c r="AF615" i="30"/>
  <c r="AR348" i="30"/>
  <c r="AQ624" i="30"/>
  <c r="T348" i="30"/>
  <c r="T624" i="30"/>
  <c r="X647" i="30" s="1"/>
  <c r="X210" i="30"/>
  <c r="X617" i="30"/>
  <c r="X78" i="30"/>
  <c r="X614" i="30"/>
  <c r="AB348" i="30"/>
  <c r="AA624" i="30"/>
  <c r="O210" i="30"/>
  <c r="K617" i="30"/>
  <c r="AN175" i="30"/>
  <c r="AN616" i="30"/>
  <c r="BD616" i="30" s="1"/>
  <c r="AR281" i="30"/>
  <c r="AQ620" i="30"/>
  <c r="AB206" i="30"/>
  <c r="AA617" i="30"/>
  <c r="AA663" i="30" s="1"/>
  <c r="W124" i="30"/>
  <c r="W615" i="30"/>
  <c r="AZ527" i="30"/>
  <c r="AY631" i="30"/>
  <c r="AY666" i="30" s="1"/>
  <c r="W78" i="30"/>
  <c r="W614" i="30"/>
  <c r="AJ348" i="30"/>
  <c r="AI624" i="30"/>
  <c r="V531" i="30"/>
  <c r="V631" i="30"/>
  <c r="AJ206" i="30"/>
  <c r="AI617" i="30"/>
  <c r="AI663" i="30" s="1"/>
  <c r="AU523" i="30"/>
  <c r="BC523" i="30" s="1"/>
  <c r="P575" i="30"/>
  <c r="X546" i="30"/>
  <c r="T546" i="30"/>
  <c r="AE524" i="30"/>
  <c r="AE529" i="30" s="1"/>
  <c r="AF546" i="30"/>
  <c r="AA546" i="30"/>
  <c r="AB546" i="30"/>
  <c r="W546" i="30"/>
  <c r="S546" i="30"/>
  <c r="AE546" i="30"/>
  <c r="AH229" i="30"/>
  <c r="AH234" i="30" s="1"/>
  <c r="AJ224" i="30"/>
  <c r="AJ229" i="30" s="1"/>
  <c r="AI224" i="30"/>
  <c r="AI229" i="30" s="1"/>
  <c r="AH317" i="30"/>
  <c r="AH325" i="30" s="1"/>
  <c r="AH327" i="30" s="1"/>
  <c r="AF295" i="30"/>
  <c r="AF545" i="30" s="1"/>
  <c r="AN297" i="30"/>
  <c r="AN621" i="30" s="1"/>
  <c r="AN644" i="30" s="1"/>
  <c r="N224" i="30"/>
  <c r="N229" i="30" s="1"/>
  <c r="N567" i="30"/>
  <c r="J229" i="30"/>
  <c r="AY555" i="30"/>
  <c r="AY590" i="30" s="1"/>
  <c r="P79" i="30"/>
  <c r="AE278" i="30"/>
  <c r="AE544" i="30" s="1"/>
  <c r="P346" i="30"/>
  <c r="V26" i="30"/>
  <c r="V34" i="30" s="1"/>
  <c r="AZ555" i="30"/>
  <c r="AZ590" i="30" s="1"/>
  <c r="T26" i="30"/>
  <c r="J252" i="30"/>
  <c r="J257" i="30" s="1"/>
  <c r="BD29" i="30"/>
  <c r="L206" i="30"/>
  <c r="P211" i="30" s="1"/>
  <c r="AZ280" i="30"/>
  <c r="AZ620" i="30" s="1"/>
  <c r="K584" i="30"/>
  <c r="O575" i="30"/>
  <c r="J318" i="30"/>
  <c r="K318" i="30" s="1"/>
  <c r="W567" i="30"/>
  <c r="AY540" i="30"/>
  <c r="AY586" i="30" s="1"/>
  <c r="AF297" i="30"/>
  <c r="AF621" i="30" s="1"/>
  <c r="AF644" i="30" s="1"/>
  <c r="P578" i="30"/>
  <c r="O574" i="30"/>
  <c r="N568" i="30"/>
  <c r="AE345" i="30"/>
  <c r="AE548" i="30" s="1"/>
  <c r="AE571" i="30" s="1"/>
  <c r="AE280" i="30"/>
  <c r="AE620" i="30" s="1"/>
  <c r="AE643" i="30" s="1"/>
  <c r="AZ538" i="30"/>
  <c r="AZ584" i="30" s="1"/>
  <c r="X174" i="30"/>
  <c r="O576" i="30"/>
  <c r="AF345" i="30"/>
  <c r="AF548" i="30" s="1"/>
  <c r="BY548" i="41" s="1"/>
  <c r="AD345" i="30"/>
  <c r="AD548" i="30" s="1"/>
  <c r="AY539" i="30"/>
  <c r="AY585" i="30" s="1"/>
  <c r="AE526" i="30"/>
  <c r="T225" i="30"/>
  <c r="T230" i="30" s="1"/>
  <c r="P561" i="30"/>
  <c r="P562" i="30"/>
  <c r="L225" i="30"/>
  <c r="L230" i="30" s="1"/>
  <c r="BB208" i="30"/>
  <c r="AZ74" i="30"/>
  <c r="P348" i="30"/>
  <c r="AF347" i="30"/>
  <c r="AF624" i="30" s="1"/>
  <c r="AF647" i="30" s="1"/>
  <c r="O563" i="30"/>
  <c r="O561" i="30"/>
  <c r="R325" i="30"/>
  <c r="R327" i="30" s="1"/>
  <c r="N571" i="30"/>
  <c r="P563" i="30"/>
  <c r="O586" i="30"/>
  <c r="AU292" i="30"/>
  <c r="AU291" i="30"/>
  <c r="AU293" i="30"/>
  <c r="AU294" i="30"/>
  <c r="AP309" i="30"/>
  <c r="AP307" i="30"/>
  <c r="AM344" i="30"/>
  <c r="AM342" i="30"/>
  <c r="AM343" i="30"/>
  <c r="AM341" i="30"/>
  <c r="Z307" i="30"/>
  <c r="Z309" i="30"/>
  <c r="AL291" i="30"/>
  <c r="AL292" i="30"/>
  <c r="AL293" i="30"/>
  <c r="AL294" i="30"/>
  <c r="J306" i="30"/>
  <c r="J308" i="30"/>
  <c r="AH306" i="30"/>
  <c r="AH308" i="30"/>
  <c r="AZ72" i="30"/>
  <c r="AZ295" i="30"/>
  <c r="AL344" i="30"/>
  <c r="AL341" i="30"/>
  <c r="AL342" i="30"/>
  <c r="AL343" i="30"/>
  <c r="AZ540" i="30"/>
  <c r="AZ586" i="30" s="1"/>
  <c r="J307" i="30"/>
  <c r="J309" i="30"/>
  <c r="R237" i="30"/>
  <c r="R236" i="30"/>
  <c r="O578" i="30"/>
  <c r="AH307" i="30"/>
  <c r="AH309" i="30"/>
  <c r="AM293" i="30"/>
  <c r="AM294" i="30"/>
  <c r="AM291" i="30"/>
  <c r="AM292" i="30"/>
  <c r="V306" i="30"/>
  <c r="V308" i="30"/>
  <c r="AL306" i="30"/>
  <c r="AL308" i="30"/>
  <c r="AY280" i="30"/>
  <c r="AY620" i="30" s="1"/>
  <c r="AU270" i="30"/>
  <c r="AM277" i="30"/>
  <c r="AM275" i="30"/>
  <c r="AM274" i="30"/>
  <c r="AM276" i="30"/>
  <c r="AL275" i="30"/>
  <c r="AL276" i="30"/>
  <c r="AL277" i="30"/>
  <c r="AL274" i="30"/>
  <c r="AV294" i="30"/>
  <c r="BD294" i="30" s="1"/>
  <c r="AV293" i="30"/>
  <c r="BD293" i="30" s="1"/>
  <c r="AV292" i="30"/>
  <c r="BD292" i="30" s="1"/>
  <c r="AV291" i="30"/>
  <c r="BD291" i="30" s="1"/>
  <c r="AP308" i="30"/>
  <c r="AP306" i="30"/>
  <c r="Z306" i="30"/>
  <c r="Z308" i="30"/>
  <c r="R309" i="30"/>
  <c r="R307" i="30"/>
  <c r="R235" i="30"/>
  <c r="R234" i="30"/>
  <c r="AN274" i="30"/>
  <c r="AN277" i="30"/>
  <c r="AN276" i="30"/>
  <c r="AN275" i="30"/>
  <c r="AN344" i="30"/>
  <c r="AN342" i="30"/>
  <c r="AN343" i="30"/>
  <c r="AN341" i="30"/>
  <c r="AV337" i="30"/>
  <c r="P532" i="30"/>
  <c r="L589" i="30"/>
  <c r="BD496" i="30"/>
  <c r="K589" i="30"/>
  <c r="O577" i="30"/>
  <c r="BC553" i="30"/>
  <c r="BG553" i="41" s="1"/>
  <c r="BL553" i="41" s="1"/>
  <c r="AZ476" i="30"/>
  <c r="BD476" i="30"/>
  <c r="BD454" i="30"/>
  <c r="BC575" i="30"/>
  <c r="BD386" i="30"/>
  <c r="AZ347" i="30"/>
  <c r="AZ624" i="30" s="1"/>
  <c r="AJ281" i="30"/>
  <c r="X567" i="30"/>
  <c r="AZ388" i="30"/>
  <c r="BD35" i="30"/>
  <c r="J317" i="30"/>
  <c r="L317" i="30" s="1"/>
  <c r="AZ525" i="30"/>
  <c r="AJ318" i="30"/>
  <c r="AI318" i="30"/>
  <c r="X302" i="30"/>
  <c r="W302" i="30"/>
  <c r="S318" i="30"/>
  <c r="T318" i="30"/>
  <c r="AQ303" i="30"/>
  <c r="AR303" i="30"/>
  <c r="AJ303" i="30"/>
  <c r="AI303" i="30"/>
  <c r="L224" i="30"/>
  <c r="L229" i="30" s="1"/>
  <c r="K541" i="30"/>
  <c r="K587" i="30" s="1"/>
  <c r="AY203" i="30"/>
  <c r="AY32" i="30"/>
  <c r="BD498" i="30"/>
  <c r="K248" i="30"/>
  <c r="K251" i="30" s="1"/>
  <c r="L248" i="30"/>
  <c r="L251" i="30" s="1"/>
  <c r="AZ498" i="30"/>
  <c r="P576" i="30"/>
  <c r="BD553" i="30"/>
  <c r="BH553" i="41" s="1"/>
  <c r="BM553" i="41" s="1"/>
  <c r="AZ386" i="30"/>
  <c r="T317" i="30"/>
  <c r="S317" i="30"/>
  <c r="P249" i="30"/>
  <c r="P252" i="30" s="1"/>
  <c r="O249" i="30"/>
  <c r="O252" i="30" s="1"/>
  <c r="L204" i="30"/>
  <c r="P209" i="30" s="1"/>
  <c r="AZ203" i="30"/>
  <c r="W25" i="30"/>
  <c r="W33" i="30" s="1"/>
  <c r="V38" i="30"/>
  <c r="X25" i="30"/>
  <c r="X33" i="30" s="1"/>
  <c r="P248" i="30"/>
  <c r="P251" i="30" s="1"/>
  <c r="O248" i="30"/>
  <c r="O251" i="30" s="1"/>
  <c r="AB302" i="30"/>
  <c r="AA302" i="30"/>
  <c r="S303" i="30"/>
  <c r="T303" i="30"/>
  <c r="AX32" i="30"/>
  <c r="BB124" i="30"/>
  <c r="BD388" i="30"/>
  <c r="BD452" i="30"/>
  <c r="L249" i="30"/>
  <c r="L252" i="30" s="1"/>
  <c r="K249" i="30"/>
  <c r="K252" i="30" s="1"/>
  <c r="BB175" i="30"/>
  <c r="AF248" i="30"/>
  <c r="AF251" i="30" s="1"/>
  <c r="AE248" i="30"/>
  <c r="AE251" i="30" s="1"/>
  <c r="AR249" i="30"/>
  <c r="AQ249" i="30"/>
  <c r="AE24" i="30"/>
  <c r="AE32" i="30" s="1"/>
  <c r="AF24" i="30"/>
  <c r="AF32" i="30" s="1"/>
  <c r="AM302" i="30"/>
  <c r="AN302" i="30"/>
  <c r="AZ31" i="30"/>
  <c r="AF23" i="30"/>
  <c r="AF31" i="30" s="1"/>
  <c r="AE23" i="30"/>
  <c r="AE31" i="30" s="1"/>
  <c r="P24" i="30"/>
  <c r="P32" i="30" s="1"/>
  <c r="O24" i="30"/>
  <c r="O32" i="30" s="1"/>
  <c r="BB122" i="30"/>
  <c r="AZ454" i="30"/>
  <c r="BD554" i="30"/>
  <c r="BH554" i="41" s="1"/>
  <c r="BM554" i="41" s="1"/>
  <c r="P577" i="30"/>
  <c r="BD170" i="30"/>
  <c r="AZ496" i="30"/>
  <c r="AJ249" i="30"/>
  <c r="AI249" i="30"/>
  <c r="AR248" i="30"/>
  <c r="AQ248" i="30"/>
  <c r="X248" i="30"/>
  <c r="X251" i="30" s="1"/>
  <c r="W248" i="30"/>
  <c r="W251" i="30" s="1"/>
  <c r="K25" i="30"/>
  <c r="K33" i="30" s="1"/>
  <c r="AZ32" i="30"/>
  <c r="K302" i="30"/>
  <c r="L302" i="30"/>
  <c r="W24" i="30"/>
  <c r="W32" i="30" s="1"/>
  <c r="X24" i="30"/>
  <c r="X32" i="30" s="1"/>
  <c r="Z251" i="30"/>
  <c r="Z255" i="30" s="1"/>
  <c r="AA248" i="30"/>
  <c r="AA251" i="30" s="1"/>
  <c r="AB248" i="30"/>
  <c r="AB251" i="30" s="1"/>
  <c r="BB210" i="30"/>
  <c r="AY205" i="30"/>
  <c r="AZ474" i="30"/>
  <c r="BC35" i="30"/>
  <c r="AR302" i="30"/>
  <c r="AQ302" i="30"/>
  <c r="AB303" i="30"/>
  <c r="AA303" i="30"/>
  <c r="O23" i="30"/>
  <c r="O31" i="30" s="1"/>
  <c r="P23" i="30"/>
  <c r="P31" i="30" s="1"/>
  <c r="L303" i="30"/>
  <c r="K303" i="30"/>
  <c r="V249" i="30"/>
  <c r="V252" i="30" s="1"/>
  <c r="T249" i="30"/>
  <c r="T252" i="30" s="1"/>
  <c r="S249" i="30"/>
  <c r="AJ302" i="30"/>
  <c r="AI302" i="30"/>
  <c r="AX31" i="30"/>
  <c r="AZ120" i="30"/>
  <c r="AZ452" i="30"/>
  <c r="BB173" i="30"/>
  <c r="AX554" i="30"/>
  <c r="BB577" i="30" s="1"/>
  <c r="AB249" i="30"/>
  <c r="AA249" i="30"/>
  <c r="J40" i="30"/>
  <c r="J613" i="30" s="1"/>
  <c r="J659" i="30" s="1"/>
  <c r="K26" i="30"/>
  <c r="AY31" i="30"/>
  <c r="BD474" i="30"/>
  <c r="BD168" i="30"/>
  <c r="BD173" i="30" s="1"/>
  <c r="AZ171" i="30"/>
  <c r="AZ118" i="30"/>
  <c r="AZ169" i="30"/>
  <c r="AY347" i="30"/>
  <c r="AY624" i="30" s="1"/>
  <c r="P548" i="30"/>
  <c r="BW548" i="41" s="1"/>
  <c r="CD548" i="41" s="1"/>
  <c r="O548" i="30"/>
  <c r="L548" i="30"/>
  <c r="AZ345" i="30"/>
  <c r="K548" i="30"/>
  <c r="AY345" i="30"/>
  <c r="BD312" i="30"/>
  <c r="BC312" i="30"/>
  <c r="AB298" i="30"/>
  <c r="AZ312" i="30"/>
  <c r="AZ622" i="30" s="1"/>
  <c r="AY297" i="30"/>
  <c r="AY621" i="30" s="1"/>
  <c r="AZ297" i="30"/>
  <c r="AZ621" i="30" s="1"/>
  <c r="AY312" i="30"/>
  <c r="AY622" i="30" s="1"/>
  <c r="O546" i="30"/>
  <c r="BC310" i="30"/>
  <c r="P298" i="30"/>
  <c r="O545" i="30"/>
  <c r="P545" i="30"/>
  <c r="BW545" i="41" s="1"/>
  <c r="P546" i="30"/>
  <c r="BW546" i="41" s="1"/>
  <c r="BD310" i="30"/>
  <c r="L546" i="30"/>
  <c r="AZ310" i="30"/>
  <c r="K545" i="30"/>
  <c r="AY295" i="30"/>
  <c r="K546" i="30"/>
  <c r="AY310" i="30"/>
  <c r="AY278" i="30"/>
  <c r="AZ278" i="30"/>
  <c r="P279" i="30"/>
  <c r="L544" i="30"/>
  <c r="AZ544" i="30" s="1"/>
  <c r="K544" i="30"/>
  <c r="O567" i="30" s="1"/>
  <c r="BC68" i="30"/>
  <c r="V538" i="30"/>
  <c r="V561" i="30" s="1"/>
  <c r="V78" i="30"/>
  <c r="AF280" i="30"/>
  <c r="AF620" i="30" s="1"/>
  <c r="AF643" i="30" s="1"/>
  <c r="X176" i="30"/>
  <c r="T279" i="30"/>
  <c r="V303" i="30"/>
  <c r="X346" i="30"/>
  <c r="AD280" i="30"/>
  <c r="AD620" i="30" s="1"/>
  <c r="AD643" i="30" s="1"/>
  <c r="AA224" i="30"/>
  <c r="AA229" i="30" s="1"/>
  <c r="W208" i="30"/>
  <c r="AF563" i="30"/>
  <c r="X206" i="30"/>
  <c r="X208" i="30"/>
  <c r="AF173" i="30"/>
  <c r="P174" i="30"/>
  <c r="AB281" i="30"/>
  <c r="X298" i="30"/>
  <c r="R40" i="30"/>
  <c r="R613" i="30" s="1"/>
  <c r="R659" i="30" s="1"/>
  <c r="N26" i="30"/>
  <c r="N34" i="30" s="1"/>
  <c r="X574" i="30"/>
  <c r="AF278" i="30"/>
  <c r="AF544" i="30" s="1"/>
  <c r="BY544" i="41" s="1"/>
  <c r="CF544" i="41" s="1"/>
  <c r="S11" i="39" s="1"/>
  <c r="AD302" i="30"/>
  <c r="N225" i="30"/>
  <c r="O225" i="30" s="1"/>
  <c r="O230" i="30" s="1"/>
  <c r="AE295" i="30"/>
  <c r="AE545" i="30" s="1"/>
  <c r="R319" i="30"/>
  <c r="AB296" i="30"/>
  <c r="J230" i="30"/>
  <c r="S225" i="30"/>
  <c r="AB25" i="30"/>
  <c r="J320" i="30"/>
  <c r="R320" i="30"/>
  <c r="J251" i="30"/>
  <c r="J256" i="30" s="1"/>
  <c r="N303" i="30"/>
  <c r="N302" i="30"/>
  <c r="R252" i="30"/>
  <c r="R257" i="30" s="1"/>
  <c r="AD25" i="30"/>
  <c r="AD33" i="30" s="1"/>
  <c r="P281" i="30"/>
  <c r="J319" i="30"/>
  <c r="V225" i="30"/>
  <c r="V230" i="30" s="1"/>
  <c r="AA25" i="30"/>
  <c r="P530" i="30"/>
  <c r="W568" i="30"/>
  <c r="X348" i="30"/>
  <c r="AT562" i="30"/>
  <c r="AD576" i="30"/>
  <c r="T298" i="30"/>
  <c r="AM23" i="30"/>
  <c r="AM31" i="30" s="1"/>
  <c r="L348" i="30"/>
  <c r="P176" i="30"/>
  <c r="L346" i="30"/>
  <c r="AX540" i="30"/>
  <c r="AX586" i="30" s="1"/>
  <c r="AF73" i="30"/>
  <c r="L26" i="30"/>
  <c r="X204" i="30"/>
  <c r="X209" i="30" s="1"/>
  <c r="AJ346" i="30"/>
  <c r="L279" i="30"/>
  <c r="AL563" i="30"/>
  <c r="P296" i="30"/>
  <c r="AJ25" i="30"/>
  <c r="X568" i="30"/>
  <c r="AL25" i="30"/>
  <c r="AL33" i="30" s="1"/>
  <c r="T281" i="30"/>
  <c r="Z229" i="30"/>
  <c r="Z235" i="30" s="1"/>
  <c r="X118" i="30"/>
  <c r="X123" i="30" s="1"/>
  <c r="AV569" i="30"/>
  <c r="W122" i="30"/>
  <c r="T296" i="30"/>
  <c r="Z317" i="30"/>
  <c r="Z318" i="30"/>
  <c r="AN295" i="30"/>
  <c r="AN545" i="30" s="1"/>
  <c r="BZ545" i="41" s="1"/>
  <c r="CG545" i="41" s="1"/>
  <c r="Y12" i="39" s="1"/>
  <c r="AJ296" i="30"/>
  <c r="L298" i="30"/>
  <c r="AR346" i="30"/>
  <c r="AD347" i="30"/>
  <c r="AD624" i="30" s="1"/>
  <c r="AD647" i="30" s="1"/>
  <c r="P125" i="30"/>
  <c r="V76" i="30"/>
  <c r="AE297" i="30"/>
  <c r="AE621" i="30" s="1"/>
  <c r="AE644" i="30" s="1"/>
  <c r="Z38" i="30"/>
  <c r="Z537" i="30" s="1"/>
  <c r="AZ551" i="30"/>
  <c r="AU67" i="30"/>
  <c r="BC67" i="30" s="1"/>
  <c r="AB224" i="30"/>
  <c r="AB229" i="30" s="1"/>
  <c r="AR279" i="30"/>
  <c r="X279" i="30"/>
  <c r="AH589" i="30"/>
  <c r="AE71" i="30"/>
  <c r="AF72" i="30" s="1"/>
  <c r="AF77" i="30" s="1"/>
  <c r="AJ298" i="30"/>
  <c r="V555" i="30"/>
  <c r="V529" i="30"/>
  <c r="AT337" i="30"/>
  <c r="Z589" i="30"/>
  <c r="AL576" i="30"/>
  <c r="AJ204" i="30"/>
  <c r="AQ545" i="30"/>
  <c r="AR296" i="30"/>
  <c r="AP589" i="30"/>
  <c r="AR204" i="30"/>
  <c r="AI544" i="30"/>
  <c r="AJ279" i="30"/>
  <c r="AL562" i="30"/>
  <c r="R589" i="30"/>
  <c r="P123" i="30"/>
  <c r="BC577" i="30"/>
  <c r="AN68" i="30"/>
  <c r="AN67" i="30"/>
  <c r="W210" i="30"/>
  <c r="AY551" i="30"/>
  <c r="AY589" i="30" s="1"/>
  <c r="AE347" i="30"/>
  <c r="AE624" i="30" s="1"/>
  <c r="AD297" i="30"/>
  <c r="AD621" i="30" s="1"/>
  <c r="AD644" i="30" s="1"/>
  <c r="L25" i="30"/>
  <c r="L33" i="30" s="1"/>
  <c r="N25" i="30"/>
  <c r="N33" i="30" s="1"/>
  <c r="W229" i="30"/>
  <c r="V229" i="30"/>
  <c r="X224" i="30"/>
  <c r="X229" i="30" s="1"/>
  <c r="AX539" i="30"/>
  <c r="AX585" i="30" s="1"/>
  <c r="AD526" i="30"/>
  <c r="AD631" i="30" s="1"/>
  <c r="AD524" i="30"/>
  <c r="AR224" i="30"/>
  <c r="AP317" i="30"/>
  <c r="AP229" i="30"/>
  <c r="AT224" i="30"/>
  <c r="AQ224" i="30"/>
  <c r="AP318" i="30"/>
  <c r="W538" i="30"/>
  <c r="W76" i="30"/>
  <c r="AD303" i="30"/>
  <c r="AT287" i="30"/>
  <c r="R310" i="30"/>
  <c r="AL587" i="30"/>
  <c r="AL564" i="30"/>
  <c r="X538" i="30"/>
  <c r="BX538" i="41" s="1"/>
  <c r="CE538" i="41" s="1"/>
  <c r="M5" i="39" s="1"/>
  <c r="X76" i="30"/>
  <c r="AE73" i="30"/>
  <c r="AP40" i="30"/>
  <c r="AP613" i="30" s="1"/>
  <c r="AP659" i="30" s="1"/>
  <c r="AR26" i="30"/>
  <c r="AT26" i="30"/>
  <c r="AT34" i="30" s="1"/>
  <c r="AQ26" i="30"/>
  <c r="V574" i="30"/>
  <c r="AN24" i="30"/>
  <c r="AN32" i="30" s="1"/>
  <c r="AM24" i="30"/>
  <c r="AM32" i="30" s="1"/>
  <c r="O587" i="30"/>
  <c r="V575" i="30"/>
  <c r="AX553" i="30"/>
  <c r="AM167" i="30"/>
  <c r="AU154" i="30"/>
  <c r="AU167" i="30" s="1"/>
  <c r="AB346" i="30"/>
  <c r="N576" i="30"/>
  <c r="AU337" i="30"/>
  <c r="AD249" i="30"/>
  <c r="Z252" i="30"/>
  <c r="AT563" i="30"/>
  <c r="AT586" i="30"/>
  <c r="X72" i="30"/>
  <c r="X77" i="30" s="1"/>
  <c r="AX538" i="30"/>
  <c r="AX584" i="30" s="1"/>
  <c r="AD295" i="30"/>
  <c r="AV270" i="30"/>
  <c r="AV24" i="30"/>
  <c r="AV32" i="30" s="1"/>
  <c r="AU24" i="30"/>
  <c r="AU32" i="30" s="1"/>
  <c r="AL303" i="30"/>
  <c r="K230" i="30"/>
  <c r="AT303" i="30"/>
  <c r="AX552" i="30"/>
  <c r="AX548" i="30"/>
  <c r="X531" i="30"/>
  <c r="X527" i="30"/>
  <c r="X532" i="30" s="1"/>
  <c r="AH40" i="30"/>
  <c r="AH613" i="30" s="1"/>
  <c r="AH659" i="30" s="1"/>
  <c r="AJ26" i="30"/>
  <c r="AL26" i="30"/>
  <c r="AL34" i="30" s="1"/>
  <c r="AI26" i="30"/>
  <c r="AV586" i="30"/>
  <c r="AV563" i="30"/>
  <c r="AV23" i="30"/>
  <c r="AV31" i="30" s="1"/>
  <c r="AU23" i="30"/>
  <c r="AU31" i="30" s="1"/>
  <c r="AT270" i="30"/>
  <c r="AE170" i="30"/>
  <c r="AE616" i="30" s="1"/>
  <c r="AE168" i="30"/>
  <c r="V545" i="30"/>
  <c r="X296" i="30"/>
  <c r="AD78" i="30"/>
  <c r="W586" i="30"/>
  <c r="W563" i="30"/>
  <c r="AV70" i="30"/>
  <c r="BD70" i="30" s="1"/>
  <c r="AV69" i="30"/>
  <c r="BD69" i="30" s="1"/>
  <c r="AV66" i="30"/>
  <c r="BD66" i="30" s="1"/>
  <c r="AV65" i="30"/>
  <c r="BD65" i="30" s="1"/>
  <c r="AL71" i="30"/>
  <c r="AL73" i="30"/>
  <c r="AL614" i="30" s="1"/>
  <c r="AF524" i="30"/>
  <c r="AF526" i="30"/>
  <c r="AQ589" i="30"/>
  <c r="X120" i="30"/>
  <c r="AZ552" i="30"/>
  <c r="AF575" i="30"/>
  <c r="X539" i="30"/>
  <c r="BX539" i="41" s="1"/>
  <c r="CE539" i="41" s="1"/>
  <c r="M6" i="39" s="1"/>
  <c r="X122" i="30"/>
  <c r="X555" i="30"/>
  <c r="BX555" i="41" s="1"/>
  <c r="X529" i="30"/>
  <c r="X525" i="30"/>
  <c r="X530" i="30" s="1"/>
  <c r="AL249" i="30"/>
  <c r="AH252" i="30"/>
  <c r="AT523" i="30"/>
  <c r="AF538" i="30"/>
  <c r="BY538" i="41" s="1"/>
  <c r="CF538" i="41" s="1"/>
  <c r="S5" i="39" s="1"/>
  <c r="AF76" i="30"/>
  <c r="AL229" i="30"/>
  <c r="N577" i="30"/>
  <c r="Z320" i="30"/>
  <c r="AB225" i="30"/>
  <c r="Z319" i="30"/>
  <c r="Z230" i="30"/>
  <c r="AD225" i="30"/>
  <c r="AA225" i="30"/>
  <c r="W562" i="30"/>
  <c r="W585" i="30"/>
  <c r="AD538" i="30"/>
  <c r="AD76" i="30"/>
  <c r="AB585" i="30"/>
  <c r="AZ539" i="30"/>
  <c r="AZ585" i="30" s="1"/>
  <c r="X540" i="30"/>
  <c r="BX540" i="41" s="1"/>
  <c r="CE540" i="41" s="1"/>
  <c r="M7" i="39" s="1"/>
  <c r="X173" i="30"/>
  <c r="AT70" i="30"/>
  <c r="BB70" i="30" s="1"/>
  <c r="AT69" i="30"/>
  <c r="BB69" i="30" s="1"/>
  <c r="AT66" i="30"/>
  <c r="AT65" i="30"/>
  <c r="BB65" i="30" s="1"/>
  <c r="AV14" i="30"/>
  <c r="AV28" i="30" s="1"/>
  <c r="AA544" i="30"/>
  <c r="AB279" i="30"/>
  <c r="X74" i="30"/>
  <c r="X79" i="30" s="1"/>
  <c r="R537" i="30"/>
  <c r="AE117" i="30"/>
  <c r="AE119" i="30"/>
  <c r="AE615" i="30" s="1"/>
  <c r="AD251" i="30"/>
  <c r="T229" i="30"/>
  <c r="T251" i="30"/>
  <c r="AT249" i="30"/>
  <c r="AP252" i="30"/>
  <c r="N251" i="30"/>
  <c r="AM526" i="30"/>
  <c r="AM524" i="30"/>
  <c r="AJ225" i="30"/>
  <c r="AH320" i="30"/>
  <c r="AH319" i="30"/>
  <c r="AI225" i="30"/>
  <c r="AH230" i="30"/>
  <c r="AL225" i="30"/>
  <c r="AU70" i="30"/>
  <c r="BC70" i="30" s="1"/>
  <c r="AU69" i="30"/>
  <c r="BC69" i="30" s="1"/>
  <c r="AU66" i="30"/>
  <c r="BC66" i="30" s="1"/>
  <c r="AU65" i="30"/>
  <c r="BC65" i="30" s="1"/>
  <c r="AT248" i="30"/>
  <c r="AP251" i="30"/>
  <c r="N578" i="30"/>
  <c r="R256" i="30"/>
  <c r="R255" i="30"/>
  <c r="L541" i="30"/>
  <c r="P208" i="30"/>
  <c r="AD229" i="30"/>
  <c r="AF224" i="30"/>
  <c r="AF229" i="30" s="1"/>
  <c r="AE224" i="30"/>
  <c r="AE229" i="30" s="1"/>
  <c r="X587" i="30"/>
  <c r="X564" i="30"/>
  <c r="AU92" i="30"/>
  <c r="S251" i="30"/>
  <c r="S229" i="30"/>
  <c r="AR225" i="30"/>
  <c r="AP319" i="30"/>
  <c r="AP320" i="30"/>
  <c r="AQ225" i="30"/>
  <c r="AP230" i="30"/>
  <c r="AT225" i="30"/>
  <c r="N564" i="30"/>
  <c r="P77" i="30"/>
  <c r="L545" i="30"/>
  <c r="L296" i="30"/>
  <c r="AF122" i="30"/>
  <c r="AF203" i="30"/>
  <c r="AF205" i="30"/>
  <c r="AI251" i="30"/>
  <c r="AM71" i="30"/>
  <c r="AM73" i="30"/>
  <c r="AQ25" i="30"/>
  <c r="AP38" i="30"/>
  <c r="AT25" i="30"/>
  <c r="AT33" i="30" s="1"/>
  <c r="AR25" i="30"/>
  <c r="AT302" i="30"/>
  <c r="K229" i="30"/>
  <c r="AX541" i="30"/>
  <c r="AX587" i="30" s="1"/>
  <c r="AE205" i="30"/>
  <c r="AE617" i="30" s="1"/>
  <c r="AE203" i="30"/>
  <c r="AD278" i="30"/>
  <c r="T548" i="30"/>
  <c r="T346" i="30"/>
  <c r="V251" i="30"/>
  <c r="Z40" i="30"/>
  <c r="Z613" i="30" s="1"/>
  <c r="Z659" i="30" s="1"/>
  <c r="AB26" i="30"/>
  <c r="AA26" i="30"/>
  <c r="AD26" i="30"/>
  <c r="AD34" i="30" s="1"/>
  <c r="N252" i="30"/>
  <c r="O585" i="30"/>
  <c r="O562" i="30"/>
  <c r="V564" i="30"/>
  <c r="W587" i="30"/>
  <c r="W564" i="30"/>
  <c r="X281" i="30"/>
  <c r="AD575" i="30"/>
  <c r="AV523" i="30"/>
  <c r="AM224" i="30" l="1"/>
  <c r="AM229" i="30" s="1"/>
  <c r="V502" i="30"/>
  <c r="V627" i="30"/>
  <c r="AD650" i="30"/>
  <c r="W502" i="30"/>
  <c r="W627" i="30"/>
  <c r="AE502" i="30"/>
  <c r="AE627" i="30"/>
  <c r="AM502" i="30"/>
  <c r="AM627" i="30"/>
  <c r="AL502" i="30"/>
  <c r="AL627" i="30"/>
  <c r="AT502" i="30"/>
  <c r="AT627" i="30"/>
  <c r="BB575" i="30"/>
  <c r="AE555" i="30"/>
  <c r="AU502" i="30"/>
  <c r="AU627" i="30"/>
  <c r="W500" i="30"/>
  <c r="W551" i="30"/>
  <c r="AD500" i="30"/>
  <c r="AD551" i="30"/>
  <c r="AE500" i="30"/>
  <c r="AE551" i="30"/>
  <c r="AU500" i="30"/>
  <c r="AU551" i="30"/>
  <c r="AM500" i="30"/>
  <c r="AM551" i="30"/>
  <c r="AL500" i="30"/>
  <c r="AL505" i="30" s="1"/>
  <c r="AL551" i="30"/>
  <c r="AT500" i="30"/>
  <c r="AT551" i="30"/>
  <c r="CF548" i="41"/>
  <c r="BY545" i="41"/>
  <c r="CF545" i="41" s="1"/>
  <c r="S12" i="39" s="1"/>
  <c r="U12" i="39" s="1"/>
  <c r="CB540" i="41"/>
  <c r="G11" i="39"/>
  <c r="BX546" i="41"/>
  <c r="CE546" i="41" s="1"/>
  <c r="M13" i="39" s="1"/>
  <c r="O13" i="39" s="1"/>
  <c r="G5" i="39"/>
  <c r="CD546" i="41"/>
  <c r="BB587" i="30"/>
  <c r="BF541" i="41"/>
  <c r="BK541" i="41" s="1"/>
  <c r="CD545" i="41"/>
  <c r="BB585" i="30"/>
  <c r="BF539" i="41"/>
  <c r="BK539" i="41" s="1"/>
  <c r="G8" i="39"/>
  <c r="BY546" i="41"/>
  <c r="CF546" i="41" s="1"/>
  <c r="S13" i="39" s="1"/>
  <c r="U13" i="39" s="1"/>
  <c r="BB586" i="30"/>
  <c r="BF540" i="41"/>
  <c r="BK540" i="41" s="1"/>
  <c r="CI552" i="41"/>
  <c r="G6" i="39"/>
  <c r="CE555" i="41"/>
  <c r="CI540" i="41"/>
  <c r="G7" i="39"/>
  <c r="CB552" i="41"/>
  <c r="BD651" i="30"/>
  <c r="BD574" i="30"/>
  <c r="BB626" i="30"/>
  <c r="N665" i="30"/>
  <c r="D10" i="39" s="1"/>
  <c r="BC626" i="30"/>
  <c r="O665" i="30"/>
  <c r="E10" i="39" s="1"/>
  <c r="AJ10" i="39"/>
  <c r="BC550" i="30"/>
  <c r="O589" i="30"/>
  <c r="AN117" i="30"/>
  <c r="AN539" i="30" s="1"/>
  <c r="BZ539" i="41" s="1"/>
  <c r="CG539" i="41" s="1"/>
  <c r="Y6" i="39" s="1"/>
  <c r="BD589" i="30"/>
  <c r="N589" i="30"/>
  <c r="AL251" i="30"/>
  <c r="AM248" i="30"/>
  <c r="AM251" i="30" s="1"/>
  <c r="AM256" i="30" s="1"/>
  <c r="AH256" i="30"/>
  <c r="AH259" i="30" s="1"/>
  <c r="AH543" i="30" s="1"/>
  <c r="AL507" i="30"/>
  <c r="O7" i="39"/>
  <c r="AF571" i="30"/>
  <c r="AN568" i="30"/>
  <c r="AA12" i="39"/>
  <c r="AF567" i="30"/>
  <c r="AM507" i="30"/>
  <c r="BD575" i="30"/>
  <c r="AU505" i="30"/>
  <c r="W505" i="30"/>
  <c r="AU507" i="30"/>
  <c r="AT507" i="30"/>
  <c r="AM505" i="30"/>
  <c r="AE507" i="30"/>
  <c r="AR501" i="30"/>
  <c r="AB501" i="30"/>
  <c r="AE505" i="30"/>
  <c r="AD505" i="30"/>
  <c r="AR503" i="30"/>
  <c r="AJ503" i="30"/>
  <c r="AB503" i="30"/>
  <c r="BD114" i="30"/>
  <c r="AJ501" i="30"/>
  <c r="AT505" i="30"/>
  <c r="AV503" i="30"/>
  <c r="AV508" i="30" s="1"/>
  <c r="V507" i="30"/>
  <c r="W507" i="30"/>
  <c r="BC114" i="30"/>
  <c r="BD650" i="30"/>
  <c r="AU111" i="30"/>
  <c r="BC111" i="30" s="1"/>
  <c r="AN501" i="30"/>
  <c r="T501" i="30"/>
  <c r="AZ409" i="30"/>
  <c r="L502" i="30"/>
  <c r="P507" i="30" s="1"/>
  <c r="J502" i="30"/>
  <c r="N502" i="30"/>
  <c r="T503" i="30"/>
  <c r="X503" i="30"/>
  <c r="AY409" i="30"/>
  <c r="K502" i="30"/>
  <c r="BC409" i="30"/>
  <c r="O502" i="30"/>
  <c r="AF432" i="30"/>
  <c r="AD502" i="30"/>
  <c r="AY407" i="30"/>
  <c r="K500" i="30"/>
  <c r="BC407" i="30"/>
  <c r="O500" i="30"/>
  <c r="AV111" i="30"/>
  <c r="AV119" i="30" s="1"/>
  <c r="X430" i="30"/>
  <c r="V500" i="30"/>
  <c r="AV501" i="30"/>
  <c r="AN503" i="30"/>
  <c r="AZ407" i="30"/>
  <c r="L500" i="30"/>
  <c r="P505" i="30" s="1"/>
  <c r="J500" i="30"/>
  <c r="N500" i="30"/>
  <c r="AF430" i="30"/>
  <c r="AJ432" i="30"/>
  <c r="AB432" i="30"/>
  <c r="AJ430" i="30"/>
  <c r="X432" i="30"/>
  <c r="T430" i="30"/>
  <c r="AR432" i="30"/>
  <c r="AZ431" i="30"/>
  <c r="L408" i="30"/>
  <c r="AX407" i="30"/>
  <c r="P408" i="30"/>
  <c r="BB407" i="30"/>
  <c r="L410" i="30"/>
  <c r="AX409" i="30"/>
  <c r="BB409" i="30"/>
  <c r="P410" i="30"/>
  <c r="S537" i="30"/>
  <c r="S583" i="30" s="1"/>
  <c r="T39" i="30"/>
  <c r="AQ33" i="30"/>
  <c r="AQ38" i="30" s="1"/>
  <c r="AR34" i="30"/>
  <c r="AR40" i="30" s="1"/>
  <c r="AR613" i="30" s="1"/>
  <c r="AR659" i="30" s="1"/>
  <c r="W38" i="30"/>
  <c r="T34" i="30"/>
  <c r="T40" i="30" s="1"/>
  <c r="T613" i="30" s="1"/>
  <c r="T659" i="30" s="1"/>
  <c r="AJ34" i="30"/>
  <c r="AJ40" i="30" s="1"/>
  <c r="AJ613" i="30" s="1"/>
  <c r="AJ659" i="30" s="1"/>
  <c r="AJ33" i="30"/>
  <c r="AJ38" i="30" s="1"/>
  <c r="L34" i="30"/>
  <c r="L40" i="30" s="1"/>
  <c r="AA34" i="30"/>
  <c r="AA40" i="30" s="1"/>
  <c r="AR33" i="30"/>
  <c r="AR38" i="30" s="1"/>
  <c r="AR537" i="30" s="1"/>
  <c r="AR583" i="30" s="1"/>
  <c r="AB34" i="30"/>
  <c r="AB40" i="30" s="1"/>
  <c r="AB613" i="30" s="1"/>
  <c r="AB659" i="30" s="1"/>
  <c r="AQ34" i="30"/>
  <c r="AQ40" i="30" s="1"/>
  <c r="AN25" i="30"/>
  <c r="AN33" i="30" s="1"/>
  <c r="AL38" i="30"/>
  <c r="AL537" i="30" s="1"/>
  <c r="AB33" i="30"/>
  <c r="AB38" i="30" s="1"/>
  <c r="AB537" i="30" s="1"/>
  <c r="AB583" i="30" s="1"/>
  <c r="K34" i="30"/>
  <c r="K40" i="30" s="1"/>
  <c r="X38" i="30"/>
  <c r="S34" i="30"/>
  <c r="S40" i="30" s="1"/>
  <c r="AI34" i="30"/>
  <c r="AI40" i="30" s="1"/>
  <c r="AA33" i="30"/>
  <c r="AA38" i="30" s="1"/>
  <c r="AN430" i="30"/>
  <c r="AY429" i="30"/>
  <c r="AV430" i="30"/>
  <c r="AN432" i="30"/>
  <c r="AY431" i="30"/>
  <c r="L430" i="30"/>
  <c r="AX429" i="30"/>
  <c r="P430" i="30"/>
  <c r="BB429" i="30"/>
  <c r="AV432" i="30"/>
  <c r="AZ429" i="30"/>
  <c r="BC429" i="30"/>
  <c r="L432" i="30"/>
  <c r="AX431" i="30"/>
  <c r="T432" i="30"/>
  <c r="BC431" i="30"/>
  <c r="AR430" i="30"/>
  <c r="BB431" i="30"/>
  <c r="P432" i="30"/>
  <c r="AB430" i="30"/>
  <c r="AN119" i="30"/>
  <c r="M8" i="32"/>
  <c r="M7" i="32"/>
  <c r="M6" i="32"/>
  <c r="BD577" i="30"/>
  <c r="BD576" i="30"/>
  <c r="BC576" i="30"/>
  <c r="AE647" i="30"/>
  <c r="P224" i="30"/>
  <c r="P229" i="30" s="1"/>
  <c r="P234" i="30" s="1"/>
  <c r="J258" i="30"/>
  <c r="J261" i="30" s="1"/>
  <c r="J619" i="30" s="1"/>
  <c r="AH235" i="30"/>
  <c r="AH238" i="30" s="1"/>
  <c r="W569" i="30"/>
  <c r="X569" i="30"/>
  <c r="AE569" i="30"/>
  <c r="AZ546" i="30"/>
  <c r="BD645" i="30"/>
  <c r="X211" i="30"/>
  <c r="K663" i="30"/>
  <c r="O640" i="30"/>
  <c r="X663" i="30"/>
  <c r="L8" i="39" s="1"/>
  <c r="X640" i="30"/>
  <c r="AF638" i="30"/>
  <c r="AF661" i="30"/>
  <c r="R6" i="39" s="1"/>
  <c r="L663" i="30"/>
  <c r="P640" i="30"/>
  <c r="AE661" i="30"/>
  <c r="Q6" i="39" s="1"/>
  <c r="AE638" i="30"/>
  <c r="AD666" i="30"/>
  <c r="P11" i="39" s="1"/>
  <c r="AD654" i="30"/>
  <c r="AE663" i="30"/>
  <c r="Q8" i="39" s="1"/>
  <c r="AE640" i="30"/>
  <c r="BC645" i="30"/>
  <c r="W661" i="30"/>
  <c r="K6" i="39" s="1"/>
  <c r="W638" i="30"/>
  <c r="AN662" i="30"/>
  <c r="X7" i="39" s="1"/>
  <c r="AJ7" i="39" s="1"/>
  <c r="AN639" i="30"/>
  <c r="X661" i="30"/>
  <c r="L6" i="39" s="1"/>
  <c r="X638" i="30"/>
  <c r="W654" i="30"/>
  <c r="W666" i="30"/>
  <c r="K11" i="39" s="1"/>
  <c r="W640" i="30"/>
  <c r="AL637" i="30"/>
  <c r="AL660" i="30"/>
  <c r="V5" i="39" s="1"/>
  <c r="AE662" i="30"/>
  <c r="Q7" i="39" s="1"/>
  <c r="AE639" i="30"/>
  <c r="AY546" i="30"/>
  <c r="V666" i="30"/>
  <c r="J11" i="39" s="1"/>
  <c r="V654" i="30"/>
  <c r="W660" i="30"/>
  <c r="K5" i="39" s="1"/>
  <c r="W637" i="30"/>
  <c r="X660" i="30"/>
  <c r="L5" i="39" s="1"/>
  <c r="X637" i="30"/>
  <c r="BD546" i="30"/>
  <c r="AF569" i="30"/>
  <c r="AF531" i="30"/>
  <c r="AF631" i="30"/>
  <c r="AM78" i="30"/>
  <c r="AM614" i="30"/>
  <c r="AF210" i="30"/>
  <c r="AF617" i="30"/>
  <c r="AE78" i="30"/>
  <c r="AE614" i="30"/>
  <c r="AF78" i="30"/>
  <c r="AF614" i="30"/>
  <c r="AZ206" i="30"/>
  <c r="AY617" i="30"/>
  <c r="AY663" i="30" s="1"/>
  <c r="AE531" i="30"/>
  <c r="AE631" i="30"/>
  <c r="BD175" i="30"/>
  <c r="AM531" i="30"/>
  <c r="AM631" i="30"/>
  <c r="W26" i="30"/>
  <c r="W34" i="30" s="1"/>
  <c r="X125" i="30"/>
  <c r="AE568" i="30"/>
  <c r="S252" i="30"/>
  <c r="S258" i="30" s="1"/>
  <c r="AF568" i="30"/>
  <c r="AM295" i="30"/>
  <c r="AM545" i="30" s="1"/>
  <c r="AM568" i="30" s="1"/>
  <c r="AH310" i="30"/>
  <c r="AJ311" i="30" s="1"/>
  <c r="Z256" i="30"/>
  <c r="Z259" i="30" s="1"/>
  <c r="O224" i="30"/>
  <c r="O229" i="30" s="1"/>
  <c r="O234" i="30" s="1"/>
  <c r="BC294" i="30"/>
  <c r="X26" i="30"/>
  <c r="X34" i="30" s="1"/>
  <c r="AI317" i="30"/>
  <c r="AI325" i="30" s="1"/>
  <c r="AI327" i="30" s="1"/>
  <c r="AI547" i="30" s="1"/>
  <c r="AJ317" i="30"/>
  <c r="AJ325" i="30" s="1"/>
  <c r="AJ327" i="30" s="1"/>
  <c r="AJ547" i="30" s="1"/>
  <c r="AF346" i="30"/>
  <c r="AZ281" i="30"/>
  <c r="N235" i="30"/>
  <c r="N234" i="30"/>
  <c r="P567" i="30"/>
  <c r="K317" i="30"/>
  <c r="K325" i="30" s="1"/>
  <c r="N255" i="30"/>
  <c r="N256" i="30"/>
  <c r="J234" i="30"/>
  <c r="J235" i="30"/>
  <c r="N258" i="30"/>
  <c r="N257" i="30"/>
  <c r="J237" i="30"/>
  <c r="J236" i="30"/>
  <c r="BC292" i="30"/>
  <c r="L318" i="30"/>
  <c r="L325" i="30" s="1"/>
  <c r="AZ348" i="30"/>
  <c r="BC293" i="30"/>
  <c r="J325" i="30"/>
  <c r="J327" i="30" s="1"/>
  <c r="J547" i="30" s="1"/>
  <c r="BC291" i="30"/>
  <c r="V40" i="30"/>
  <c r="V613" i="30" s="1"/>
  <c r="AM297" i="30"/>
  <c r="AM621" i="30" s="1"/>
  <c r="AM644" i="30" s="1"/>
  <c r="V584" i="30"/>
  <c r="Z310" i="30"/>
  <c r="R312" i="30"/>
  <c r="AM280" i="30"/>
  <c r="AM620" i="30" s="1"/>
  <c r="AM643" i="30" s="1"/>
  <c r="O568" i="30"/>
  <c r="S325" i="30"/>
  <c r="S327" i="30" s="1"/>
  <c r="S547" i="30" s="1"/>
  <c r="R326" i="30"/>
  <c r="R329" i="30" s="1"/>
  <c r="R623" i="30" s="1"/>
  <c r="AH326" i="30"/>
  <c r="AH329" i="30" s="1"/>
  <c r="AH623" i="30" s="1"/>
  <c r="S230" i="30"/>
  <c r="S237" i="30" s="1"/>
  <c r="AP325" i="30"/>
  <c r="AP327" i="30" s="1"/>
  <c r="AT307" i="30"/>
  <c r="AT309" i="30"/>
  <c r="AD235" i="30"/>
  <c r="AD234" i="30"/>
  <c r="AL309" i="30"/>
  <c r="AL307" i="30"/>
  <c r="AT292" i="30"/>
  <c r="BB292" i="30" s="1"/>
  <c r="AT293" i="30"/>
  <c r="BB293" i="30" s="1"/>
  <c r="AT294" i="30"/>
  <c r="BB294" i="30" s="1"/>
  <c r="AT291" i="30"/>
  <c r="BB291" i="30" s="1"/>
  <c r="V235" i="30"/>
  <c r="V234" i="30"/>
  <c r="Z325" i="30"/>
  <c r="Z327" i="30" s="1"/>
  <c r="Z547" i="30" s="1"/>
  <c r="AN345" i="30"/>
  <c r="V237" i="30"/>
  <c r="V236" i="30"/>
  <c r="AM234" i="30"/>
  <c r="AM235" i="30"/>
  <c r="K235" i="30"/>
  <c r="K234" i="30"/>
  <c r="S235" i="30"/>
  <c r="S234" i="30"/>
  <c r="AU344" i="30"/>
  <c r="BC344" i="30" s="1"/>
  <c r="AU343" i="30"/>
  <c r="BC343" i="30" s="1"/>
  <c r="AU341" i="30"/>
  <c r="BC341" i="30" s="1"/>
  <c r="AU342" i="30"/>
  <c r="BC342" i="30" s="1"/>
  <c r="AD307" i="30"/>
  <c r="AD309" i="30"/>
  <c r="W234" i="30"/>
  <c r="W235" i="30"/>
  <c r="AT341" i="30"/>
  <c r="BB341" i="30" s="1"/>
  <c r="AT342" i="30"/>
  <c r="BB342" i="30" s="1"/>
  <c r="AT343" i="30"/>
  <c r="BB343" i="30" s="1"/>
  <c r="AT344" i="30"/>
  <c r="BB344" i="30" s="1"/>
  <c r="AZ296" i="30"/>
  <c r="AN347" i="30"/>
  <c r="AN624" i="30" s="1"/>
  <c r="AN647" i="30" s="1"/>
  <c r="AM278" i="30"/>
  <c r="V307" i="30"/>
  <c r="V309" i="30"/>
  <c r="AT306" i="30"/>
  <c r="AT308" i="30"/>
  <c r="AP326" i="30"/>
  <c r="AP329" i="30" s="1"/>
  <c r="AP623" i="30" s="1"/>
  <c r="AN234" i="30"/>
  <c r="AN235" i="30"/>
  <c r="AT277" i="30"/>
  <c r="AT274" i="30"/>
  <c r="AT275" i="30"/>
  <c r="AT276" i="30"/>
  <c r="O564" i="30"/>
  <c r="X225" i="30"/>
  <c r="X230" i="30" s="1"/>
  <c r="W225" i="30"/>
  <c r="W230" i="30" s="1"/>
  <c r="N306" i="30"/>
  <c r="N308" i="30"/>
  <c r="T325" i="30"/>
  <c r="T327" i="30" s="1"/>
  <c r="T547" i="30" s="1"/>
  <c r="AV275" i="30"/>
  <c r="AV274" i="30"/>
  <c r="AV277" i="30"/>
  <c r="AV276" i="30"/>
  <c r="W256" i="30"/>
  <c r="W255" i="30"/>
  <c r="AE234" i="30"/>
  <c r="AE235" i="30"/>
  <c r="T235" i="30"/>
  <c r="T234" i="30"/>
  <c r="AL235" i="30"/>
  <c r="AL234" i="30"/>
  <c r="T237" i="30"/>
  <c r="T236" i="30"/>
  <c r="AY541" i="30"/>
  <c r="AY587" i="30" s="1"/>
  <c r="N309" i="30"/>
  <c r="N307" i="30"/>
  <c r="O236" i="30"/>
  <c r="O237" i="30"/>
  <c r="AU274" i="30"/>
  <c r="AU277" i="30"/>
  <c r="AU275" i="30"/>
  <c r="AU276" i="30"/>
  <c r="AF234" i="30"/>
  <c r="AF235" i="30"/>
  <c r="Z326" i="30"/>
  <c r="Z329" i="30" s="1"/>
  <c r="Z623" i="30" s="1"/>
  <c r="K237" i="30"/>
  <c r="K236" i="30"/>
  <c r="X234" i="30"/>
  <c r="X235" i="30"/>
  <c r="J326" i="30"/>
  <c r="AD308" i="30"/>
  <c r="AD306" i="30"/>
  <c r="AZ204" i="30"/>
  <c r="AV342" i="30"/>
  <c r="BD342" i="30" s="1"/>
  <c r="AV343" i="30"/>
  <c r="AV341" i="30"/>
  <c r="AV344" i="30"/>
  <c r="BD344" i="30" s="1"/>
  <c r="O569" i="30"/>
  <c r="AF281" i="30"/>
  <c r="BC546" i="30"/>
  <c r="BG546" i="41" s="1"/>
  <c r="BL546" i="41" s="1"/>
  <c r="AZ279" i="30"/>
  <c r="BD28" i="30"/>
  <c r="AM25" i="30"/>
  <c r="AM33" i="30" s="1"/>
  <c r="BC167" i="30"/>
  <c r="AA320" i="30"/>
  <c r="AB320" i="30"/>
  <c r="J255" i="30"/>
  <c r="J259" i="30" s="1"/>
  <c r="J543" i="30" s="1"/>
  <c r="AN303" i="30"/>
  <c r="AM303" i="30"/>
  <c r="L38" i="30"/>
  <c r="AB317" i="30"/>
  <c r="AA317" i="30"/>
  <c r="AX306" i="30"/>
  <c r="P302" i="30"/>
  <c r="O302" i="30"/>
  <c r="T319" i="30"/>
  <c r="S319" i="30"/>
  <c r="X303" i="30"/>
  <c r="W303" i="30"/>
  <c r="AV302" i="30"/>
  <c r="AU302" i="30"/>
  <c r="AJ319" i="30"/>
  <c r="AI319" i="30"/>
  <c r="AV249" i="30"/>
  <c r="AV252" i="30" s="1"/>
  <c r="AU249" i="30"/>
  <c r="AU252" i="30" s="1"/>
  <c r="AR318" i="30"/>
  <c r="AQ318" i="30"/>
  <c r="AX38" i="30"/>
  <c r="BD31" i="30"/>
  <c r="P303" i="30"/>
  <c r="O303" i="30"/>
  <c r="AX33" i="30"/>
  <c r="AR320" i="30"/>
  <c r="AQ320" i="30"/>
  <c r="AU248" i="30"/>
  <c r="AU251" i="30" s="1"/>
  <c r="AV248" i="30"/>
  <c r="AV251" i="30" s="1"/>
  <c r="AJ320" i="30"/>
  <c r="AI320" i="30"/>
  <c r="AN249" i="30"/>
  <c r="AN252" i="30" s="1"/>
  <c r="AM249" i="30"/>
  <c r="AM252" i="30" s="1"/>
  <c r="AE249" i="30"/>
  <c r="AE252" i="30" s="1"/>
  <c r="AF249" i="30"/>
  <c r="AF252" i="30" s="1"/>
  <c r="K38" i="30"/>
  <c r="AB318" i="30"/>
  <c r="AA318" i="30"/>
  <c r="L319" i="30"/>
  <c r="K319" i="30"/>
  <c r="BB31" i="30"/>
  <c r="BB32" i="30"/>
  <c r="AE26" i="30"/>
  <c r="AE34" i="30" s="1"/>
  <c r="AF26" i="30"/>
  <c r="AF34" i="30" s="1"/>
  <c r="AR319" i="30"/>
  <c r="AQ319" i="30"/>
  <c r="AF303" i="30"/>
  <c r="AE303" i="30"/>
  <c r="T320" i="30"/>
  <c r="S320" i="30"/>
  <c r="AF302" i="30"/>
  <c r="AE302" i="30"/>
  <c r="X249" i="30"/>
  <c r="X252" i="30" s="1"/>
  <c r="X258" i="30" s="1"/>
  <c r="W249" i="30"/>
  <c r="W252" i="30" s="1"/>
  <c r="BC31" i="30"/>
  <c r="BC32" i="30"/>
  <c r="AB319" i="30"/>
  <c r="AA319" i="30"/>
  <c r="AV303" i="30"/>
  <c r="AU303" i="30"/>
  <c r="AX40" i="30"/>
  <c r="AX613" i="30" s="1"/>
  <c r="AX659" i="30" s="1"/>
  <c r="AD38" i="30"/>
  <c r="AE25" i="30"/>
  <c r="AE33" i="30" s="1"/>
  <c r="AF25" i="30"/>
  <c r="AF33" i="30" s="1"/>
  <c r="L320" i="30"/>
  <c r="K320" i="30"/>
  <c r="AX309" i="30"/>
  <c r="AX308" i="30"/>
  <c r="BD32" i="30"/>
  <c r="AR317" i="30"/>
  <c r="AQ317" i="30"/>
  <c r="P25" i="30"/>
  <c r="P33" i="30" s="1"/>
  <c r="O25" i="30"/>
  <c r="O33" i="30" s="1"/>
  <c r="N38" i="30"/>
  <c r="AX307" i="30"/>
  <c r="P26" i="30"/>
  <c r="P34" i="30" s="1"/>
  <c r="O26" i="30"/>
  <c r="O34" i="30" s="1"/>
  <c r="AX34" i="30"/>
  <c r="AZ346" i="30"/>
  <c r="P571" i="30"/>
  <c r="O571" i="30"/>
  <c r="AZ548" i="30"/>
  <c r="AY548" i="30"/>
  <c r="AZ298" i="30"/>
  <c r="P569" i="30"/>
  <c r="AY545" i="30"/>
  <c r="AT71" i="30"/>
  <c r="BB71" i="30" s="1"/>
  <c r="BB76" i="30" s="1"/>
  <c r="AT73" i="30"/>
  <c r="BB66" i="30"/>
  <c r="R258" i="30"/>
  <c r="R261" i="30" s="1"/>
  <c r="R619" i="30" s="1"/>
  <c r="N230" i="30"/>
  <c r="AL280" i="30"/>
  <c r="AL620" i="30" s="1"/>
  <c r="AL643" i="30" s="1"/>
  <c r="AN508" i="30"/>
  <c r="AN280" i="30"/>
  <c r="AN620" i="30" s="1"/>
  <c r="AN643" i="30" s="1"/>
  <c r="J312" i="30"/>
  <c r="J622" i="30" s="1"/>
  <c r="J310" i="30"/>
  <c r="J546" i="30" s="1"/>
  <c r="AN71" i="30"/>
  <c r="AN76" i="30" s="1"/>
  <c r="AF298" i="30"/>
  <c r="BB563" i="30"/>
  <c r="P225" i="30"/>
  <c r="P230" i="30" s="1"/>
  <c r="AF348" i="30"/>
  <c r="AN73" i="30"/>
  <c r="Z234" i="30"/>
  <c r="Z238" i="30" s="1"/>
  <c r="Z542" i="30" s="1"/>
  <c r="AN122" i="30"/>
  <c r="BB562" i="30"/>
  <c r="AX589" i="30"/>
  <c r="AL297" i="30"/>
  <c r="AL621" i="30" s="1"/>
  <c r="AL644" i="30" s="1"/>
  <c r="AL347" i="30"/>
  <c r="AL624" i="30" s="1"/>
  <c r="AL647" i="30" s="1"/>
  <c r="AL345" i="30"/>
  <c r="AL278" i="30"/>
  <c r="AL544" i="30" s="1"/>
  <c r="AL567" i="30" s="1"/>
  <c r="AF74" i="30"/>
  <c r="AF79" i="30" s="1"/>
  <c r="R238" i="30"/>
  <c r="R542" i="30" s="1"/>
  <c r="X571" i="30"/>
  <c r="AL310" i="30"/>
  <c r="AN311" i="30" s="1"/>
  <c r="BB576" i="30"/>
  <c r="AE76" i="30"/>
  <c r="AE538" i="30"/>
  <c r="AE584" i="30" s="1"/>
  <c r="AH583" i="30"/>
  <c r="AV68" i="30"/>
  <c r="BD68" i="30" s="1"/>
  <c r="AV67" i="30"/>
  <c r="BD67" i="30" s="1"/>
  <c r="Z583" i="30"/>
  <c r="AZ589" i="30"/>
  <c r="AN278" i="30"/>
  <c r="AN544" i="30" s="1"/>
  <c r="BZ544" i="41" s="1"/>
  <c r="CG544" i="41" s="1"/>
  <c r="Y11" i="39" s="1"/>
  <c r="V578" i="30"/>
  <c r="V590" i="30"/>
  <c r="AP310" i="30"/>
  <c r="AR311" i="30" s="1"/>
  <c r="R583" i="30"/>
  <c r="AP312" i="30"/>
  <c r="AU297" i="30"/>
  <c r="AU621" i="30" s="1"/>
  <c r="AU644" i="30" s="1"/>
  <c r="AP537" i="30"/>
  <c r="AD40" i="30"/>
  <c r="AD613" i="30" s="1"/>
  <c r="AM538" i="30"/>
  <c r="AM76" i="30"/>
  <c r="AM117" i="30"/>
  <c r="AM119" i="30"/>
  <c r="AM615" i="30" s="1"/>
  <c r="V537" i="30"/>
  <c r="V43" i="30"/>
  <c r="AD256" i="30"/>
  <c r="AD255" i="30"/>
  <c r="AD318" i="30"/>
  <c r="AN38" i="30"/>
  <c r="AB235" i="30"/>
  <c r="AB234" i="30"/>
  <c r="AM205" i="30"/>
  <c r="AM617" i="30" s="1"/>
  <c r="AM203" i="30"/>
  <c r="R546" i="30"/>
  <c r="T311" i="30"/>
  <c r="AP235" i="30"/>
  <c r="AP234" i="30"/>
  <c r="AD571" i="30"/>
  <c r="AI235" i="30"/>
  <c r="AI234" i="30"/>
  <c r="AE578" i="30"/>
  <c r="AE590" i="30"/>
  <c r="AZ545" i="30"/>
  <c r="P568" i="30"/>
  <c r="AR230" i="30"/>
  <c r="AR252" i="30"/>
  <c r="R240" i="30"/>
  <c r="R618" i="30" s="1"/>
  <c r="AT251" i="30"/>
  <c r="AT252" i="30"/>
  <c r="AE539" i="30"/>
  <c r="AE122" i="30"/>
  <c r="AF118" i="30"/>
  <c r="AF123" i="30" s="1"/>
  <c r="AE225" i="30"/>
  <c r="AE230" i="30" s="1"/>
  <c r="AF225" i="30"/>
  <c r="AF230" i="30" s="1"/>
  <c r="AD230" i="30"/>
  <c r="BB523" i="30"/>
  <c r="AH258" i="30"/>
  <c r="AH257" i="30"/>
  <c r="L258" i="30"/>
  <c r="L257" i="30"/>
  <c r="AL78" i="30"/>
  <c r="AJ256" i="30"/>
  <c r="AJ255" i="30"/>
  <c r="AL40" i="30"/>
  <c r="AL613" i="30" s="1"/>
  <c r="AM26" i="30"/>
  <c r="AM34" i="30" s="1"/>
  <c r="AN26" i="30"/>
  <c r="AN34" i="30" s="1"/>
  <c r="K257" i="30"/>
  <c r="K258" i="30"/>
  <c r="AD555" i="30"/>
  <c r="AD529" i="30"/>
  <c r="AF525" i="30"/>
  <c r="AF530" i="30" s="1"/>
  <c r="V256" i="30"/>
  <c r="V255" i="30"/>
  <c r="V318" i="30"/>
  <c r="AE210" i="30"/>
  <c r="AF206" i="30"/>
  <c r="AF211" i="30" s="1"/>
  <c r="AP256" i="30"/>
  <c r="AP255" i="30"/>
  <c r="AP258" i="30"/>
  <c r="AP257" i="30"/>
  <c r="AE124" i="30"/>
  <c r="AF120" i="30"/>
  <c r="X586" i="30"/>
  <c r="X563" i="30"/>
  <c r="BD540" i="30"/>
  <c r="BH540" i="41" s="1"/>
  <c r="BM540" i="41" s="1"/>
  <c r="L7" i="32" s="1"/>
  <c r="AA252" i="30"/>
  <c r="AA230" i="30"/>
  <c r="L235" i="30"/>
  <c r="L234" i="30"/>
  <c r="AL526" i="30"/>
  <c r="AL631" i="30" s="1"/>
  <c r="AL524" i="30"/>
  <c r="R547" i="30"/>
  <c r="AN585" i="30"/>
  <c r="AN562" i="30"/>
  <c r="AD252" i="30"/>
  <c r="BD523" i="30"/>
  <c r="AI255" i="30"/>
  <c r="AI256" i="30"/>
  <c r="AV225" i="30"/>
  <c r="AV230" i="30" s="1"/>
  <c r="AU225" i="30"/>
  <c r="AU230" i="30" s="1"/>
  <c r="AT230" i="30"/>
  <c r="AU71" i="30"/>
  <c r="BC71" i="30" s="1"/>
  <c r="AU73" i="30"/>
  <c r="AJ230" i="30"/>
  <c r="AJ252" i="30"/>
  <c r="T256" i="30"/>
  <c r="T255" i="30"/>
  <c r="AA234" i="30"/>
  <c r="AA235" i="30"/>
  <c r="Z237" i="30"/>
  <c r="Z236" i="30"/>
  <c r="AL252" i="30"/>
  <c r="X585" i="30"/>
  <c r="X562" i="30"/>
  <c r="L237" i="30"/>
  <c r="L236" i="30"/>
  <c r="AF555" i="30"/>
  <c r="BY555" i="41" s="1"/>
  <c r="CF555" i="41" s="1"/>
  <c r="AF529" i="30"/>
  <c r="AL538" i="30"/>
  <c r="AL76" i="30"/>
  <c r="V568" i="30"/>
  <c r="AJ235" i="30"/>
  <c r="AJ234" i="30"/>
  <c r="AH312" i="30"/>
  <c r="AV297" i="30"/>
  <c r="AN256" i="30"/>
  <c r="AN255" i="30"/>
  <c r="AM347" i="30"/>
  <c r="AM624" i="30" s="1"/>
  <c r="AM647" i="30" s="1"/>
  <c r="BC201" i="30"/>
  <c r="BC202" i="30"/>
  <c r="AH547" i="30"/>
  <c r="W584" i="30"/>
  <c r="W561" i="30"/>
  <c r="AR229" i="30"/>
  <c r="AR251" i="30"/>
  <c r="AD531" i="30"/>
  <c r="AF527" i="30"/>
  <c r="AF532" i="30" s="1"/>
  <c r="O258" i="30"/>
  <c r="O257" i="30"/>
  <c r="AF541" i="30"/>
  <c r="BY541" i="41" s="1"/>
  <c r="AF208" i="30"/>
  <c r="AP237" i="30"/>
  <c r="AP236" i="30"/>
  <c r="L587" i="30"/>
  <c r="AZ541" i="30"/>
  <c r="AZ587" i="30" s="1"/>
  <c r="P564" i="30"/>
  <c r="AL230" i="30"/>
  <c r="AN225" i="30"/>
  <c r="AN230" i="30" s="1"/>
  <c r="AM225" i="30"/>
  <c r="AM230" i="30" s="1"/>
  <c r="O255" i="30"/>
  <c r="O256" i="30"/>
  <c r="V319" i="30"/>
  <c r="AA256" i="30"/>
  <c r="AA255" i="30"/>
  <c r="AD584" i="30"/>
  <c r="AD561" i="30"/>
  <c r="AL317" i="30"/>
  <c r="AE540" i="30"/>
  <c r="AE173" i="30"/>
  <c r="AF169" i="30"/>
  <c r="AF174" i="30" s="1"/>
  <c r="N317" i="30"/>
  <c r="T257" i="30"/>
  <c r="T258" i="30"/>
  <c r="AD545" i="30"/>
  <c r="AF296" i="30"/>
  <c r="AT40" i="30"/>
  <c r="AT613" i="30" s="1"/>
  <c r="AV26" i="30"/>
  <c r="AU26" i="30"/>
  <c r="P257" i="30"/>
  <c r="P258" i="30"/>
  <c r="X255" i="30"/>
  <c r="X256" i="30"/>
  <c r="AD544" i="30"/>
  <c r="AF279" i="30"/>
  <c r="K256" i="30"/>
  <c r="K255" i="30"/>
  <c r="AQ252" i="30"/>
  <c r="AQ230" i="30"/>
  <c r="AD317" i="30"/>
  <c r="AH236" i="30"/>
  <c r="AH237" i="30"/>
  <c r="P256" i="30"/>
  <c r="P255" i="30"/>
  <c r="AE256" i="30"/>
  <c r="AE255" i="30"/>
  <c r="AB230" i="30"/>
  <c r="AB252" i="30"/>
  <c r="BD201" i="30"/>
  <c r="BD202" i="30"/>
  <c r="X590" i="30"/>
  <c r="X578" i="30"/>
  <c r="AE175" i="30"/>
  <c r="AF171" i="30"/>
  <c r="AF176" i="30" s="1"/>
  <c r="AV295" i="30"/>
  <c r="AV545" i="30" s="1"/>
  <c r="CA545" i="41" s="1"/>
  <c r="CH545" i="41" s="1"/>
  <c r="AE12" i="39" s="1"/>
  <c r="AL256" i="30"/>
  <c r="AL255" i="30"/>
  <c r="AL318" i="30"/>
  <c r="AM345" i="30"/>
  <c r="AU168" i="30"/>
  <c r="AU170" i="30"/>
  <c r="AU616" i="30" s="1"/>
  <c r="AU295" i="30"/>
  <c r="AU545" i="30" s="1"/>
  <c r="X584" i="30"/>
  <c r="X561" i="30"/>
  <c r="AL295" i="30"/>
  <c r="AQ251" i="30"/>
  <c r="AQ229" i="30"/>
  <c r="V317" i="30"/>
  <c r="AN524" i="30"/>
  <c r="AN526" i="30"/>
  <c r="N320" i="30"/>
  <c r="AE541" i="30"/>
  <c r="AE208" i="30"/>
  <c r="AF204" i="30"/>
  <c r="AF209" i="30" s="1"/>
  <c r="AT38" i="30"/>
  <c r="AV25" i="30"/>
  <c r="AU25" i="30"/>
  <c r="V257" i="30"/>
  <c r="V320" i="30"/>
  <c r="V258" i="30"/>
  <c r="AF585" i="30"/>
  <c r="AF562" i="30"/>
  <c r="BB564" i="30"/>
  <c r="S255" i="30"/>
  <c r="S256" i="30"/>
  <c r="AU117" i="30"/>
  <c r="R259" i="30"/>
  <c r="AI252" i="30"/>
  <c r="AI230" i="30"/>
  <c r="AM529" i="30"/>
  <c r="AM555" i="30"/>
  <c r="N318" i="30"/>
  <c r="AF256" i="30"/>
  <c r="AF255" i="30"/>
  <c r="AE567" i="30"/>
  <c r="AY544" i="30"/>
  <c r="L256" i="30"/>
  <c r="L255" i="30"/>
  <c r="AF584" i="30"/>
  <c r="AF561" i="30"/>
  <c r="AN203" i="30"/>
  <c r="AN205" i="30"/>
  <c r="V310" i="30"/>
  <c r="AB255" i="30"/>
  <c r="AB256" i="30"/>
  <c r="Z258" i="30"/>
  <c r="Z257" i="30"/>
  <c r="AM168" i="30"/>
  <c r="AM170" i="30"/>
  <c r="AM616" i="30" s="1"/>
  <c r="AU526" i="30"/>
  <c r="AU524" i="30"/>
  <c r="BC524" i="30" s="1"/>
  <c r="BC529" i="30" s="1"/>
  <c r="Z312" i="30"/>
  <c r="AU224" i="30"/>
  <c r="AU229" i="30" s="1"/>
  <c r="AT229" i="30"/>
  <c r="AV224" i="30"/>
  <c r="AV229" i="30" s="1"/>
  <c r="AL665" i="30" l="1"/>
  <c r="V10" i="39" s="1"/>
  <c r="AL650" i="30"/>
  <c r="W665" i="30"/>
  <c r="K10" i="39" s="1"/>
  <c r="W650" i="30"/>
  <c r="AM665" i="30"/>
  <c r="W10" i="39" s="1"/>
  <c r="AM650" i="30"/>
  <c r="V665" i="30"/>
  <c r="J10" i="39" s="1"/>
  <c r="V650" i="30"/>
  <c r="AE650" i="30"/>
  <c r="AE665" i="30"/>
  <c r="Q10" i="39" s="1"/>
  <c r="AU650" i="30"/>
  <c r="AU665" i="30"/>
  <c r="AC10" i="39" s="1"/>
  <c r="AI10" i="39" s="1"/>
  <c r="BC627" i="30"/>
  <c r="BC650" i="30" s="1"/>
  <c r="AT665" i="30"/>
  <c r="AB10" i="39" s="1"/>
  <c r="BB627" i="30"/>
  <c r="BB650" i="30" s="1"/>
  <c r="AT650" i="30"/>
  <c r="AF501" i="30"/>
  <c r="AM589" i="30"/>
  <c r="AM574" i="30"/>
  <c r="AD589" i="30"/>
  <c r="AD574" i="30"/>
  <c r="AT589" i="30"/>
  <c r="AT574" i="30"/>
  <c r="AU589" i="30"/>
  <c r="AU574" i="30"/>
  <c r="W589" i="30"/>
  <c r="BC551" i="30"/>
  <c r="W574" i="30"/>
  <c r="AL574" i="30"/>
  <c r="AL589" i="30"/>
  <c r="AE589" i="30"/>
  <c r="AE574" i="30"/>
  <c r="BB551" i="30"/>
  <c r="BB500" i="30"/>
  <c r="X508" i="30"/>
  <c r="AU119" i="30"/>
  <c r="AU615" i="30" s="1"/>
  <c r="BC615" i="30" s="1"/>
  <c r="BG550" i="41"/>
  <c r="BL550" i="41" s="1"/>
  <c r="BH546" i="41"/>
  <c r="BM546" i="41" s="1"/>
  <c r="L13" i="32" s="1"/>
  <c r="AP13" i="32" s="1"/>
  <c r="BF550" i="41"/>
  <c r="BK550" i="41" s="1"/>
  <c r="G12" i="39"/>
  <c r="CI545" i="41"/>
  <c r="G13" i="39"/>
  <c r="CI546" i="41"/>
  <c r="CF541" i="41"/>
  <c r="CB545" i="41"/>
  <c r="CB546" i="41"/>
  <c r="AM255" i="30"/>
  <c r="BC616" i="30"/>
  <c r="BC621" i="30"/>
  <c r="O5" i="39"/>
  <c r="U6" i="39"/>
  <c r="P235" i="30"/>
  <c r="AN506" i="30"/>
  <c r="O6" i="39"/>
  <c r="I11" i="39"/>
  <c r="AQ13" i="32"/>
  <c r="AN13" i="32"/>
  <c r="AG12" i="39"/>
  <c r="I6" i="39"/>
  <c r="O11" i="39"/>
  <c r="U7" i="39"/>
  <c r="O8" i="39"/>
  <c r="I12" i="39"/>
  <c r="AN567" i="30"/>
  <c r="AD7" i="32"/>
  <c r="AZ33" i="30"/>
  <c r="AV506" i="30"/>
  <c r="AF506" i="30"/>
  <c r="AE8" i="32"/>
  <c r="AE7" i="32"/>
  <c r="AE6" i="32"/>
  <c r="O10" i="32"/>
  <c r="AV124" i="30"/>
  <c r="AV615" i="30"/>
  <c r="AV638" i="30" s="1"/>
  <c r="AY33" i="30"/>
  <c r="L39" i="30"/>
  <c r="AZ34" i="30"/>
  <c r="AZ410" i="30"/>
  <c r="AX502" i="30"/>
  <c r="BC500" i="30"/>
  <c r="BC502" i="30"/>
  <c r="P503" i="30"/>
  <c r="N507" i="30"/>
  <c r="BD408" i="30"/>
  <c r="P501" i="30"/>
  <c r="N505" i="30"/>
  <c r="X501" i="30"/>
  <c r="X506" i="30" s="1"/>
  <c r="V505" i="30"/>
  <c r="AY500" i="30"/>
  <c r="AY502" i="30"/>
  <c r="L503" i="30"/>
  <c r="L501" i="30"/>
  <c r="AF503" i="30"/>
  <c r="AF508" i="30" s="1"/>
  <c r="AD507" i="30"/>
  <c r="AZ408" i="30"/>
  <c r="AX500" i="30"/>
  <c r="BD111" i="30"/>
  <c r="AV117" i="30"/>
  <c r="AV118" i="30" s="1"/>
  <c r="AV123" i="30" s="1"/>
  <c r="AZ502" i="30"/>
  <c r="BD507" i="30" s="1"/>
  <c r="BD410" i="30"/>
  <c r="BB502" i="30"/>
  <c r="AZ500" i="30"/>
  <c r="BD505" i="30" s="1"/>
  <c r="O505" i="30"/>
  <c r="O507" i="30"/>
  <c r="BD430" i="30"/>
  <c r="AY34" i="30"/>
  <c r="X537" i="30"/>
  <c r="BX537" i="41" s="1"/>
  <c r="CE537" i="41" s="1"/>
  <c r="M4" i="39" s="1"/>
  <c r="X43" i="30"/>
  <c r="K613" i="30"/>
  <c r="K659" i="30" s="1"/>
  <c r="AY40" i="30"/>
  <c r="AY613" i="30" s="1"/>
  <c r="AY659" i="30" s="1"/>
  <c r="L41" i="30"/>
  <c r="W43" i="30"/>
  <c r="X39" i="30"/>
  <c r="X44" i="30" s="1"/>
  <c r="W537" i="30"/>
  <c r="W583" i="30" s="1"/>
  <c r="AA613" i="30"/>
  <c r="AA659" i="30" s="1"/>
  <c r="AB41" i="30"/>
  <c r="AA537" i="30"/>
  <c r="AA583" i="30" s="1"/>
  <c r="AB39" i="30"/>
  <c r="L613" i="30"/>
  <c r="L659" i="30" s="1"/>
  <c r="AZ40" i="30"/>
  <c r="AZ613" i="30" s="1"/>
  <c r="AZ659" i="30" s="1"/>
  <c r="AQ537" i="30"/>
  <c r="AQ583" i="30" s="1"/>
  <c r="AR39" i="30"/>
  <c r="AI613" i="30"/>
  <c r="AI659" i="30" s="1"/>
  <c r="AJ41" i="30"/>
  <c r="AJ537" i="30"/>
  <c r="AJ583" i="30" s="1"/>
  <c r="AJ39" i="30"/>
  <c r="S613" i="30"/>
  <c r="S659" i="30" s="1"/>
  <c r="T41" i="30"/>
  <c r="AQ613" i="30"/>
  <c r="AQ659" i="30" s="1"/>
  <c r="AR41" i="30"/>
  <c r="X40" i="30"/>
  <c r="AU33" i="30"/>
  <c r="AU38" i="30" s="1"/>
  <c r="AN40" i="30"/>
  <c r="AM40" i="30"/>
  <c r="AU34" i="30"/>
  <c r="AU40" i="30" s="1"/>
  <c r="O38" i="30"/>
  <c r="AF38" i="30"/>
  <c r="AF40" i="30"/>
  <c r="AM38" i="30"/>
  <c r="AV33" i="30"/>
  <c r="AV38" i="30" s="1"/>
  <c r="AV34" i="30"/>
  <c r="AV40" i="30" s="1"/>
  <c r="AE38" i="30"/>
  <c r="AE40" i="30"/>
  <c r="W40" i="30"/>
  <c r="AZ432" i="30"/>
  <c r="BD432" i="30"/>
  <c r="AZ430" i="30"/>
  <c r="AN124" i="30"/>
  <c r="AN615" i="30"/>
  <c r="BD119" i="30"/>
  <c r="I8" i="32"/>
  <c r="K10" i="32"/>
  <c r="AC10" i="32" s="1"/>
  <c r="I7" i="32"/>
  <c r="I6" i="32"/>
  <c r="BD569" i="30"/>
  <c r="V45" i="30"/>
  <c r="BC569" i="30"/>
  <c r="BD662" i="30"/>
  <c r="BD639" i="30"/>
  <c r="AM660" i="30"/>
  <c r="W5" i="39" s="1"/>
  <c r="AM637" i="30"/>
  <c r="AM661" i="30"/>
  <c r="W6" i="39" s="1"/>
  <c r="AM638" i="30"/>
  <c r="AT659" i="30"/>
  <c r="AB4" i="39" s="1"/>
  <c r="AT636" i="30"/>
  <c r="AU662" i="30"/>
  <c r="AC7" i="39" s="1"/>
  <c r="AG7" i="39" s="1"/>
  <c r="AU639" i="30"/>
  <c r="AL666" i="30"/>
  <c r="V11" i="39" s="1"/>
  <c r="AL654" i="30"/>
  <c r="AE654" i="30"/>
  <c r="AE666" i="30"/>
  <c r="Q11" i="39" s="1"/>
  <c r="AE660" i="30"/>
  <c r="Q5" i="39" s="1"/>
  <c r="AE637" i="30"/>
  <c r="AF666" i="30"/>
  <c r="R11" i="39" s="1"/>
  <c r="AF654" i="30"/>
  <c r="AM662" i="30"/>
  <c r="W7" i="39" s="1"/>
  <c r="AA7" i="39" s="1"/>
  <c r="AM639" i="30"/>
  <c r="AF637" i="30"/>
  <c r="AF660" i="30"/>
  <c r="R5" i="39" s="1"/>
  <c r="AM654" i="30"/>
  <c r="AM666" i="30"/>
  <c r="W11" i="39" s="1"/>
  <c r="AF663" i="30"/>
  <c r="R8" i="39" s="1"/>
  <c r="AF640" i="30"/>
  <c r="AU661" i="30"/>
  <c r="AC6" i="39" s="1"/>
  <c r="AU638" i="30"/>
  <c r="AL659" i="30"/>
  <c r="V4" i="39" s="1"/>
  <c r="AL636" i="30"/>
  <c r="AM663" i="30"/>
  <c r="W8" i="39" s="1"/>
  <c r="AM640" i="30"/>
  <c r="AD659" i="30"/>
  <c r="P4" i="39" s="1"/>
  <c r="AD636" i="30"/>
  <c r="V659" i="30"/>
  <c r="J4" i="39" s="1"/>
  <c r="V636" i="30"/>
  <c r="AH546" i="30"/>
  <c r="BB73" i="30"/>
  <c r="AT614" i="30"/>
  <c r="BB614" i="30" s="1"/>
  <c r="BB660" i="30" s="1"/>
  <c r="T313" i="30"/>
  <c r="R622" i="30"/>
  <c r="R664" i="30" s="1"/>
  <c r="R676" i="30" s="1"/>
  <c r="AN531" i="30"/>
  <c r="AN631" i="30"/>
  <c r="BD297" i="30"/>
  <c r="AV621" i="30"/>
  <c r="AU78" i="30"/>
  <c r="AU614" i="30"/>
  <c r="BC614" i="30" s="1"/>
  <c r="AU531" i="30"/>
  <c r="AU631" i="30"/>
  <c r="BC631" i="30" s="1"/>
  <c r="BC666" i="30" s="1"/>
  <c r="AJ313" i="30"/>
  <c r="AH622" i="30"/>
  <c r="AB313" i="30"/>
  <c r="Z622" i="30"/>
  <c r="AN210" i="30"/>
  <c r="AN617" i="30"/>
  <c r="AR313" i="30"/>
  <c r="AP622" i="30"/>
  <c r="AN78" i="30"/>
  <c r="AN614" i="30"/>
  <c r="S257" i="30"/>
  <c r="S261" i="30" s="1"/>
  <c r="S619" i="30" s="1"/>
  <c r="AF125" i="30"/>
  <c r="AD568" i="30"/>
  <c r="AB311" i="30"/>
  <c r="L311" i="30"/>
  <c r="AX256" i="30"/>
  <c r="Z546" i="30"/>
  <c r="O235" i="30"/>
  <c r="O238" i="30" s="1"/>
  <c r="N238" i="30"/>
  <c r="AX235" i="30"/>
  <c r="AB326" i="30"/>
  <c r="AB329" i="30" s="1"/>
  <c r="AB623" i="30" s="1"/>
  <c r="J238" i="30"/>
  <c r="J542" i="30" s="1"/>
  <c r="J588" i="30" s="1"/>
  <c r="N259" i="30"/>
  <c r="S236" i="30"/>
  <c r="S240" i="30" s="1"/>
  <c r="S618" i="30" s="1"/>
  <c r="N237" i="30"/>
  <c r="N236" i="30"/>
  <c r="V327" i="30"/>
  <c r="BC297" i="30"/>
  <c r="BC644" i="30" s="1"/>
  <c r="AN298" i="30"/>
  <c r="V238" i="30"/>
  <c r="BC168" i="30"/>
  <c r="BC173" i="30" s="1"/>
  <c r="L326" i="30"/>
  <c r="V312" i="30"/>
  <c r="AI326" i="30"/>
  <c r="AI329" i="30" s="1"/>
  <c r="AI623" i="30" s="1"/>
  <c r="AQ325" i="30"/>
  <c r="AQ327" i="30" s="1"/>
  <c r="AQ547" i="30" s="1"/>
  <c r="AD327" i="30"/>
  <c r="AA326" i="30"/>
  <c r="AA329" i="30" s="1"/>
  <c r="AA623" i="30" s="1"/>
  <c r="K326" i="30"/>
  <c r="K329" i="30" s="1"/>
  <c r="K623" i="30" s="1"/>
  <c r="O646" i="30" s="1"/>
  <c r="AR326" i="30"/>
  <c r="AR329" i="30" s="1"/>
  <c r="AR623" i="30" s="1"/>
  <c r="AU235" i="30"/>
  <c r="AU234" i="30"/>
  <c r="BC234" i="30" s="1"/>
  <c r="AN236" i="30"/>
  <c r="AN237" i="30"/>
  <c r="AU237" i="30"/>
  <c r="AU236" i="30"/>
  <c r="X257" i="30"/>
  <c r="X261" i="30" s="1"/>
  <c r="X619" i="30" s="1"/>
  <c r="W236" i="30"/>
  <c r="W237" i="30"/>
  <c r="AU280" i="30"/>
  <c r="X236" i="30"/>
  <c r="X237" i="30"/>
  <c r="AV235" i="30"/>
  <c r="BD235" i="30" s="1"/>
  <c r="AV234" i="30"/>
  <c r="BD234" i="30" s="1"/>
  <c r="AT235" i="30"/>
  <c r="BB235" i="30" s="1"/>
  <c r="AT234" i="30"/>
  <c r="BB234" i="30" s="1"/>
  <c r="BC170" i="30"/>
  <c r="AM236" i="30"/>
  <c r="AM237" i="30"/>
  <c r="AT237" i="30"/>
  <c r="AT236" i="30"/>
  <c r="N319" i="30"/>
  <c r="P319" i="30" s="1"/>
  <c r="W258" i="30"/>
  <c r="W257" i="30"/>
  <c r="AM544" i="30"/>
  <c r="AV345" i="30"/>
  <c r="AV548" i="30" s="1"/>
  <c r="CA548" i="41" s="1"/>
  <c r="CH548" i="41" s="1"/>
  <c r="BD341" i="30"/>
  <c r="AL237" i="30"/>
  <c r="AL236" i="30"/>
  <c r="AV237" i="30"/>
  <c r="AV236" i="30"/>
  <c r="AD237" i="30"/>
  <c r="AD236" i="30"/>
  <c r="AR325" i="30"/>
  <c r="AR327" i="30" s="1"/>
  <c r="AR547" i="30" s="1"/>
  <c r="AA325" i="30"/>
  <c r="AA327" i="30" s="1"/>
  <c r="AA547" i="30" s="1"/>
  <c r="AV347" i="30"/>
  <c r="AU278" i="30"/>
  <c r="AU544" i="30" s="1"/>
  <c r="AU567" i="30" s="1"/>
  <c r="BD343" i="30"/>
  <c r="AX257" i="30"/>
  <c r="AX258" i="30"/>
  <c r="AL327" i="30"/>
  <c r="V329" i="30"/>
  <c r="V623" i="30" s="1"/>
  <c r="AF236" i="30"/>
  <c r="AF237" i="30"/>
  <c r="AJ326" i="30"/>
  <c r="AJ329" i="30" s="1"/>
  <c r="AJ623" i="30" s="1"/>
  <c r="S326" i="30"/>
  <c r="S329" i="30" s="1"/>
  <c r="S623" i="30" s="1"/>
  <c r="AB325" i="30"/>
  <c r="AB327" i="30" s="1"/>
  <c r="AB547" i="30" s="1"/>
  <c r="AN548" i="30"/>
  <c r="BZ548" i="41" s="1"/>
  <c r="AE236" i="30"/>
  <c r="AE237" i="30"/>
  <c r="P236" i="30"/>
  <c r="P237" i="30"/>
  <c r="AQ326" i="30"/>
  <c r="AQ329" i="30" s="1"/>
  <c r="AQ623" i="30" s="1"/>
  <c r="T326" i="30"/>
  <c r="T329" i="30" s="1"/>
  <c r="T623" i="30" s="1"/>
  <c r="AL546" i="30"/>
  <c r="AX237" i="30"/>
  <c r="BB308" i="30"/>
  <c r="BC119" i="30"/>
  <c r="AT280" i="30"/>
  <c r="BC117" i="30"/>
  <c r="AD537" i="30"/>
  <c r="AD560" i="30" s="1"/>
  <c r="AD43" i="30"/>
  <c r="AN317" i="30"/>
  <c r="AM317" i="30"/>
  <c r="W318" i="30"/>
  <c r="X318" i="30"/>
  <c r="AP238" i="30"/>
  <c r="AX310" i="30"/>
  <c r="AZ311" i="30" s="1"/>
  <c r="J240" i="30"/>
  <c r="J618" i="30" s="1"/>
  <c r="AX236" i="30"/>
  <c r="BC34" i="30"/>
  <c r="O40" i="30"/>
  <c r="O613" i="30" s="1"/>
  <c r="BB33" i="30"/>
  <c r="BB309" i="30"/>
  <c r="X320" i="30"/>
  <c r="W320" i="30"/>
  <c r="O320" i="30"/>
  <c r="P320" i="30"/>
  <c r="P38" i="30"/>
  <c r="P40" i="30"/>
  <c r="P613" i="30" s="1"/>
  <c r="K537" i="30"/>
  <c r="AY38" i="30"/>
  <c r="P318" i="30"/>
  <c r="O318" i="30"/>
  <c r="X317" i="30"/>
  <c r="W317" i="30"/>
  <c r="J329" i="30"/>
  <c r="AX326" i="30"/>
  <c r="BB34" i="30"/>
  <c r="N40" i="30"/>
  <c r="N613" i="30" s="1"/>
  <c r="AX234" i="30"/>
  <c r="AX255" i="30"/>
  <c r="P317" i="30"/>
  <c r="O317" i="30"/>
  <c r="X319" i="30"/>
  <c r="W319" i="30"/>
  <c r="AF318" i="30"/>
  <c r="AE318" i="30"/>
  <c r="BB38" i="30"/>
  <c r="L313" i="30"/>
  <c r="AX312" i="30"/>
  <c r="BC526" i="30"/>
  <c r="AF317" i="30"/>
  <c r="AE317" i="30"/>
  <c r="AL548" i="30"/>
  <c r="AX325" i="30"/>
  <c r="L537" i="30"/>
  <c r="L583" i="30" s="1"/>
  <c r="AZ38" i="30"/>
  <c r="AN318" i="30"/>
  <c r="AM318" i="30"/>
  <c r="N312" i="30"/>
  <c r="N622" i="30" s="1"/>
  <c r="BB307" i="30"/>
  <c r="N310" i="30"/>
  <c r="BB306" i="30"/>
  <c r="AX327" i="30"/>
  <c r="L327" i="30"/>
  <c r="K327" i="30"/>
  <c r="BC295" i="30"/>
  <c r="BD295" i="30"/>
  <c r="AN281" i="30"/>
  <c r="BC73" i="30"/>
  <c r="AN72" i="30"/>
  <c r="AN77" i="30" s="1"/>
  <c r="BC76" i="30"/>
  <c r="AN538" i="30"/>
  <c r="BZ538" i="41" s="1"/>
  <c r="AD310" i="30"/>
  <c r="AV280" i="30"/>
  <c r="AV620" i="30" s="1"/>
  <c r="AV643" i="30" s="1"/>
  <c r="AV73" i="30"/>
  <c r="AP546" i="30"/>
  <c r="AT345" i="30"/>
  <c r="AT548" i="30" s="1"/>
  <c r="AT571" i="30" s="1"/>
  <c r="AL43" i="30"/>
  <c r="AN348" i="30"/>
  <c r="Z350" i="30"/>
  <c r="AN74" i="30"/>
  <c r="AN79" i="30" s="1"/>
  <c r="AV71" i="30"/>
  <c r="AV72" i="30" s="1"/>
  <c r="AV77" i="30" s="1"/>
  <c r="Z240" i="30"/>
  <c r="Z618" i="30" s="1"/>
  <c r="AL259" i="30"/>
  <c r="AL543" i="30" s="1"/>
  <c r="AL566" i="30" s="1"/>
  <c r="T240" i="30"/>
  <c r="T618" i="30" s="1"/>
  <c r="AT295" i="30"/>
  <c r="AT545" i="30" s="1"/>
  <c r="AT568" i="30" s="1"/>
  <c r="AE561" i="30"/>
  <c r="AI238" i="30"/>
  <c r="AI542" i="30" s="1"/>
  <c r="R350" i="30"/>
  <c r="AP240" i="30"/>
  <c r="AP618" i="30" s="1"/>
  <c r="AD238" i="30"/>
  <c r="AD542" i="30" s="1"/>
  <c r="T328" i="30"/>
  <c r="L238" i="30"/>
  <c r="AF238" i="30"/>
  <c r="AF542" i="30" s="1"/>
  <c r="BY542" i="41" s="1"/>
  <c r="AN238" i="30"/>
  <c r="AN542" i="30" s="1"/>
  <c r="BZ542" i="41" s="1"/>
  <c r="CG542" i="41" s="1"/>
  <c r="Y9" i="39" s="1"/>
  <c r="AT347" i="30"/>
  <c r="P261" i="30"/>
  <c r="P619" i="30" s="1"/>
  <c r="AT312" i="30"/>
  <c r="Z261" i="30"/>
  <c r="Z619" i="30" s="1"/>
  <c r="AL312" i="30"/>
  <c r="T238" i="30"/>
  <c r="T542" i="30" s="1"/>
  <c r="K261" i="30"/>
  <c r="K619" i="30" s="1"/>
  <c r="AM238" i="30"/>
  <c r="AM542" i="30" s="1"/>
  <c r="N537" i="30"/>
  <c r="N43" i="30"/>
  <c r="X238" i="30"/>
  <c r="X542" i="30" s="1"/>
  <c r="BX542" i="41" s="1"/>
  <c r="CE542" i="41" s="1"/>
  <c r="M9" i="39" s="1"/>
  <c r="AJ328" i="30"/>
  <c r="AN279" i="30"/>
  <c r="X259" i="30"/>
  <c r="X543" i="30" s="1"/>
  <c r="AT310" i="30"/>
  <c r="AV311" i="30" s="1"/>
  <c r="W259" i="30"/>
  <c r="W543" i="30" s="1"/>
  <c r="AD312" i="30"/>
  <c r="V240" i="30"/>
  <c r="V618" i="30" s="1"/>
  <c r="L240" i="30"/>
  <c r="L618" i="30" s="1"/>
  <c r="T259" i="30"/>
  <c r="T543" i="30" s="1"/>
  <c r="AP259" i="30"/>
  <c r="AP543" i="30" s="1"/>
  <c r="AJ259" i="30"/>
  <c r="AJ543" i="30" s="1"/>
  <c r="AT45" i="30"/>
  <c r="AM175" i="30"/>
  <c r="AN171" i="30"/>
  <c r="AN176" i="30" s="1"/>
  <c r="V546" i="30"/>
  <c r="V569" i="30" s="1"/>
  <c r="X311" i="30"/>
  <c r="AM578" i="30"/>
  <c r="AM590" i="30"/>
  <c r="AU539" i="30"/>
  <c r="AU122" i="30"/>
  <c r="AE587" i="30"/>
  <c r="AE564" i="30"/>
  <c r="AM548" i="30"/>
  <c r="AN346" i="30"/>
  <c r="AV203" i="30"/>
  <c r="BD203" i="30" s="1"/>
  <c r="BD208" i="30" s="1"/>
  <c r="AV205" i="30"/>
  <c r="AR256" i="30"/>
  <c r="AZ256" i="30" s="1"/>
  <c r="AR255" i="30"/>
  <c r="AZ255" i="30" s="1"/>
  <c r="AN257" i="30"/>
  <c r="AN258" i="30"/>
  <c r="AT319" i="30"/>
  <c r="AD258" i="30"/>
  <c r="AD257" i="30"/>
  <c r="AD320" i="30"/>
  <c r="AA236" i="30"/>
  <c r="AA237" i="30"/>
  <c r="AD590" i="30"/>
  <c r="AD578" i="30"/>
  <c r="AE585" i="30"/>
  <c r="AE562" i="30"/>
  <c r="AT256" i="30"/>
  <c r="BB256" i="30" s="1"/>
  <c r="AT255" i="30"/>
  <c r="BB255" i="30" s="1"/>
  <c r="AT318" i="30"/>
  <c r="AM210" i="30"/>
  <c r="AN206" i="30"/>
  <c r="AN211" i="30" s="1"/>
  <c r="AM584" i="30"/>
  <c r="AM561" i="30"/>
  <c r="AM540" i="30"/>
  <c r="AM173" i="30"/>
  <c r="AN169" i="30"/>
  <c r="AN174" i="30" s="1"/>
  <c r="AN541" i="30"/>
  <c r="BZ541" i="41" s="1"/>
  <c r="CG541" i="41" s="1"/>
  <c r="Y8" i="39" s="1"/>
  <c r="AN208" i="30"/>
  <c r="L259" i="30"/>
  <c r="AF259" i="30"/>
  <c r="AF543" i="30" s="1"/>
  <c r="AU124" i="30"/>
  <c r="AV120" i="30"/>
  <c r="AV125" i="30" s="1"/>
  <c r="AN555" i="30"/>
  <c r="BZ555" i="41" s="1"/>
  <c r="CG555" i="41" s="1"/>
  <c r="AN529" i="30"/>
  <c r="Z543" i="30"/>
  <c r="AB258" i="30"/>
  <c r="AB257" i="30"/>
  <c r="P259" i="30"/>
  <c r="AD45" i="30"/>
  <c r="S238" i="30"/>
  <c r="K259" i="30"/>
  <c r="AM259" i="30"/>
  <c r="AM543" i="30" s="1"/>
  <c r="O259" i="30"/>
  <c r="K238" i="30"/>
  <c r="AR235" i="30"/>
  <c r="AZ235" i="30" s="1"/>
  <c r="AR234" i="30"/>
  <c r="AN259" i="30"/>
  <c r="AN543" i="30" s="1"/>
  <c r="P238" i="30"/>
  <c r="AJ238" i="30"/>
  <c r="AL257" i="30"/>
  <c r="AL320" i="30"/>
  <c r="AL258" i="30"/>
  <c r="AA238" i="30"/>
  <c r="AU538" i="30"/>
  <c r="AU76" i="30"/>
  <c r="AU347" i="30"/>
  <c r="AA258" i="30"/>
  <c r="AA257" i="30"/>
  <c r="AP261" i="30"/>
  <c r="AP619" i="30" s="1"/>
  <c r="AP547" i="30"/>
  <c r="AX547" i="30" s="1"/>
  <c r="AH261" i="30"/>
  <c r="AH619" i="30" s="1"/>
  <c r="AT78" i="30"/>
  <c r="AB238" i="30"/>
  <c r="X583" i="30"/>
  <c r="X560" i="30"/>
  <c r="AI237" i="30"/>
  <c r="AI236" i="30"/>
  <c r="V261" i="30"/>
  <c r="V619" i="30" s="1"/>
  <c r="V642" i="30" s="1"/>
  <c r="AU568" i="30"/>
  <c r="BC545" i="30"/>
  <c r="BG545" i="41" s="1"/>
  <c r="BL545" i="41" s="1"/>
  <c r="AB237" i="30"/>
  <c r="AB236" i="30"/>
  <c r="AE563" i="30"/>
  <c r="AE586" i="30"/>
  <c r="AL238" i="30"/>
  <c r="O261" i="30"/>
  <c r="O619" i="30" s="1"/>
  <c r="AJ258" i="30"/>
  <c r="AJ257" i="30"/>
  <c r="AU345" i="30"/>
  <c r="BC345" i="30" s="1"/>
  <c r="AL555" i="30"/>
  <c r="AL529" i="30"/>
  <c r="AN525" i="30"/>
  <c r="AN530" i="30" s="1"/>
  <c r="BD586" i="30"/>
  <c r="BD563" i="30"/>
  <c r="V259" i="30"/>
  <c r="AT538" i="30"/>
  <c r="AT76" i="30"/>
  <c r="AN537" i="30"/>
  <c r="BZ537" i="41" s="1"/>
  <c r="CG537" i="41" s="1"/>
  <c r="Y4" i="39" s="1"/>
  <c r="AN43" i="30"/>
  <c r="W238" i="30"/>
  <c r="AI258" i="30"/>
  <c r="AI257" i="30"/>
  <c r="S259" i="30"/>
  <c r="S543" i="30" s="1"/>
  <c r="AL45" i="30"/>
  <c r="AQ236" i="30"/>
  <c r="AQ237" i="30"/>
  <c r="AF587" i="30"/>
  <c r="AF564" i="30"/>
  <c r="AT537" i="30"/>
  <c r="AT43" i="30"/>
  <c r="AL561" i="30"/>
  <c r="AL584" i="30"/>
  <c r="AJ237" i="30"/>
  <c r="AJ236" i="30"/>
  <c r="AL531" i="30"/>
  <c r="AN527" i="30"/>
  <c r="AN532" i="30" s="1"/>
  <c r="AT526" i="30"/>
  <c r="AT524" i="30"/>
  <c r="AV258" i="30"/>
  <c r="AV257" i="30"/>
  <c r="R352" i="30"/>
  <c r="V583" i="30"/>
  <c r="V560" i="30"/>
  <c r="AU555" i="30"/>
  <c r="BC555" i="30" s="1"/>
  <c r="BG555" i="41" s="1"/>
  <c r="BL555" i="41" s="1"/>
  <c r="AU529" i="30"/>
  <c r="R543" i="30"/>
  <c r="AQ234" i="30"/>
  <c r="AQ235" i="30"/>
  <c r="AY235" i="30" s="1"/>
  <c r="AL545" i="30"/>
  <c r="AL568" i="30" s="1"/>
  <c r="AN296" i="30"/>
  <c r="AU175" i="30"/>
  <c r="AV171" i="30"/>
  <c r="AV176" i="30" s="1"/>
  <c r="AV278" i="30"/>
  <c r="AV568" i="30"/>
  <c r="BD545" i="30"/>
  <c r="O240" i="30"/>
  <c r="O618" i="30" s="1"/>
  <c r="AQ257" i="30"/>
  <c r="AQ258" i="30"/>
  <c r="AD567" i="30"/>
  <c r="T261" i="30"/>
  <c r="T619" i="30" s="1"/>
  <c r="AL319" i="30"/>
  <c r="AE238" i="30"/>
  <c r="AI259" i="30"/>
  <c r="AV526" i="30"/>
  <c r="AV524" i="30"/>
  <c r="BD524" i="30" s="1"/>
  <c r="BD529" i="30" s="1"/>
  <c r="AF258" i="30"/>
  <c r="AF257" i="30"/>
  <c r="AD319" i="30"/>
  <c r="AU258" i="30"/>
  <c r="AU257" i="30"/>
  <c r="AU256" i="30"/>
  <c r="BC256" i="30" s="1"/>
  <c r="AU255" i="30"/>
  <c r="BC255" i="30" s="1"/>
  <c r="AR258" i="30"/>
  <c r="AR257" i="30"/>
  <c r="AM124" i="30"/>
  <c r="AN120" i="30"/>
  <c r="AN125" i="30" s="1"/>
  <c r="AL583" i="30"/>
  <c r="AL560" i="30"/>
  <c r="AT317" i="30"/>
  <c r="AB259" i="30"/>
  <c r="AB543" i="30" s="1"/>
  <c r="N261" i="30"/>
  <c r="N619" i="30" s="1"/>
  <c r="AQ256" i="30"/>
  <c r="AY256" i="30" s="1"/>
  <c r="AQ255" i="30"/>
  <c r="AY255" i="30" s="1"/>
  <c r="AU540" i="30"/>
  <c r="AU173" i="30"/>
  <c r="AV169" i="30"/>
  <c r="AV174" i="30" s="1"/>
  <c r="AE259" i="30"/>
  <c r="AE543" i="30" s="1"/>
  <c r="AH240" i="30"/>
  <c r="AH618" i="30" s="1"/>
  <c r="AT297" i="30"/>
  <c r="AT621" i="30" s="1"/>
  <c r="AT644" i="30" s="1"/>
  <c r="AT278" i="30"/>
  <c r="BB278" i="30" s="1"/>
  <c r="AA259" i="30"/>
  <c r="AA543" i="30" s="1"/>
  <c r="AU205" i="30"/>
  <c r="AU203" i="30"/>
  <c r="BC203" i="30" s="1"/>
  <c r="AF590" i="30"/>
  <c r="AF578" i="30"/>
  <c r="AM258" i="30"/>
  <c r="AM257" i="30"/>
  <c r="AH542" i="30"/>
  <c r="AH350" i="30"/>
  <c r="AE257" i="30"/>
  <c r="AE258" i="30"/>
  <c r="L261" i="30"/>
  <c r="L619" i="30" s="1"/>
  <c r="AT258" i="30"/>
  <c r="AT257" i="30"/>
  <c r="AT320" i="30"/>
  <c r="AV256" i="30"/>
  <c r="BD256" i="30" s="1"/>
  <c r="AV255" i="30"/>
  <c r="BD255" i="30" s="1"/>
  <c r="AR237" i="30"/>
  <c r="AR236" i="30"/>
  <c r="AM541" i="30"/>
  <c r="AM208" i="30"/>
  <c r="AN204" i="30"/>
  <c r="AN209" i="30" s="1"/>
  <c r="K240" i="30"/>
  <c r="K618" i="30" s="1"/>
  <c r="AD259" i="30"/>
  <c r="AM539" i="30"/>
  <c r="AN118" i="30"/>
  <c r="AN123" i="30" s="1"/>
  <c r="AM122" i="30"/>
  <c r="AP583" i="30"/>
  <c r="AX537" i="30"/>
  <c r="AX583" i="30" s="1"/>
  <c r="AA7" i="32" l="1"/>
  <c r="AH10" i="39"/>
  <c r="AA8" i="32"/>
  <c r="BC665" i="30"/>
  <c r="N10" i="32" s="1"/>
  <c r="AF10" i="32" s="1"/>
  <c r="BB665" i="30"/>
  <c r="M10" i="32" s="1"/>
  <c r="AE10" i="32" s="1"/>
  <c r="AD13" i="32"/>
  <c r="AI13" i="32"/>
  <c r="AM13" i="32"/>
  <c r="BQ13" i="32" s="1"/>
  <c r="BF551" i="41"/>
  <c r="BK551" i="41" s="1"/>
  <c r="BB589" i="30"/>
  <c r="I10" i="32" s="1"/>
  <c r="AA10" i="32" s="1"/>
  <c r="BB574" i="30"/>
  <c r="BG551" i="41"/>
  <c r="BL551" i="41" s="1"/>
  <c r="BC574" i="30"/>
  <c r="AL13" i="32"/>
  <c r="BP13" i="32" s="1"/>
  <c r="AJ13" i="32"/>
  <c r="AT13" i="32" s="1"/>
  <c r="AO13" i="32"/>
  <c r="BS13" i="32" s="1"/>
  <c r="BC589" i="30"/>
  <c r="J10" i="32" s="1"/>
  <c r="AB10" i="32" s="1"/>
  <c r="AK13" i="32"/>
  <c r="BO13" i="32" s="1"/>
  <c r="BB524" i="30"/>
  <c r="AT555" i="30"/>
  <c r="BD615" i="30"/>
  <c r="CG538" i="41"/>
  <c r="BY543" i="41"/>
  <c r="CF543" i="41" s="1"/>
  <c r="S10" i="39" s="1"/>
  <c r="U10" i="39" s="1"/>
  <c r="CF542" i="41"/>
  <c r="S9" i="39" s="1"/>
  <c r="BH545" i="41"/>
  <c r="BM545" i="41" s="1"/>
  <c r="L12" i="32" s="1"/>
  <c r="AD12" i="32" s="1"/>
  <c r="BZ543" i="41"/>
  <c r="CG543" i="41" s="1"/>
  <c r="Y10" i="39" s="1"/>
  <c r="AA10" i="39" s="1"/>
  <c r="CG548" i="41"/>
  <c r="CI548" i="41" s="1"/>
  <c r="CB548" i="41"/>
  <c r="S8" i="39"/>
  <c r="U8" i="39" s="1"/>
  <c r="BX543" i="41"/>
  <c r="CE543" i="41" s="1"/>
  <c r="M10" i="39" s="1"/>
  <c r="O10" i="39" s="1"/>
  <c r="AV644" i="30"/>
  <c r="BD621" i="30"/>
  <c r="BD644" i="30" s="1"/>
  <c r="BD620" i="30"/>
  <c r="N642" i="30"/>
  <c r="N645" i="30"/>
  <c r="AL571" i="30"/>
  <c r="BB548" i="30"/>
  <c r="BF548" i="41" s="1"/>
  <c r="BK548" i="41" s="1"/>
  <c r="BB545" i="30"/>
  <c r="BF545" i="41" s="1"/>
  <c r="BK545" i="41" s="1"/>
  <c r="BB537" i="30"/>
  <c r="N659" i="30"/>
  <c r="D4" i="39" s="1"/>
  <c r="AH4" i="39" s="1"/>
  <c r="BB613" i="30"/>
  <c r="BB659" i="30" s="1"/>
  <c r="V646" i="30"/>
  <c r="BB621" i="30"/>
  <c r="BB538" i="30"/>
  <c r="I5" i="39"/>
  <c r="AK7" i="39"/>
  <c r="I7" i="39"/>
  <c r="BM13" i="32"/>
  <c r="AS13" i="32"/>
  <c r="BC13" i="32"/>
  <c r="AK13" i="39"/>
  <c r="AM13" i="39" s="1"/>
  <c r="I13" i="39"/>
  <c r="BG13" i="32"/>
  <c r="AW13" i="32"/>
  <c r="BR13" i="32"/>
  <c r="AX13" i="32"/>
  <c r="BH13" i="32"/>
  <c r="AN584" i="30"/>
  <c r="BI13" i="32"/>
  <c r="AK12" i="39"/>
  <c r="AM12" i="39" s="1"/>
  <c r="BT13" i="32"/>
  <c r="BJ13" i="32"/>
  <c r="AZ13" i="32"/>
  <c r="AV571" i="30"/>
  <c r="BU13" i="32"/>
  <c r="BK13" i="32"/>
  <c r="BA13" i="32"/>
  <c r="I8" i="39"/>
  <c r="U5" i="39"/>
  <c r="AQ12" i="32"/>
  <c r="AN12" i="32"/>
  <c r="AI12" i="32"/>
  <c r="AL12" i="32"/>
  <c r="AJ12" i="32"/>
  <c r="AP12" i="32"/>
  <c r="AM12" i="32"/>
  <c r="AO12" i="32"/>
  <c r="AK12" i="32"/>
  <c r="AI6" i="39"/>
  <c r="AI7" i="39"/>
  <c r="W560" i="30"/>
  <c r="AZ41" i="30"/>
  <c r="AV661" i="30"/>
  <c r="AD6" i="39" s="1"/>
  <c r="N560" i="30"/>
  <c r="N583" i="30"/>
  <c r="BC505" i="30"/>
  <c r="AA6" i="32"/>
  <c r="AG10" i="32"/>
  <c r="BC507" i="30"/>
  <c r="BC33" i="30"/>
  <c r="BD34" i="30"/>
  <c r="P508" i="30"/>
  <c r="AV539" i="30"/>
  <c r="CA539" i="41" s="1"/>
  <c r="BD117" i="30"/>
  <c r="BD122" i="30" s="1"/>
  <c r="AV122" i="30"/>
  <c r="P506" i="30"/>
  <c r="AZ501" i="30"/>
  <c r="BD501" i="30"/>
  <c r="BB505" i="30"/>
  <c r="AZ503" i="30"/>
  <c r="BD503" i="30"/>
  <c r="BB507" i="30"/>
  <c r="BD33" i="30"/>
  <c r="AE43" i="30"/>
  <c r="AF39" i="30"/>
  <c r="AF44" i="30" s="1"/>
  <c r="AE537" i="30"/>
  <c r="AE560" i="30" s="1"/>
  <c r="O43" i="30"/>
  <c r="BC38" i="30"/>
  <c r="BC43" i="30" s="1"/>
  <c r="O537" i="30"/>
  <c r="O583" i="30" s="1"/>
  <c r="AV45" i="30"/>
  <c r="AV613" i="30"/>
  <c r="AV636" i="30" s="1"/>
  <c r="AU613" i="30"/>
  <c r="AU659" i="30" s="1"/>
  <c r="AC4" i="39" s="1"/>
  <c r="AV41" i="30"/>
  <c r="AV46" i="30" s="1"/>
  <c r="AU45" i="30"/>
  <c r="AV537" i="30"/>
  <c r="CA537" i="41" s="1"/>
  <c r="CH537" i="41" s="1"/>
  <c r="AE4" i="39" s="1"/>
  <c r="AV43" i="30"/>
  <c r="AN41" i="30"/>
  <c r="AN46" i="30" s="1"/>
  <c r="AM45" i="30"/>
  <c r="AM613" i="30"/>
  <c r="AM659" i="30" s="1"/>
  <c r="W4" i="39" s="1"/>
  <c r="AM537" i="30"/>
  <c r="AM583" i="30" s="1"/>
  <c r="AM43" i="30"/>
  <c r="AN39" i="30"/>
  <c r="AN44" i="30" s="1"/>
  <c r="AN613" i="30"/>
  <c r="AN636" i="30" s="1"/>
  <c r="AN45" i="30"/>
  <c r="W613" i="30"/>
  <c r="W659" i="30" s="1"/>
  <c r="K4" i="39" s="1"/>
  <c r="X41" i="30"/>
  <c r="X46" i="30" s="1"/>
  <c r="W45" i="30"/>
  <c r="AF45" i="30"/>
  <c r="AF613" i="30"/>
  <c r="AF659" i="30" s="1"/>
  <c r="R4" i="39" s="1"/>
  <c r="AV39" i="30"/>
  <c r="AV44" i="30" s="1"/>
  <c r="AU537" i="30"/>
  <c r="AU43" i="30"/>
  <c r="AE45" i="30"/>
  <c r="AE613" i="30"/>
  <c r="AE659" i="30" s="1"/>
  <c r="Q4" i="39" s="1"/>
  <c r="AF41" i="30"/>
  <c r="AF46" i="30" s="1"/>
  <c r="AF537" i="30"/>
  <c r="BY537" i="41" s="1"/>
  <c r="CF537" i="41" s="1"/>
  <c r="S4" i="39" s="1"/>
  <c r="AF43" i="30"/>
  <c r="X45" i="30"/>
  <c r="X613" i="30"/>
  <c r="X659" i="30" s="1"/>
  <c r="L4" i="39" s="1"/>
  <c r="BD38" i="30"/>
  <c r="BD43" i="30" s="1"/>
  <c r="BD124" i="30"/>
  <c r="AN661" i="30"/>
  <c r="X6" i="39" s="1"/>
  <c r="AN638" i="30"/>
  <c r="AL569" i="30"/>
  <c r="K7" i="32"/>
  <c r="AC7" i="32" s="1"/>
  <c r="O7" i="32"/>
  <c r="AG7" i="32" s="1"/>
  <c r="BD568" i="30"/>
  <c r="BC568" i="30"/>
  <c r="O642" i="30"/>
  <c r="P642" i="30"/>
  <c r="T664" i="30"/>
  <c r="T676" i="30" s="1"/>
  <c r="AH632" i="30"/>
  <c r="AH664" i="30"/>
  <c r="AH676" i="30" s="1"/>
  <c r="V641" i="30"/>
  <c r="O659" i="30"/>
  <c r="E4" i="39" s="1"/>
  <c r="O636" i="30"/>
  <c r="N240" i="30"/>
  <c r="N618" i="30" s="1"/>
  <c r="AU660" i="30"/>
  <c r="AC5" i="39" s="1"/>
  <c r="AI5" i="39" s="1"/>
  <c r="AU637" i="30"/>
  <c r="AN666" i="30"/>
  <c r="X11" i="39" s="1"/>
  <c r="AA11" i="39" s="1"/>
  <c r="AN654" i="30"/>
  <c r="AT637" i="30"/>
  <c r="AT660" i="30"/>
  <c r="AB5" i="39" s="1"/>
  <c r="O664" i="30"/>
  <c r="E9" i="39" s="1"/>
  <c r="O641" i="30"/>
  <c r="AP632" i="30"/>
  <c r="AP664" i="30"/>
  <c r="AP676" i="30" s="1"/>
  <c r="N636" i="30"/>
  <c r="X642" i="30"/>
  <c r="S664" i="30"/>
  <c r="S676" i="30" s="1"/>
  <c r="K664" i="30"/>
  <c r="K676" i="30" s="1"/>
  <c r="Z664" i="30"/>
  <c r="Z676" i="30" s="1"/>
  <c r="P636" i="30"/>
  <c r="P659" i="30"/>
  <c r="F4" i="39" s="1"/>
  <c r="AN663" i="30"/>
  <c r="X8" i="39" s="1"/>
  <c r="AA8" i="39" s="1"/>
  <c r="AN640" i="30"/>
  <c r="AU654" i="30"/>
  <c r="AU666" i="30"/>
  <c r="AC11" i="39" s="1"/>
  <c r="AI11" i="39" s="1"/>
  <c r="AN660" i="30"/>
  <c r="X5" i="39" s="1"/>
  <c r="AN637" i="30"/>
  <c r="AV531" i="30"/>
  <c r="AV631" i="30"/>
  <c r="BD631" i="30" s="1"/>
  <c r="BB526" i="30"/>
  <c r="AT631" i="30"/>
  <c r="BB631" i="30" s="1"/>
  <c r="BB666" i="30" s="1"/>
  <c r="AV210" i="30"/>
  <c r="AV617" i="30"/>
  <c r="BD617" i="30" s="1"/>
  <c r="AF313" i="30"/>
  <c r="AD622" i="30"/>
  <c r="AD645" i="30" s="1"/>
  <c r="AV313" i="30"/>
  <c r="AT622" i="30"/>
  <c r="AT645" i="30" s="1"/>
  <c r="BB78" i="30"/>
  <c r="AV78" i="30"/>
  <c r="AV614" i="30"/>
  <c r="BD614" i="30" s="1"/>
  <c r="BC531" i="30"/>
  <c r="BB280" i="30"/>
  <c r="AT620" i="30"/>
  <c r="AN313" i="30"/>
  <c r="AL622" i="30"/>
  <c r="AL645" i="30" s="1"/>
  <c r="BB347" i="30"/>
  <c r="AT624" i="30"/>
  <c r="AZ313" i="30"/>
  <c r="AX622" i="30"/>
  <c r="BC124" i="30"/>
  <c r="BC347" i="30"/>
  <c r="AU624" i="30"/>
  <c r="BD347" i="30"/>
  <c r="AV624" i="30"/>
  <c r="BC205" i="30"/>
  <c r="AU617" i="30"/>
  <c r="BC617" i="30" s="1"/>
  <c r="BD171" i="30"/>
  <c r="BD176" i="30" s="1"/>
  <c r="BC78" i="30"/>
  <c r="AX329" i="30"/>
  <c r="AX623" i="30" s="1"/>
  <c r="J623" i="30"/>
  <c r="N646" i="30" s="1"/>
  <c r="BC280" i="30"/>
  <c r="AU620" i="30"/>
  <c r="X313" i="30"/>
  <c r="V622" i="30"/>
  <c r="V645" i="30" s="1"/>
  <c r="AD546" i="30"/>
  <c r="AD569" i="30" s="1"/>
  <c r="W261" i="30"/>
  <c r="Z588" i="30"/>
  <c r="Z600" i="30" s="1"/>
  <c r="Z632" i="30" s="1"/>
  <c r="P311" i="30"/>
  <c r="AF311" i="30"/>
  <c r="BC235" i="30"/>
  <c r="J350" i="30"/>
  <c r="AX238" i="30"/>
  <c r="W240" i="30"/>
  <c r="W618" i="30" s="1"/>
  <c r="BD169" i="30"/>
  <c r="BD174" i="30" s="1"/>
  <c r="AV281" i="30"/>
  <c r="AN561" i="30"/>
  <c r="BD120" i="30"/>
  <c r="BD125" i="30" s="1"/>
  <c r="AD583" i="30"/>
  <c r="BD237" i="30"/>
  <c r="O319" i="30"/>
  <c r="T330" i="30"/>
  <c r="BD345" i="30"/>
  <c r="P240" i="30"/>
  <c r="P618" i="30" s="1"/>
  <c r="X240" i="30"/>
  <c r="X618" i="30" s="1"/>
  <c r="T352" i="30"/>
  <c r="J600" i="30"/>
  <c r="BC175" i="30"/>
  <c r="J352" i="30"/>
  <c r="J556" i="30"/>
  <c r="AE327" i="30"/>
  <c r="AE547" i="30" s="1"/>
  <c r="AE570" i="30" s="1"/>
  <c r="AM327" i="30"/>
  <c r="AM547" i="30" s="1"/>
  <c r="AM570" i="30" s="1"/>
  <c r="AN571" i="30"/>
  <c r="BD548" i="30"/>
  <c r="BH548" i="41" s="1"/>
  <c r="BM548" i="41" s="1"/>
  <c r="BC278" i="30"/>
  <c r="AZ39" i="30"/>
  <c r="BC544" i="30"/>
  <c r="BG544" i="41" s="1"/>
  <c r="BL544" i="41" s="1"/>
  <c r="AM567" i="30"/>
  <c r="BC122" i="30"/>
  <c r="P43" i="30"/>
  <c r="W329" i="30"/>
  <c r="W623" i="30" s="1"/>
  <c r="P537" i="30"/>
  <c r="BW537" i="41" s="1"/>
  <c r="X329" i="30"/>
  <c r="X623" i="30" s="1"/>
  <c r="AZ236" i="30"/>
  <c r="AY236" i="30"/>
  <c r="AB328" i="30"/>
  <c r="N546" i="30"/>
  <c r="AX259" i="30"/>
  <c r="AZ237" i="30"/>
  <c r="AR238" i="30"/>
  <c r="AZ238" i="30" s="1"/>
  <c r="AX261" i="30"/>
  <c r="AX619" i="30" s="1"/>
  <c r="BB257" i="30"/>
  <c r="AQ238" i="30"/>
  <c r="AY238" i="30" s="1"/>
  <c r="BC237" i="30"/>
  <c r="AY237" i="30"/>
  <c r="BB258" i="30"/>
  <c r="AZ537" i="30"/>
  <c r="AZ583" i="30" s="1"/>
  <c r="BB529" i="30"/>
  <c r="BD525" i="30"/>
  <c r="BD530" i="30" s="1"/>
  <c r="BC208" i="30"/>
  <c r="BD204" i="30"/>
  <c r="BD209" i="30" s="1"/>
  <c r="AV320" i="30"/>
  <c r="AU320" i="30"/>
  <c r="P39" i="30"/>
  <c r="P44" i="30" s="1"/>
  <c r="AX546" i="30"/>
  <c r="BC236" i="30"/>
  <c r="BB345" i="30"/>
  <c r="BB43" i="30"/>
  <c r="P45" i="30"/>
  <c r="BD40" i="30"/>
  <c r="AX240" i="30"/>
  <c r="AX618" i="30" s="1"/>
  <c r="BB310" i="30"/>
  <c r="BD311" i="30" s="1"/>
  <c r="BD526" i="30"/>
  <c r="AZ234" i="30"/>
  <c r="AY234" i="30"/>
  <c r="BD205" i="30"/>
  <c r="BB295" i="30"/>
  <c r="BD296" i="30" s="1"/>
  <c r="AF320" i="30"/>
  <c r="AE320" i="30"/>
  <c r="BB236" i="30"/>
  <c r="AV317" i="30"/>
  <c r="AU317" i="30"/>
  <c r="AM320" i="30"/>
  <c r="AN320" i="30"/>
  <c r="AV319" i="30"/>
  <c r="AU319" i="30"/>
  <c r="N543" i="30"/>
  <c r="L542" i="30"/>
  <c r="AY325" i="30"/>
  <c r="P313" i="30"/>
  <c r="BB312" i="30"/>
  <c r="AY537" i="30"/>
  <c r="AY583" i="30" s="1"/>
  <c r="K583" i="30"/>
  <c r="BC40" i="30"/>
  <c r="O45" i="30"/>
  <c r="AV298" i="30"/>
  <c r="BB297" i="30"/>
  <c r="AE319" i="30"/>
  <c r="AF319" i="30"/>
  <c r="N350" i="30"/>
  <c r="BD258" i="30"/>
  <c r="BD236" i="30"/>
  <c r="AN319" i="30"/>
  <c r="AM319" i="30"/>
  <c r="AU318" i="30"/>
  <c r="AV318" i="30"/>
  <c r="N542" i="30"/>
  <c r="BB237" i="30"/>
  <c r="BB40" i="30"/>
  <c r="N45" i="30"/>
  <c r="P41" i="30"/>
  <c r="P46" i="30" s="1"/>
  <c r="AZ325" i="30"/>
  <c r="AY326" i="30"/>
  <c r="AY329" i="30"/>
  <c r="AY623" i="30" s="1"/>
  <c r="L328" i="30"/>
  <c r="L329" i="30"/>
  <c r="AZ326" i="30"/>
  <c r="K547" i="30"/>
  <c r="AY547" i="30" s="1"/>
  <c r="AY327" i="30"/>
  <c r="L547" i="30"/>
  <c r="AZ327" i="30"/>
  <c r="AV544" i="30"/>
  <c r="CA544" i="41" s="1"/>
  <c r="BD278" i="30"/>
  <c r="BD280" i="30"/>
  <c r="BC258" i="30"/>
  <c r="BC257" i="30"/>
  <c r="BD257" i="30"/>
  <c r="AY258" i="30"/>
  <c r="AZ257" i="30"/>
  <c r="AZ258" i="30"/>
  <c r="AY257" i="30"/>
  <c r="P543" i="30"/>
  <c r="BW543" i="41" s="1"/>
  <c r="O543" i="30"/>
  <c r="L543" i="30"/>
  <c r="BD71" i="30"/>
  <c r="BD76" i="30" s="1"/>
  <c r="BD73" i="30"/>
  <c r="AR330" i="30"/>
  <c r="AV74" i="30"/>
  <c r="AV79" i="30" s="1"/>
  <c r="BC540" i="30"/>
  <c r="BG540" i="41" s="1"/>
  <c r="BL540" i="41" s="1"/>
  <c r="L350" i="30"/>
  <c r="Z556" i="30"/>
  <c r="AV76" i="30"/>
  <c r="AV538" i="30"/>
  <c r="CA538" i="41" s="1"/>
  <c r="CH538" i="41" s="1"/>
  <c r="AE5" i="39" s="1"/>
  <c r="W566" i="30"/>
  <c r="Z352" i="30"/>
  <c r="AT261" i="30"/>
  <c r="AT619" i="30" s="1"/>
  <c r="AT642" i="30" s="1"/>
  <c r="AJ239" i="30"/>
  <c r="AN566" i="30"/>
  <c r="AF261" i="30"/>
  <c r="AF619" i="30" s="1"/>
  <c r="AP350" i="30"/>
  <c r="K352" i="30"/>
  <c r="AL329" i="30"/>
  <c r="AL623" i="30" s="1"/>
  <c r="AL646" i="30" s="1"/>
  <c r="AJ240" i="30"/>
  <c r="AJ618" i="30" s="1"/>
  <c r="AV238" i="30"/>
  <c r="AV542" i="30" s="1"/>
  <c r="CA542" i="41" s="1"/>
  <c r="CH542" i="41" s="1"/>
  <c r="AE9" i="39" s="1"/>
  <c r="AF239" i="30"/>
  <c r="AD261" i="30"/>
  <c r="AD619" i="30" s="1"/>
  <c r="AD642" i="30" s="1"/>
  <c r="AN327" i="30"/>
  <c r="AN547" i="30" s="1"/>
  <c r="BZ547" i="41" s="1"/>
  <c r="CG547" i="41" s="1"/>
  <c r="AV348" i="30"/>
  <c r="AV296" i="30"/>
  <c r="AT546" i="30"/>
  <c r="AT569" i="30" s="1"/>
  <c r="AP542" i="30"/>
  <c r="AP588" i="30" s="1"/>
  <c r="AP600" i="30" s="1"/>
  <c r="AE261" i="30"/>
  <c r="AE619" i="30" s="1"/>
  <c r="AB330" i="30"/>
  <c r="L241" i="30"/>
  <c r="AF240" i="30"/>
  <c r="AF618" i="30" s="1"/>
  <c r="AT238" i="30"/>
  <c r="AT542" i="30" s="1"/>
  <c r="V352" i="30"/>
  <c r="V357" i="30" s="1"/>
  <c r="AJ330" i="30"/>
  <c r="AN260" i="30"/>
  <c r="AI240" i="30"/>
  <c r="AI618" i="30" s="1"/>
  <c r="AN240" i="30"/>
  <c r="AN618" i="30" s="1"/>
  <c r="AH588" i="30"/>
  <c r="AH600" i="30" s="1"/>
  <c r="AH556" i="30"/>
  <c r="P262" i="30"/>
  <c r="AR328" i="30"/>
  <c r="AA261" i="30"/>
  <c r="AA619" i="30" s="1"/>
  <c r="AR259" i="30"/>
  <c r="AR543" i="30" s="1"/>
  <c r="AF327" i="30"/>
  <c r="AF547" i="30" s="1"/>
  <c r="BY547" i="41" s="1"/>
  <c r="CF547" i="41" s="1"/>
  <c r="BC539" i="30"/>
  <c r="BG539" i="41" s="1"/>
  <c r="BL539" i="41" s="1"/>
  <c r="AT240" i="30"/>
  <c r="AT618" i="30" s="1"/>
  <c r="AE566" i="30"/>
  <c r="AD240" i="30"/>
  <c r="AD618" i="30" s="1"/>
  <c r="T350" i="30"/>
  <c r="AU240" i="30"/>
  <c r="AU618" i="30" s="1"/>
  <c r="AL261" i="30"/>
  <c r="AL619" i="30" s="1"/>
  <c r="AL642" i="30" s="1"/>
  <c r="AU238" i="30"/>
  <c r="AU542" i="30" s="1"/>
  <c r="X566" i="30"/>
  <c r="S352" i="30"/>
  <c r="AD329" i="30"/>
  <c r="AD623" i="30" s="1"/>
  <c r="AD646" i="30" s="1"/>
  <c r="T588" i="30"/>
  <c r="T600" i="30" s="1"/>
  <c r="T556" i="30"/>
  <c r="AX543" i="30"/>
  <c r="AB240" i="30"/>
  <c r="AB618" i="30" s="1"/>
  <c r="AT259" i="30"/>
  <c r="AT543" i="30" s="1"/>
  <c r="AT566" i="30" s="1"/>
  <c r="AA240" i="30"/>
  <c r="AA618" i="30" s="1"/>
  <c r="AN261" i="30"/>
  <c r="AN619" i="30" s="1"/>
  <c r="R556" i="30"/>
  <c r="V543" i="30"/>
  <c r="V566" i="30" s="1"/>
  <c r="X260" i="30"/>
  <c r="AU584" i="30"/>
  <c r="AU561" i="30"/>
  <c r="K543" i="30"/>
  <c r="L260" i="30"/>
  <c r="AR240" i="30"/>
  <c r="AR618" i="30" s="1"/>
  <c r="AM261" i="30"/>
  <c r="AM619" i="30" s="1"/>
  <c r="AU210" i="30"/>
  <c r="AV206" i="30"/>
  <c r="AV211" i="30" s="1"/>
  <c r="AU259" i="30"/>
  <c r="AU543" i="30" s="1"/>
  <c r="AQ261" i="30"/>
  <c r="AQ619" i="30" s="1"/>
  <c r="AT529" i="30"/>
  <c r="AV525" i="30"/>
  <c r="AV530" i="30" s="1"/>
  <c r="W542" i="30"/>
  <c r="AT561" i="30"/>
  <c r="AT584" i="30"/>
  <c r="AV240" i="30"/>
  <c r="AV618" i="30" s="1"/>
  <c r="L262" i="30"/>
  <c r="AA542" i="30"/>
  <c r="AA350" i="30"/>
  <c r="AB239" i="30"/>
  <c r="S542" i="30"/>
  <c r="S350" i="30"/>
  <c r="T239" i="30"/>
  <c r="AB260" i="30"/>
  <c r="X327" i="30"/>
  <c r="AD543" i="30"/>
  <c r="AD566" i="30" s="1"/>
  <c r="AF260" i="30"/>
  <c r="AM564" i="30"/>
  <c r="AM587" i="30"/>
  <c r="AU548" i="30"/>
  <c r="AU571" i="30" s="1"/>
  <c r="AV346" i="30"/>
  <c r="AN590" i="30"/>
  <c r="AN578" i="30"/>
  <c r="AN587" i="30"/>
  <c r="AN564" i="30"/>
  <c r="AU586" i="30"/>
  <c r="AU563" i="30"/>
  <c r="O542" i="30"/>
  <c r="AV555" i="30"/>
  <c r="CA555" i="41" s="1"/>
  <c r="CH555" i="41" s="1"/>
  <c r="CI555" i="41" s="1"/>
  <c r="AV529" i="30"/>
  <c r="P239" i="30"/>
  <c r="BC578" i="30"/>
  <c r="BC590" i="30"/>
  <c r="AT531" i="30"/>
  <c r="AV527" i="30"/>
  <c r="AV532" i="30" s="1"/>
  <c r="BC538" i="30"/>
  <c r="BG538" i="41" s="1"/>
  <c r="BL538" i="41" s="1"/>
  <c r="AE240" i="30"/>
  <c r="AE618" i="30" s="1"/>
  <c r="T262" i="30"/>
  <c r="V547" i="30"/>
  <c r="V570" i="30" s="1"/>
  <c r="AU541" i="30"/>
  <c r="AU208" i="30"/>
  <c r="AV204" i="30"/>
  <c r="AV209" i="30" s="1"/>
  <c r="AT544" i="30"/>
  <c r="BB544" i="30" s="1"/>
  <c r="BF544" i="41" s="1"/>
  <c r="BK544" i="41" s="1"/>
  <c r="AV279" i="30"/>
  <c r="AT327" i="30"/>
  <c r="BB561" i="30"/>
  <c r="AB542" i="30"/>
  <c r="AF565" i="30" s="1"/>
  <c r="AB350" i="30"/>
  <c r="P542" i="30"/>
  <c r="BW542" i="41" s="1"/>
  <c r="CD542" i="41" s="1"/>
  <c r="AV259" i="30"/>
  <c r="AV543" i="30" s="1"/>
  <c r="AH352" i="30"/>
  <c r="AQ259" i="30"/>
  <c r="AY259" i="30" s="1"/>
  <c r="AU261" i="30"/>
  <c r="AU619" i="30" s="1"/>
  <c r="AD350" i="30"/>
  <c r="T260" i="30"/>
  <c r="AU590" i="30"/>
  <c r="AU578" i="30"/>
  <c r="T241" i="30"/>
  <c r="AQ240" i="30"/>
  <c r="AQ618" i="30" s="1"/>
  <c r="AI261" i="30"/>
  <c r="AI619" i="30" s="1"/>
  <c r="AJ261" i="30"/>
  <c r="AJ619" i="30" s="1"/>
  <c r="AL542" i="30"/>
  <c r="AL350" i="30"/>
  <c r="AN239" i="30"/>
  <c r="AL547" i="30"/>
  <c r="AL570" i="30" s="1"/>
  <c r="AF566" i="30"/>
  <c r="AM586" i="30"/>
  <c r="AM563" i="30"/>
  <c r="W327" i="30"/>
  <c r="W547" i="30" s="1"/>
  <c r="W570" i="30" s="1"/>
  <c r="AU585" i="30"/>
  <c r="AU562" i="30"/>
  <c r="AD547" i="30"/>
  <c r="AD570" i="30" s="1"/>
  <c r="AI543" i="30"/>
  <c r="AI556" i="30" s="1"/>
  <c r="AJ260" i="30"/>
  <c r="AD565" i="30"/>
  <c r="R588" i="30"/>
  <c r="R600" i="30" s="1"/>
  <c r="R632" i="30" s="1"/>
  <c r="AN583" i="30"/>
  <c r="AN560" i="30"/>
  <c r="K542" i="30"/>
  <c r="K350" i="30"/>
  <c r="L239" i="30"/>
  <c r="AM565" i="30"/>
  <c r="AT329" i="30"/>
  <c r="AT623" i="30" s="1"/>
  <c r="AT646" i="30" s="1"/>
  <c r="X565" i="30"/>
  <c r="AV541" i="30"/>
  <c r="AV208" i="30"/>
  <c r="AM571" i="30"/>
  <c r="AM585" i="30"/>
  <c r="AM562" i="30"/>
  <c r="V542" i="30"/>
  <c r="V350" i="30"/>
  <c r="X239" i="30"/>
  <c r="AR261" i="30"/>
  <c r="AR619" i="30" s="1"/>
  <c r="AE542" i="30"/>
  <c r="AL240" i="30"/>
  <c r="AL618" i="30" s="1"/>
  <c r="P260" i="30"/>
  <c r="AV261" i="30"/>
  <c r="AV619" i="30" s="1"/>
  <c r="AT583" i="30"/>
  <c r="AT560" i="30"/>
  <c r="AL578" i="30"/>
  <c r="AL590" i="30"/>
  <c r="AM240" i="30"/>
  <c r="AM618" i="30" s="1"/>
  <c r="AJ542" i="30"/>
  <c r="AJ350" i="30"/>
  <c r="AB261" i="30"/>
  <c r="AB619" i="30" s="1"/>
  <c r="AI350" i="30"/>
  <c r="AP352" i="30"/>
  <c r="AV13" i="32" l="1"/>
  <c r="BF13" i="32"/>
  <c r="AY13" i="32"/>
  <c r="BN13" i="32"/>
  <c r="M14" i="39"/>
  <c r="AU13" i="32"/>
  <c r="BD13" i="32"/>
  <c r="BE13" i="32"/>
  <c r="CB542" i="41"/>
  <c r="BB583" i="30"/>
  <c r="BF537" i="41"/>
  <c r="BK537" i="41" s="1"/>
  <c r="BB584" i="30"/>
  <c r="BF538" i="41"/>
  <c r="BK538" i="41" s="1"/>
  <c r="CH544" i="41"/>
  <c r="CB544" i="41"/>
  <c r="CB538" i="41"/>
  <c r="CA541" i="41"/>
  <c r="CI542" i="41"/>
  <c r="G9" i="39"/>
  <c r="CH539" i="41"/>
  <c r="CB539" i="41"/>
  <c r="CB555" i="41"/>
  <c r="Y5" i="39"/>
  <c r="CI538" i="41"/>
  <c r="CA543" i="41"/>
  <c r="CH543" i="41" s="1"/>
  <c r="AE10" i="39" s="1"/>
  <c r="AG10" i="39" s="1"/>
  <c r="CD543" i="41"/>
  <c r="CB537" i="41"/>
  <c r="CD537" i="41"/>
  <c r="AN659" i="30"/>
  <c r="X4" i="39" s="1"/>
  <c r="AA4" i="39" s="1"/>
  <c r="BC618" i="30"/>
  <c r="BD619" i="30"/>
  <c r="BB618" i="30"/>
  <c r="BC613" i="30"/>
  <c r="BD613" i="30"/>
  <c r="BB619" i="30"/>
  <c r="N566" i="30"/>
  <c r="BB543" i="30"/>
  <c r="BF543" i="41" s="1"/>
  <c r="BK543" i="41" s="1"/>
  <c r="AU643" i="30"/>
  <c r="BC620" i="30"/>
  <c r="BC643" i="30" s="1"/>
  <c r="AT643" i="30"/>
  <c r="BB620" i="30"/>
  <c r="BB643" i="30" s="1"/>
  <c r="X646" i="30"/>
  <c r="AV647" i="30"/>
  <c r="BD624" i="30"/>
  <c r="BD647" i="30" s="1"/>
  <c r="BB542" i="30"/>
  <c r="BF542" i="41" s="1"/>
  <c r="BK542" i="41" s="1"/>
  <c r="BD618" i="30"/>
  <c r="AT647" i="30"/>
  <c r="BB624" i="30"/>
  <c r="BB647" i="30" s="1"/>
  <c r="BB623" i="30"/>
  <c r="BB622" i="30"/>
  <c r="N569" i="30"/>
  <c r="BB546" i="30"/>
  <c r="BF546" i="41" s="1"/>
  <c r="BK546" i="41" s="1"/>
  <c r="W646" i="30"/>
  <c r="AU647" i="30"/>
  <c r="BC624" i="30"/>
  <c r="BC647" i="30" s="1"/>
  <c r="BB555" i="30"/>
  <c r="AM7" i="39"/>
  <c r="AJ6" i="39"/>
  <c r="O4" i="39"/>
  <c r="AH5" i="39"/>
  <c r="S14" i="39"/>
  <c r="AV583" i="30"/>
  <c r="AI4" i="39"/>
  <c r="E14" i="39"/>
  <c r="AV659" i="30"/>
  <c r="AD4" i="39" s="1"/>
  <c r="BO12" i="32"/>
  <c r="AU12" i="32"/>
  <c r="BE12" i="32"/>
  <c r="BS12" i="32"/>
  <c r="BI12" i="32"/>
  <c r="AY12" i="32"/>
  <c r="BQ12" i="32"/>
  <c r="AW12" i="32"/>
  <c r="BG12" i="32"/>
  <c r="BT12" i="32"/>
  <c r="BJ12" i="32"/>
  <c r="AZ12" i="32"/>
  <c r="AN570" i="30"/>
  <c r="BN12" i="32"/>
  <c r="BD12" i="32"/>
  <c r="AT12" i="32"/>
  <c r="BP12" i="32"/>
  <c r="BF12" i="32"/>
  <c r="AV12" i="32"/>
  <c r="BM12" i="32"/>
  <c r="BC12" i="32"/>
  <c r="AS12" i="32"/>
  <c r="O560" i="30"/>
  <c r="BR12" i="32"/>
  <c r="AX12" i="32"/>
  <c r="BH12" i="32"/>
  <c r="AA6" i="39"/>
  <c r="BU12" i="32"/>
  <c r="BA12" i="32"/>
  <c r="BK12" i="32"/>
  <c r="AF588" i="30"/>
  <c r="AV560" i="30"/>
  <c r="U11" i="39"/>
  <c r="BD538" i="30"/>
  <c r="BD544" i="30"/>
  <c r="P560" i="30"/>
  <c r="AE636" i="30"/>
  <c r="AF636" i="30"/>
  <c r="AU636" i="30"/>
  <c r="AE583" i="30"/>
  <c r="N565" i="30"/>
  <c r="BD508" i="30"/>
  <c r="AM636" i="30"/>
  <c r="BD39" i="30"/>
  <c r="BD44" i="30" s="1"/>
  <c r="AM560" i="30"/>
  <c r="AV585" i="30"/>
  <c r="BD539" i="30"/>
  <c r="AV562" i="30"/>
  <c r="BD506" i="30"/>
  <c r="BD118" i="30"/>
  <c r="BD123" i="30" s="1"/>
  <c r="AA664" i="30"/>
  <c r="AA676" i="30" s="1"/>
  <c r="BC537" i="30"/>
  <c r="BG537" i="41" s="1"/>
  <c r="BL537" i="41" s="1"/>
  <c r="AU560" i="30"/>
  <c r="AU583" i="30"/>
  <c r="W636" i="30"/>
  <c r="X636" i="30"/>
  <c r="AF560" i="30"/>
  <c r="AF583" i="30"/>
  <c r="BD661" i="30"/>
  <c r="BD638" i="30"/>
  <c r="I5" i="32"/>
  <c r="J11" i="32"/>
  <c r="AB11" i="32" s="1"/>
  <c r="BB568" i="30"/>
  <c r="BC585" i="30"/>
  <c r="BC563" i="30"/>
  <c r="BB571" i="30"/>
  <c r="BC567" i="30"/>
  <c r="BD571" i="30"/>
  <c r="T677" i="30"/>
  <c r="BB560" i="30"/>
  <c r="BB531" i="30"/>
  <c r="O676" i="30"/>
  <c r="J664" i="30"/>
  <c r="J676" i="30" s="1"/>
  <c r="AE642" i="30"/>
  <c r="AX350" i="30"/>
  <c r="AM641" i="30"/>
  <c r="W641" i="30"/>
  <c r="BB654" i="30"/>
  <c r="AN642" i="30"/>
  <c r="AU641" i="30"/>
  <c r="AN641" i="30"/>
  <c r="AF641" i="30"/>
  <c r="AJ664" i="30"/>
  <c r="AJ676" i="30" s="1"/>
  <c r="BD660" i="30"/>
  <c r="BD637" i="30"/>
  <c r="AU663" i="30"/>
  <c r="AC8" i="39" s="1"/>
  <c r="AU640" i="30"/>
  <c r="BC661" i="30"/>
  <c r="BC638" i="30"/>
  <c r="AV637" i="30"/>
  <c r="AV660" i="30"/>
  <c r="AD5" i="39" s="1"/>
  <c r="AJ5" i="39" s="1"/>
  <c r="AV666" i="30"/>
  <c r="AD11" i="39" s="1"/>
  <c r="AJ11" i="39" s="1"/>
  <c r="AV654" i="30"/>
  <c r="AV642" i="30"/>
  <c r="AT664" i="30"/>
  <c r="AB9" i="39" s="1"/>
  <c r="AT641" i="30"/>
  <c r="AI664" i="30"/>
  <c r="AI676" i="30" s="1"/>
  <c r="AX664" i="30"/>
  <c r="BC663" i="30"/>
  <c r="BC640" i="30"/>
  <c r="AD664" i="30"/>
  <c r="AD641" i="30"/>
  <c r="BC659" i="30"/>
  <c r="BC636" i="30"/>
  <c r="X664" i="30"/>
  <c r="X641" i="30"/>
  <c r="BC660" i="30"/>
  <c r="BC637" i="30"/>
  <c r="BB637" i="30"/>
  <c r="AV663" i="30"/>
  <c r="AD8" i="39" s="1"/>
  <c r="AJ8" i="39" s="1"/>
  <c r="AV640" i="30"/>
  <c r="V664" i="30"/>
  <c r="AL664" i="30"/>
  <c r="AL641" i="30"/>
  <c r="AM642" i="30"/>
  <c r="AB664" i="30"/>
  <c r="AB676" i="30" s="1"/>
  <c r="P664" i="30"/>
  <c r="P641" i="30"/>
  <c r="AQ664" i="30"/>
  <c r="AQ676" i="30" s="1"/>
  <c r="AU642" i="30"/>
  <c r="AV641" i="30"/>
  <c r="AR664" i="30"/>
  <c r="AR676" i="30" s="1"/>
  <c r="AF642" i="30"/>
  <c r="BC662" i="30"/>
  <c r="BC639" i="30"/>
  <c r="BC654" i="30"/>
  <c r="AT666" i="30"/>
  <c r="AB11" i="39" s="1"/>
  <c r="AT654" i="30"/>
  <c r="N664" i="30"/>
  <c r="N641" i="30"/>
  <c r="AE641" i="30"/>
  <c r="AT632" i="30"/>
  <c r="AT655" i="30" s="1"/>
  <c r="AX632" i="30"/>
  <c r="BD298" i="30"/>
  <c r="BB644" i="30"/>
  <c r="BD313" i="30"/>
  <c r="BB645" i="30"/>
  <c r="BD531" i="30"/>
  <c r="BC210" i="30"/>
  <c r="AJ632" i="30"/>
  <c r="BD281" i="30"/>
  <c r="BD643" i="30"/>
  <c r="AI632" i="30"/>
  <c r="L352" i="30"/>
  <c r="L353" i="30" s="1"/>
  <c r="L623" i="30"/>
  <c r="BD210" i="30"/>
  <c r="BD45" i="30"/>
  <c r="BD659" i="30"/>
  <c r="X262" i="30"/>
  <c r="W619" i="30"/>
  <c r="AL632" i="30"/>
  <c r="AL655" i="30" s="1"/>
  <c r="AQ632" i="30"/>
  <c r="AR632" i="30"/>
  <c r="BB45" i="30"/>
  <c r="BD348" i="30"/>
  <c r="J632" i="30"/>
  <c r="T632" i="30"/>
  <c r="BD537" i="30"/>
  <c r="BH537" i="41" s="1"/>
  <c r="BM537" i="41" s="1"/>
  <c r="L4" i="32" s="1"/>
  <c r="P241" i="30"/>
  <c r="X241" i="30"/>
  <c r="AV561" i="30"/>
  <c r="AV584" i="30"/>
  <c r="W352" i="30"/>
  <c r="W357" i="30" s="1"/>
  <c r="BD279" i="30"/>
  <c r="AR241" i="30"/>
  <c r="AP556" i="30"/>
  <c r="AX556" i="30" s="1"/>
  <c r="X352" i="30"/>
  <c r="X357" i="30" s="1"/>
  <c r="AV567" i="30"/>
  <c r="P583" i="30"/>
  <c r="N352" i="30"/>
  <c r="N357" i="30" s="1"/>
  <c r="AZ543" i="30"/>
  <c r="T353" i="30"/>
  <c r="AE329" i="30"/>
  <c r="BD346" i="30"/>
  <c r="N547" i="30"/>
  <c r="AZ240" i="30"/>
  <c r="AZ618" i="30" s="1"/>
  <c r="AF329" i="30"/>
  <c r="AF623" i="30" s="1"/>
  <c r="AF646" i="30" s="1"/>
  <c r="AU327" i="30"/>
  <c r="AU547" i="30" s="1"/>
  <c r="AU570" i="30" s="1"/>
  <c r="AQ542" i="30"/>
  <c r="AU565" i="30" s="1"/>
  <c r="AZ239" i="30"/>
  <c r="AE556" i="30"/>
  <c r="BB240" i="30"/>
  <c r="BB261" i="30"/>
  <c r="BB642" i="30" s="1"/>
  <c r="AV329" i="30"/>
  <c r="AM329" i="30"/>
  <c r="AM623" i="30" s="1"/>
  <c r="AM664" i="30" s="1"/>
  <c r="AR239" i="30"/>
  <c r="AU329" i="30"/>
  <c r="BD72" i="30"/>
  <c r="BD77" i="30" s="1"/>
  <c r="AN329" i="30"/>
  <c r="X330" i="30"/>
  <c r="BC240" i="30"/>
  <c r="AN556" i="30"/>
  <c r="BZ556" i="41" s="1"/>
  <c r="CG556" i="41" s="1"/>
  <c r="AX352" i="30"/>
  <c r="AY240" i="30"/>
  <c r="AY618" i="30" s="1"/>
  <c r="AR542" i="30"/>
  <c r="AR588" i="30" s="1"/>
  <c r="AR600" i="30" s="1"/>
  <c r="P566" i="30"/>
  <c r="L556" i="30"/>
  <c r="BB325" i="30"/>
  <c r="BB259" i="30"/>
  <c r="BB329" i="30"/>
  <c r="BB646" i="30" s="1"/>
  <c r="BB327" i="30"/>
  <c r="BD527" i="30"/>
  <c r="BD532" i="30" s="1"/>
  <c r="BD259" i="30"/>
  <c r="BD238" i="30"/>
  <c r="BD41" i="30"/>
  <c r="BD46" i="30" s="1"/>
  <c r="BC45" i="30"/>
  <c r="BD240" i="30"/>
  <c r="BD206" i="30"/>
  <c r="BD211" i="30" s="1"/>
  <c r="P352" i="30"/>
  <c r="AZ259" i="30"/>
  <c r="AZ260" i="30" s="1"/>
  <c r="BB238" i="30"/>
  <c r="BC238" i="30"/>
  <c r="BB326" i="30"/>
  <c r="O352" i="30"/>
  <c r="O357" i="30" s="1"/>
  <c r="L330" i="30"/>
  <c r="AZ329" i="30"/>
  <c r="AZ328" i="30"/>
  <c r="AZ547" i="30"/>
  <c r="L588" i="30"/>
  <c r="L600" i="30" s="1"/>
  <c r="BC259" i="30"/>
  <c r="AZ261" i="30"/>
  <c r="AZ619" i="30" s="1"/>
  <c r="BD261" i="30"/>
  <c r="BC261" i="30"/>
  <c r="AY261" i="30"/>
  <c r="AY619" i="30" s="1"/>
  <c r="BC543" i="30"/>
  <c r="BG543" i="41" s="1"/>
  <c r="BL543" i="41" s="1"/>
  <c r="O566" i="30"/>
  <c r="L351" i="30"/>
  <c r="K556" i="30"/>
  <c r="O350" i="30"/>
  <c r="P350" i="30"/>
  <c r="BD78" i="30"/>
  <c r="BD74" i="30"/>
  <c r="BD79" i="30" s="1"/>
  <c r="BC586" i="30"/>
  <c r="AL556" i="30"/>
  <c r="AL579" i="30" s="1"/>
  <c r="AM566" i="30"/>
  <c r="AI352" i="30"/>
  <c r="AJ241" i="30"/>
  <c r="BC562" i="30"/>
  <c r="AF262" i="30"/>
  <c r="AE350" i="30"/>
  <c r="AJ352" i="30"/>
  <c r="BC548" i="30"/>
  <c r="BG548" i="41" s="1"/>
  <c r="BL548" i="41" s="1"/>
  <c r="AN588" i="30"/>
  <c r="AN600" i="30" s="1"/>
  <c r="AV241" i="30"/>
  <c r="AA352" i="30"/>
  <c r="AN350" i="30"/>
  <c r="AN355" i="30" s="1"/>
  <c r="AF350" i="30"/>
  <c r="AM588" i="30"/>
  <c r="AM600" i="30" s="1"/>
  <c r="AF328" i="30"/>
  <c r="AB241" i="30"/>
  <c r="AN262" i="30"/>
  <c r="AX542" i="30"/>
  <c r="AX588" i="30" s="1"/>
  <c r="AJ262" i="30"/>
  <c r="AD588" i="30"/>
  <c r="AD600" i="30" s="1"/>
  <c r="AD632" i="30" s="1"/>
  <c r="AD655" i="30" s="1"/>
  <c r="AV239" i="30"/>
  <c r="AV327" i="30"/>
  <c r="AV547" i="30" s="1"/>
  <c r="CA547" i="41" s="1"/>
  <c r="CH547" i="41" s="1"/>
  <c r="AB352" i="30"/>
  <c r="AI588" i="30"/>
  <c r="AI600" i="30" s="1"/>
  <c r="AA588" i="30"/>
  <c r="AA600" i="30" s="1"/>
  <c r="AA632" i="30" s="1"/>
  <c r="AA556" i="30"/>
  <c r="AV262" i="30"/>
  <c r="AT352" i="30"/>
  <c r="AT357" i="30" s="1"/>
  <c r="AQ350" i="30"/>
  <c r="AY350" i="30" s="1"/>
  <c r="AB262" i="30"/>
  <c r="AF570" i="30"/>
  <c r="AF556" i="30"/>
  <c r="BY556" i="41" s="1"/>
  <c r="CF556" i="41" s="1"/>
  <c r="AJ351" i="30"/>
  <c r="AR262" i="30"/>
  <c r="AM556" i="30"/>
  <c r="AM579" i="30" s="1"/>
  <c r="AJ588" i="30"/>
  <c r="AJ600" i="30" s="1"/>
  <c r="AJ556" i="30"/>
  <c r="AJ557" i="30" s="1"/>
  <c r="V556" i="30"/>
  <c r="AB588" i="30"/>
  <c r="AB600" i="30" s="1"/>
  <c r="AB632" i="30" s="1"/>
  <c r="AB556" i="30"/>
  <c r="T351" i="30"/>
  <c r="W556" i="30"/>
  <c r="AR352" i="30"/>
  <c r="AV566" i="30"/>
  <c r="AR350" i="30"/>
  <c r="AZ350" i="30" s="1"/>
  <c r="AD352" i="30"/>
  <c r="AD357" i="30" s="1"/>
  <c r="S588" i="30"/>
  <c r="S600" i="30" s="1"/>
  <c r="S556" i="30"/>
  <c r="T557" i="30" s="1"/>
  <c r="AD556" i="30"/>
  <c r="AV587" i="30"/>
  <c r="AV564" i="30"/>
  <c r="BD543" i="30"/>
  <c r="BH543" i="41" s="1"/>
  <c r="BM543" i="41" s="1"/>
  <c r="L10" i="32" s="1"/>
  <c r="AK10" i="32" s="1"/>
  <c r="AL565" i="30"/>
  <c r="AL588" i="30"/>
  <c r="AL600" i="30" s="1"/>
  <c r="AT547" i="30"/>
  <c r="AT570" i="30" s="1"/>
  <c r="AT578" i="30"/>
  <c r="AT590" i="30"/>
  <c r="AL355" i="30"/>
  <c r="AV590" i="30"/>
  <c r="AV578" i="30"/>
  <c r="AL352" i="30"/>
  <c r="AN241" i="30"/>
  <c r="AQ543" i="30"/>
  <c r="AY543" i="30" s="1"/>
  <c r="AR260" i="30"/>
  <c r="X328" i="30"/>
  <c r="AV260" i="30"/>
  <c r="O565" i="30"/>
  <c r="BC542" i="30"/>
  <c r="BG542" i="41" s="1"/>
  <c r="BL542" i="41" s="1"/>
  <c r="AF241" i="30"/>
  <c r="X547" i="30"/>
  <c r="BX547" i="41" s="1"/>
  <c r="CE547" i="41" s="1"/>
  <c r="X350" i="30"/>
  <c r="W350" i="30"/>
  <c r="AU587" i="30"/>
  <c r="AU564" i="30"/>
  <c r="AN565" i="30"/>
  <c r="V355" i="30"/>
  <c r="AT350" i="30"/>
  <c r="BB350" i="30" s="1"/>
  <c r="AN328" i="30"/>
  <c r="AD355" i="30"/>
  <c r="P565" i="30"/>
  <c r="BD542" i="30"/>
  <c r="BH542" i="41" s="1"/>
  <c r="BM542" i="41" s="1"/>
  <c r="L9" i="32" s="1"/>
  <c r="AT567" i="30"/>
  <c r="BD555" i="30"/>
  <c r="BH555" i="41" s="1"/>
  <c r="BM555" i="41" s="1"/>
  <c r="W588" i="30"/>
  <c r="W600" i="30" s="1"/>
  <c r="W565" i="30"/>
  <c r="AE565" i="30"/>
  <c r="AE588" i="30"/>
  <c r="AE600" i="30" s="1"/>
  <c r="V565" i="30"/>
  <c r="V588" i="30"/>
  <c r="V600" i="30" s="1"/>
  <c r="V632" i="30" s="1"/>
  <c r="V655" i="30" s="1"/>
  <c r="BC541" i="30"/>
  <c r="BG541" i="41" s="1"/>
  <c r="BL541" i="41" s="1"/>
  <c r="AT565" i="30"/>
  <c r="AQ352" i="30"/>
  <c r="N355" i="30"/>
  <c r="BC561" i="30"/>
  <c r="BC584" i="30"/>
  <c r="BD541" i="30"/>
  <c r="K588" i="30"/>
  <c r="K600" i="30" s="1"/>
  <c r="K632" i="30" s="1"/>
  <c r="AM350" i="30"/>
  <c r="AM355" i="30" s="1"/>
  <c r="AB351" i="30"/>
  <c r="BB578" i="30"/>
  <c r="CB543" i="41" l="1"/>
  <c r="BH538" i="41"/>
  <c r="BM538" i="41" s="1"/>
  <c r="L5" i="32" s="1"/>
  <c r="AD5" i="32" s="1"/>
  <c r="AE11" i="39"/>
  <c r="CI544" i="41"/>
  <c r="G4" i="39"/>
  <c r="CI537" i="41"/>
  <c r="BB590" i="30"/>
  <c r="BF555" i="41"/>
  <c r="BK555" i="41" s="1"/>
  <c r="CH541" i="41"/>
  <c r="CB541" i="41"/>
  <c r="G10" i="39"/>
  <c r="CI543" i="41"/>
  <c r="BH541" i="41"/>
  <c r="BM541" i="41" s="1"/>
  <c r="L8" i="32" s="1"/>
  <c r="AD8" i="32" s="1"/>
  <c r="BH539" i="41"/>
  <c r="BM539" i="41" s="1"/>
  <c r="L6" i="32" s="1"/>
  <c r="AD6" i="32" s="1"/>
  <c r="BH544" i="41"/>
  <c r="BM544" i="41" s="1"/>
  <c r="L11" i="32" s="1"/>
  <c r="AD11" i="32" s="1"/>
  <c r="AE6" i="39"/>
  <c r="CI539" i="41"/>
  <c r="BB547" i="30"/>
  <c r="BF547" i="41" s="1"/>
  <c r="BK547" i="41" s="1"/>
  <c r="W642" i="30"/>
  <c r="BC619" i="30"/>
  <c r="BB664" i="30"/>
  <c r="AF600" i="30"/>
  <c r="AF601" i="30" s="1"/>
  <c r="BD561" i="30"/>
  <c r="BD584" i="30"/>
  <c r="K5" i="32" s="1"/>
  <c r="AC5" i="32" s="1"/>
  <c r="AL676" i="30"/>
  <c r="V9" i="39"/>
  <c r="AD676" i="30"/>
  <c r="P9" i="39"/>
  <c r="N676" i="30"/>
  <c r="D9" i="39"/>
  <c r="AH11" i="39"/>
  <c r="U4" i="39"/>
  <c r="BD567" i="30"/>
  <c r="AM676" i="30"/>
  <c r="W9" i="39"/>
  <c r="W14" i="39" s="1"/>
  <c r="AG5" i="39"/>
  <c r="AJ4" i="39"/>
  <c r="AK9" i="39"/>
  <c r="AB14" i="39"/>
  <c r="AV570" i="30"/>
  <c r="AG4" i="39"/>
  <c r="X676" i="30"/>
  <c r="L9" i="39"/>
  <c r="L14" i="39" s="1"/>
  <c r="P676" i="30"/>
  <c r="F9" i="39"/>
  <c r="V676" i="30"/>
  <c r="J9" i="39"/>
  <c r="X556" i="30"/>
  <c r="AI8" i="39"/>
  <c r="AD10" i="32"/>
  <c r="AB677" i="30"/>
  <c r="AD9" i="32"/>
  <c r="AD4" i="32"/>
  <c r="L632" i="30"/>
  <c r="L633" i="30" s="1"/>
  <c r="BC560" i="30"/>
  <c r="N588" i="30"/>
  <c r="N600" i="30" s="1"/>
  <c r="N632" i="30" s="1"/>
  <c r="N655" i="30" s="1"/>
  <c r="I4" i="32"/>
  <c r="BC583" i="30"/>
  <c r="J4" i="32" s="1"/>
  <c r="AB4" i="32" s="1"/>
  <c r="AA5" i="32"/>
  <c r="BD562" i="30"/>
  <c r="BD585" i="30"/>
  <c r="O6" i="32"/>
  <c r="AG6" i="32" s="1"/>
  <c r="O4" i="32"/>
  <c r="AG4" i="32" s="1"/>
  <c r="N4" i="32"/>
  <c r="AF4" i="32" s="1"/>
  <c r="I11" i="32"/>
  <c r="AA11" i="32" s="1"/>
  <c r="J6" i="32"/>
  <c r="J5" i="32"/>
  <c r="AB5" i="32" s="1"/>
  <c r="J7" i="32"/>
  <c r="N7" i="32"/>
  <c r="AQ7" i="32" s="1"/>
  <c r="N5" i="32"/>
  <c r="AF5" i="32" s="1"/>
  <c r="M11" i="32"/>
  <c r="N6" i="32"/>
  <c r="N8" i="32"/>
  <c r="N11" i="32"/>
  <c r="AF11" i="32" s="1"/>
  <c r="M5" i="32"/>
  <c r="O5" i="32"/>
  <c r="AG5" i="32" s="1"/>
  <c r="BB567" i="30"/>
  <c r="BB566" i="30"/>
  <c r="BC571" i="30"/>
  <c r="BB569" i="30"/>
  <c r="BD560" i="30"/>
  <c r="BD583" i="30"/>
  <c r="BB355" i="30"/>
  <c r="AR677" i="30"/>
  <c r="BC642" i="30"/>
  <c r="AJ677" i="30"/>
  <c r="W664" i="30"/>
  <c r="BD642" i="30"/>
  <c r="AF664" i="30"/>
  <c r="BB641" i="30"/>
  <c r="P646" i="30"/>
  <c r="L664" i="30"/>
  <c r="L676" i="30" s="1"/>
  <c r="L677" i="30" s="1"/>
  <c r="BD641" i="30"/>
  <c r="BB636" i="30"/>
  <c r="BD666" i="30"/>
  <c r="BD654" i="30"/>
  <c r="AT676" i="30"/>
  <c r="BC641" i="30"/>
  <c r="AM632" i="30"/>
  <c r="AM655" i="30" s="1"/>
  <c r="AM646" i="30"/>
  <c r="AY664" i="30"/>
  <c r="BD636" i="30"/>
  <c r="AR633" i="30"/>
  <c r="BD663" i="30"/>
  <c r="BD640" i="30"/>
  <c r="AX676" i="30"/>
  <c r="AJ633" i="30"/>
  <c r="AY632" i="30"/>
  <c r="AU352" i="30"/>
  <c r="AU357" i="30" s="1"/>
  <c r="AU623" i="30"/>
  <c r="AZ330" i="30"/>
  <c r="AZ623" i="30"/>
  <c r="AZ664" i="30" s="1"/>
  <c r="AE352" i="30"/>
  <c r="AE357" i="30" s="1"/>
  <c r="AE623" i="30"/>
  <c r="AN352" i="30"/>
  <c r="AN357" i="30" s="1"/>
  <c r="AN623" i="30"/>
  <c r="AV352" i="30"/>
  <c r="AV357" i="30" s="1"/>
  <c r="AV623" i="30"/>
  <c r="BB632" i="30"/>
  <c r="BB655" i="30" s="1"/>
  <c r="AB633" i="30"/>
  <c r="AF355" i="30"/>
  <c r="AF632" i="30"/>
  <c r="AF655" i="30" s="1"/>
  <c r="AE355" i="30"/>
  <c r="T601" i="30"/>
  <c r="S632" i="30"/>
  <c r="T633" i="30" s="1"/>
  <c r="W355" i="30"/>
  <c r="W632" i="30"/>
  <c r="X355" i="30"/>
  <c r="N556" i="30"/>
  <c r="N579" i="30" s="1"/>
  <c r="AY542" i="30"/>
  <c r="AY588" i="30" s="1"/>
  <c r="BD566" i="30"/>
  <c r="L601" i="30"/>
  <c r="X353" i="30"/>
  <c r="X358" i="30" s="1"/>
  <c r="BD262" i="30"/>
  <c r="N570" i="30"/>
  <c r="AZ241" i="30"/>
  <c r="BD260" i="30"/>
  <c r="AJ601" i="30"/>
  <c r="AN601" i="30"/>
  <c r="AE579" i="30"/>
  <c r="AV330" i="30"/>
  <c r="AR556" i="30"/>
  <c r="AZ556" i="30" s="1"/>
  <c r="AB601" i="30"/>
  <c r="AN330" i="30"/>
  <c r="AM352" i="30"/>
  <c r="BD329" i="30"/>
  <c r="AF352" i="30"/>
  <c r="AF357" i="30" s="1"/>
  <c r="AX600" i="30"/>
  <c r="BD241" i="30"/>
  <c r="P353" i="30"/>
  <c r="P358" i="30" s="1"/>
  <c r="BC326" i="30"/>
  <c r="AV565" i="30"/>
  <c r="BC329" i="30"/>
  <c r="AF330" i="30"/>
  <c r="AZ542" i="30"/>
  <c r="BD565" i="30" s="1"/>
  <c r="BD326" i="30"/>
  <c r="P357" i="30"/>
  <c r="AZ262" i="30"/>
  <c r="BB352" i="30"/>
  <c r="BB357" i="30" s="1"/>
  <c r="BD239" i="30"/>
  <c r="BD325" i="30"/>
  <c r="BC325" i="30"/>
  <c r="AZ351" i="30"/>
  <c r="AZ352" i="30"/>
  <c r="AY352" i="30"/>
  <c r="BC566" i="30"/>
  <c r="L557" i="30"/>
  <c r="O355" i="30"/>
  <c r="O547" i="30"/>
  <c r="BC547" i="30" s="1"/>
  <c r="BG547" i="41" s="1"/>
  <c r="BL547" i="41" s="1"/>
  <c r="BC327" i="30"/>
  <c r="P355" i="30"/>
  <c r="P547" i="30"/>
  <c r="BW547" i="41" s="1"/>
  <c r="BD327" i="30"/>
  <c r="BB565" i="30"/>
  <c r="AJ353" i="30"/>
  <c r="AQ556" i="30"/>
  <c r="AU556" i="30"/>
  <c r="AV556" i="30"/>
  <c r="CA556" i="41" s="1"/>
  <c r="CH556" i="41" s="1"/>
  <c r="AB353" i="30"/>
  <c r="AF351" i="30"/>
  <c r="AF356" i="30" s="1"/>
  <c r="AV350" i="30"/>
  <c r="AV355" i="30" s="1"/>
  <c r="AN579" i="30"/>
  <c r="AN580" i="30" s="1"/>
  <c r="AV588" i="30"/>
  <c r="AV600" i="30" s="1"/>
  <c r="P351" i="30"/>
  <c r="P356" i="30" s="1"/>
  <c r="AR353" i="30"/>
  <c r="X351" i="30"/>
  <c r="X356" i="30" s="1"/>
  <c r="AB557" i="30"/>
  <c r="AR351" i="30"/>
  <c r="AF557" i="30"/>
  <c r="AD579" i="30"/>
  <c r="AN557" i="30"/>
  <c r="V579" i="30"/>
  <c r="W579" i="30"/>
  <c r="AT556" i="30"/>
  <c r="AV328" i="30"/>
  <c r="AF579" i="30"/>
  <c r="AU350" i="30"/>
  <c r="AU355" i="30" s="1"/>
  <c r="AN351" i="30"/>
  <c r="AN356" i="30" s="1"/>
  <c r="AU566" i="30"/>
  <c r="AQ588" i="30"/>
  <c r="AQ600" i="30" s="1"/>
  <c r="AR601" i="30" s="1"/>
  <c r="BD564" i="30"/>
  <c r="BD587" i="30"/>
  <c r="BC587" i="30"/>
  <c r="BC564" i="30"/>
  <c r="AU588" i="30"/>
  <c r="AU600" i="30" s="1"/>
  <c r="AL357" i="30"/>
  <c r="X570" i="30"/>
  <c r="X588" i="30"/>
  <c r="X600" i="30" s="1"/>
  <c r="AT588" i="30"/>
  <c r="AT600" i="30" s="1"/>
  <c r="BD590" i="30"/>
  <c r="BD578" i="30"/>
  <c r="AT355" i="30"/>
  <c r="AB7" i="32" l="1"/>
  <c r="AK7" i="32"/>
  <c r="AK5" i="32"/>
  <c r="CB547" i="41"/>
  <c r="CD547" i="41"/>
  <c r="CI547" i="41" s="1"/>
  <c r="X557" i="30"/>
  <c r="BX556" i="41"/>
  <c r="CE556" i="41" s="1"/>
  <c r="AE8" i="39"/>
  <c r="AE14" i="39" s="1"/>
  <c r="CI541" i="41"/>
  <c r="BB588" i="30"/>
  <c r="BD623" i="30"/>
  <c r="BD664" i="30" s="1"/>
  <c r="AE632" i="30"/>
  <c r="AE655" i="30" s="1"/>
  <c r="AF656" i="30" s="1"/>
  <c r="BC623" i="30"/>
  <c r="BC664" i="30" s="1"/>
  <c r="P677" i="30"/>
  <c r="AQ5" i="32"/>
  <c r="BU5" i="32" s="1"/>
  <c r="AQ6" i="32"/>
  <c r="X579" i="30"/>
  <c r="AN10" i="32"/>
  <c r="AI10" i="32"/>
  <c r="AJ10" i="32"/>
  <c r="AQ10" i="32"/>
  <c r="AO10" i="32"/>
  <c r="AP10" i="32"/>
  <c r="AL10" i="32"/>
  <c r="AM10" i="32"/>
  <c r="AH9" i="39"/>
  <c r="I9" i="39"/>
  <c r="D14" i="39"/>
  <c r="AK10" i="39"/>
  <c r="AM10" i="39" s="1"/>
  <c r="I10" i="39"/>
  <c r="P14" i="39"/>
  <c r="V14" i="39"/>
  <c r="J14" i="39"/>
  <c r="W676" i="30"/>
  <c r="X677" i="30" s="1"/>
  <c r="K9" i="39"/>
  <c r="O9" i="39" s="1"/>
  <c r="O14" i="39" s="1"/>
  <c r="F14" i="39"/>
  <c r="AK5" i="39"/>
  <c r="AM5" i="39" s="1"/>
  <c r="AA5" i="39"/>
  <c r="Y14" i="39"/>
  <c r="AK6" i="39"/>
  <c r="AM6" i="39" s="1"/>
  <c r="AG6" i="39"/>
  <c r="AF676" i="30"/>
  <c r="R9" i="39"/>
  <c r="R14" i="39" s="1"/>
  <c r="AB6" i="32"/>
  <c r="AI5" i="32"/>
  <c r="BM5" i="32" s="1"/>
  <c r="AA4" i="32"/>
  <c r="AE5" i="32"/>
  <c r="AF7" i="32"/>
  <c r="BU7" i="32"/>
  <c r="AF6" i="32"/>
  <c r="AE11" i="32"/>
  <c r="AF8" i="32"/>
  <c r="K6" i="32"/>
  <c r="AC6" i="32" s="1"/>
  <c r="AL7" i="32"/>
  <c r="BP7" i="32" s="1"/>
  <c r="AL5" i="32"/>
  <c r="BP5" i="32" s="1"/>
  <c r="AN5" i="32"/>
  <c r="BR5" i="32" s="1"/>
  <c r="AN7" i="32"/>
  <c r="BR7" i="32" s="1"/>
  <c r="AM7" i="32"/>
  <c r="BQ7" i="32" s="1"/>
  <c r="AM5" i="32"/>
  <c r="BQ5" i="32" s="1"/>
  <c r="AP5" i="32"/>
  <c r="BT5" i="32" s="1"/>
  <c r="AP7" i="32"/>
  <c r="BT7" i="32" s="1"/>
  <c r="AO5" i="32"/>
  <c r="BS5" i="32" s="1"/>
  <c r="AO7" i="32"/>
  <c r="BS7" i="32" s="1"/>
  <c r="AI7" i="32"/>
  <c r="BM7" i="32" s="1"/>
  <c r="BO5" i="32"/>
  <c r="AJ5" i="32"/>
  <c r="BN5" i="32" s="1"/>
  <c r="J8" i="32"/>
  <c r="BO7" i="32"/>
  <c r="AJ7" i="32"/>
  <c r="BN7" i="32" s="1"/>
  <c r="K11" i="32"/>
  <c r="K4" i="32"/>
  <c r="AI4" i="32" s="1"/>
  <c r="K8" i="32"/>
  <c r="O11" i="32"/>
  <c r="AQ11" i="32" s="1"/>
  <c r="M9" i="32"/>
  <c r="O9" i="32"/>
  <c r="AG9" i="32" s="1"/>
  <c r="O8" i="32"/>
  <c r="AQ8" i="32" s="1"/>
  <c r="M4" i="32"/>
  <c r="AQ4" i="32" s="1"/>
  <c r="BC570" i="30"/>
  <c r="BC565" i="30"/>
  <c r="BD676" i="30"/>
  <c r="AN353" i="30"/>
  <c r="AN358" i="30" s="1"/>
  <c r="BB676" i="30"/>
  <c r="BB556" i="30"/>
  <c r="BF556" i="41" s="1"/>
  <c r="BK556" i="41" s="1"/>
  <c r="AZ632" i="30"/>
  <c r="AZ633" i="30" s="1"/>
  <c r="AZ676" i="30"/>
  <c r="AU632" i="30"/>
  <c r="AU646" i="30"/>
  <c r="AU664" i="30"/>
  <c r="AE646" i="30"/>
  <c r="AE664" i="30"/>
  <c r="AY676" i="30"/>
  <c r="AV632" i="30"/>
  <c r="AV655" i="30" s="1"/>
  <c r="AV646" i="30"/>
  <c r="AV664" i="30"/>
  <c r="BD632" i="30"/>
  <c r="BD646" i="30"/>
  <c r="AN632" i="30"/>
  <c r="AN646" i="30"/>
  <c r="AN664" i="30"/>
  <c r="BC646" i="30"/>
  <c r="W655" i="30"/>
  <c r="AV353" i="30"/>
  <c r="AV358" i="30" s="1"/>
  <c r="X601" i="30"/>
  <c r="X632" i="30"/>
  <c r="AF353" i="30"/>
  <c r="AF358" i="30" s="1"/>
  <c r="BD330" i="30"/>
  <c r="AV579" i="30"/>
  <c r="AR557" i="30"/>
  <c r="AM357" i="30"/>
  <c r="BC352" i="30"/>
  <c r="BC357" i="30" s="1"/>
  <c r="AV601" i="30"/>
  <c r="AZ588" i="30"/>
  <c r="BD352" i="30"/>
  <c r="BD357" i="30" s="1"/>
  <c r="BC350" i="30"/>
  <c r="BC355" i="30" s="1"/>
  <c r="AZ353" i="30"/>
  <c r="BD350" i="30"/>
  <c r="AY556" i="30"/>
  <c r="AZ557" i="30" s="1"/>
  <c r="O570" i="30"/>
  <c r="O556" i="30"/>
  <c r="O579" i="30" s="1"/>
  <c r="O588" i="30"/>
  <c r="O600" i="30" s="1"/>
  <c r="O632" i="30" s="1"/>
  <c r="O655" i="30" s="1"/>
  <c r="BD328" i="30"/>
  <c r="P556" i="30"/>
  <c r="BW556" i="41" s="1"/>
  <c r="P570" i="30"/>
  <c r="P588" i="30"/>
  <c r="P600" i="30" s="1"/>
  <c r="P632" i="30" s="1"/>
  <c r="P655" i="30" s="1"/>
  <c r="BD547" i="30"/>
  <c r="BH547" i="41" s="1"/>
  <c r="BM547" i="41" s="1"/>
  <c r="AU579" i="30"/>
  <c r="BC588" i="30"/>
  <c r="AV351" i="30"/>
  <c r="AV356" i="30" s="1"/>
  <c r="AT579" i="30"/>
  <c r="AV557" i="30"/>
  <c r="X580" i="30"/>
  <c r="AF580" i="30"/>
  <c r="BB570" i="30"/>
  <c r="AY600" i="30"/>
  <c r="AC8" i="32" l="1"/>
  <c r="AK8" i="32"/>
  <c r="BO8" i="32" s="1"/>
  <c r="AK6" i="32"/>
  <c r="AK4" i="32"/>
  <c r="BC632" i="30"/>
  <c r="BC655" i="30" s="1"/>
  <c r="AK8" i="39"/>
  <c r="AM8" i="39" s="1"/>
  <c r="AG8" i="39"/>
  <c r="CB556" i="41"/>
  <c r="CD556" i="41"/>
  <c r="CI556" i="41" s="1"/>
  <c r="AF633" i="30"/>
  <c r="N9" i="32"/>
  <c r="AQ9" i="32" s="1"/>
  <c r="AQ14" i="32" s="1"/>
  <c r="BC676" i="30"/>
  <c r="BD677" i="30" s="1"/>
  <c r="AK11" i="39"/>
  <c r="AM11" i="39" s="1"/>
  <c r="AG11" i="39"/>
  <c r="AH14" i="39"/>
  <c r="BQ10" i="32"/>
  <c r="BG10" i="32"/>
  <c r="AW10" i="32"/>
  <c r="BP10" i="32"/>
  <c r="AV10" i="32"/>
  <c r="BF10" i="32"/>
  <c r="AV676" i="30"/>
  <c r="AD9" i="39"/>
  <c r="AD14" i="39" s="1"/>
  <c r="BT10" i="32"/>
  <c r="AZ10" i="32"/>
  <c r="BJ10" i="32"/>
  <c r="BS10" i="32"/>
  <c r="AY10" i="32"/>
  <c r="BI10" i="32"/>
  <c r="BK10" i="32"/>
  <c r="BA10" i="32"/>
  <c r="BU10" i="32"/>
  <c r="AN676" i="30"/>
  <c r="AN677" i="30" s="1"/>
  <c r="X9" i="39"/>
  <c r="BO10" i="32"/>
  <c r="BE10" i="32"/>
  <c r="AU10" i="32"/>
  <c r="AE676" i="30"/>
  <c r="AF677" i="30" s="1"/>
  <c r="Q9" i="39"/>
  <c r="BN10" i="32"/>
  <c r="BD10" i="32"/>
  <c r="AT10" i="32"/>
  <c r="AK4" i="39"/>
  <c r="G14" i="39"/>
  <c r="I4" i="39"/>
  <c r="I14" i="39" s="1"/>
  <c r="BM10" i="32"/>
  <c r="BC10" i="32"/>
  <c r="AS10" i="32"/>
  <c r="AU676" i="30"/>
  <c r="AC9" i="39"/>
  <c r="BR10" i="32"/>
  <c r="BH10" i="32"/>
  <c r="AX10" i="32"/>
  <c r="K14" i="39"/>
  <c r="AB8" i="32"/>
  <c r="BD556" i="30"/>
  <c r="BH556" i="41" s="1"/>
  <c r="BM556" i="41" s="1"/>
  <c r="AM4" i="32"/>
  <c r="BQ4" i="32" s="1"/>
  <c r="BC4" i="32"/>
  <c r="AN4" i="32"/>
  <c r="BR4" i="32" s="1"/>
  <c r="AJ4" i="32"/>
  <c r="BN4" i="32" s="1"/>
  <c r="AL4" i="32"/>
  <c r="BP4" i="32" s="1"/>
  <c r="BO4" i="32"/>
  <c r="AP4" i="32"/>
  <c r="BT4" i="32" s="1"/>
  <c r="BU4" i="32"/>
  <c r="AO4" i="32"/>
  <c r="BS4" i="32" s="1"/>
  <c r="AJ6" i="32"/>
  <c r="BN6" i="32" s="1"/>
  <c r="BO6" i="32"/>
  <c r="AI6" i="32"/>
  <c r="BM6" i="32" s="1"/>
  <c r="AL6" i="32"/>
  <c r="BP6" i="32" s="1"/>
  <c r="AM6" i="32"/>
  <c r="BQ6" i="32" s="1"/>
  <c r="AP6" i="32"/>
  <c r="BJ6" i="32" s="1"/>
  <c r="AO6" i="32"/>
  <c r="BI6" i="32" s="1"/>
  <c r="AN6" i="32"/>
  <c r="BR6" i="32" s="1"/>
  <c r="BU6" i="32"/>
  <c r="L14" i="32"/>
  <c r="AD14" i="32" s="1"/>
  <c r="AI11" i="32"/>
  <c r="BM11" i="32" s="1"/>
  <c r="AC11" i="32"/>
  <c r="AE9" i="32"/>
  <c r="N14" i="32"/>
  <c r="AF14" i="32" s="1"/>
  <c r="AF9" i="32"/>
  <c r="AG11" i="32"/>
  <c r="BK11" i="32"/>
  <c r="BU8" i="32"/>
  <c r="AG8" i="32"/>
  <c r="AE4" i="32"/>
  <c r="AC4" i="32"/>
  <c r="AT7" i="32"/>
  <c r="BD7" i="32"/>
  <c r="BE7" i="32"/>
  <c r="AU7" i="32"/>
  <c r="AY7" i="32"/>
  <c r="BI7" i="32"/>
  <c r="AZ5" i="32"/>
  <c r="BJ5" i="32"/>
  <c r="BG7" i="32"/>
  <c r="AW7" i="32"/>
  <c r="BF5" i="32"/>
  <c r="AV5" i="32"/>
  <c r="AS7" i="32"/>
  <c r="BC7" i="32"/>
  <c r="BF7" i="32"/>
  <c r="AV7" i="32"/>
  <c r="AY5" i="32"/>
  <c r="BI5" i="32"/>
  <c r="AX7" i="32"/>
  <c r="BH7" i="32"/>
  <c r="BJ7" i="32"/>
  <c r="AZ7" i="32"/>
  <c r="BA5" i="32"/>
  <c r="BK5" i="32"/>
  <c r="AU5" i="32"/>
  <c r="BE5" i="32"/>
  <c r="BA8" i="32"/>
  <c r="BK8" i="32"/>
  <c r="AT5" i="32"/>
  <c r="BD5" i="32"/>
  <c r="AS5" i="32"/>
  <c r="BC5" i="32"/>
  <c r="BK7" i="32"/>
  <c r="BA7" i="32"/>
  <c r="BG5" i="32"/>
  <c r="AW5" i="32"/>
  <c r="BH5" i="32"/>
  <c r="AX5" i="32"/>
  <c r="AL8" i="32"/>
  <c r="BP8" i="32" s="1"/>
  <c r="AL11" i="32"/>
  <c r="BP11" i="32" s="1"/>
  <c r="AN11" i="32"/>
  <c r="BR11" i="32" s="1"/>
  <c r="AN8" i="32"/>
  <c r="BR8" i="32" s="1"/>
  <c r="AM8" i="32"/>
  <c r="BQ8" i="32" s="1"/>
  <c r="AM11" i="32"/>
  <c r="BQ11" i="32" s="1"/>
  <c r="AP9" i="32"/>
  <c r="BT9" i="32" s="1"/>
  <c r="AP8" i="32"/>
  <c r="BT8" i="32" s="1"/>
  <c r="AP11" i="32"/>
  <c r="BT11" i="32" s="1"/>
  <c r="AO8" i="32"/>
  <c r="BS8" i="32" s="1"/>
  <c r="AO11" i="32"/>
  <c r="BS11" i="32" s="1"/>
  <c r="AO9" i="32"/>
  <c r="BS9" i="32" s="1"/>
  <c r="AI8" i="32"/>
  <c r="BM8" i="32" s="1"/>
  <c r="AJ8" i="32"/>
  <c r="BN8" i="32" s="1"/>
  <c r="O14" i="32"/>
  <c r="AG14" i="32" s="1"/>
  <c r="I9" i="32"/>
  <c r="AJ11" i="32"/>
  <c r="BN11" i="32" s="1"/>
  <c r="AK11" i="32"/>
  <c r="BO11" i="32" s="1"/>
  <c r="J9" i="32"/>
  <c r="M14" i="32"/>
  <c r="AE14" i="32" s="1"/>
  <c r="BD570" i="30"/>
  <c r="BD655" i="30"/>
  <c r="AZ677" i="30"/>
  <c r="P656" i="30"/>
  <c r="X633" i="30"/>
  <c r="X655" i="30"/>
  <c r="X656" i="30" s="1"/>
  <c r="AN633" i="30"/>
  <c r="AN655" i="30"/>
  <c r="AN656" i="30" s="1"/>
  <c r="AV633" i="30"/>
  <c r="AU655" i="30"/>
  <c r="AV656" i="30" s="1"/>
  <c r="P633" i="30"/>
  <c r="AZ600" i="30"/>
  <c r="AZ601" i="30" s="1"/>
  <c r="P601" i="30"/>
  <c r="BD353" i="30"/>
  <c r="BD358" i="30" s="1"/>
  <c r="BD351" i="30"/>
  <c r="BD356" i="30" s="1"/>
  <c r="BD355" i="30"/>
  <c r="BC556" i="30"/>
  <c r="BG556" i="41" s="1"/>
  <c r="BL556" i="41" s="1"/>
  <c r="BD588" i="30"/>
  <c r="P579" i="30"/>
  <c r="P580" i="30" s="1"/>
  <c r="P557" i="30"/>
  <c r="AV580" i="30"/>
  <c r="BC600" i="30"/>
  <c r="BB579" i="30"/>
  <c r="BB600" i="30"/>
  <c r="BD656" i="30" l="1"/>
  <c r="BD633" i="30"/>
  <c r="BM557" i="41"/>
  <c r="AV677" i="30"/>
  <c r="AI9" i="39"/>
  <c r="AI14" i="39" s="1"/>
  <c r="BD579" i="30"/>
  <c r="BU9" i="32"/>
  <c r="AG9" i="39"/>
  <c r="AG14" i="39" s="1"/>
  <c r="AC14" i="39"/>
  <c r="BT6" i="32"/>
  <c r="BS6" i="32"/>
  <c r="X14" i="39"/>
  <c r="AA9" i="39"/>
  <c r="AA14" i="39" s="1"/>
  <c r="AJ9" i="39"/>
  <c r="AJ14" i="39" s="1"/>
  <c r="AK14" i="39"/>
  <c r="AM4" i="39"/>
  <c r="Q14" i="39"/>
  <c r="U9" i="39"/>
  <c r="U14" i="39" s="1"/>
  <c r="BM4" i="32"/>
  <c r="AS4" i="32"/>
  <c r="AZ6" i="32"/>
  <c r="AY6" i="32"/>
  <c r="BA11" i="32"/>
  <c r="BF6" i="32"/>
  <c r="AV6" i="32"/>
  <c r="BE6" i="32"/>
  <c r="AU6" i="32"/>
  <c r="BA6" i="32"/>
  <c r="BK6" i="32"/>
  <c r="BC11" i="32"/>
  <c r="BU11" i="32"/>
  <c r="AT6" i="32"/>
  <c r="BD6" i="32"/>
  <c r="AA9" i="32"/>
  <c r="AS6" i="32"/>
  <c r="J14" i="32"/>
  <c r="AB14" i="32" s="1"/>
  <c r="AB9" i="32"/>
  <c r="BC6" i="32"/>
  <c r="AX6" i="32"/>
  <c r="AS11" i="32"/>
  <c r="BH6" i="32"/>
  <c r="BG6" i="32"/>
  <c r="AW6" i="32"/>
  <c r="AZ11" i="32"/>
  <c r="BJ11" i="32"/>
  <c r="BD4" i="32"/>
  <c r="AT4" i="32"/>
  <c r="BC8" i="32"/>
  <c r="AS8" i="32"/>
  <c r="BJ8" i="32"/>
  <c r="AZ8" i="32"/>
  <c r="AW8" i="32"/>
  <c r="BG8" i="32"/>
  <c r="BH4" i="32"/>
  <c r="AX4" i="32"/>
  <c r="BG11" i="32"/>
  <c r="AW11" i="32"/>
  <c r="BI9" i="32"/>
  <c r="AY9" i="32"/>
  <c r="AZ9" i="32"/>
  <c r="BJ9" i="32"/>
  <c r="AX8" i="32"/>
  <c r="BH8" i="32"/>
  <c r="AW4" i="32"/>
  <c r="BG4" i="32"/>
  <c r="BD11" i="32"/>
  <c r="AT11" i="32"/>
  <c r="AV8" i="32"/>
  <c r="BF8" i="32"/>
  <c r="AY11" i="32"/>
  <c r="BI11" i="32"/>
  <c r="BK9" i="32"/>
  <c r="BA9" i="32"/>
  <c r="AX11" i="32"/>
  <c r="BH11" i="32"/>
  <c r="AV4" i="32"/>
  <c r="BF4" i="32"/>
  <c r="BD8" i="32"/>
  <c r="AT8" i="32"/>
  <c r="AU4" i="32"/>
  <c r="BE4" i="32"/>
  <c r="BA4" i="32"/>
  <c r="BK4" i="32"/>
  <c r="BE8" i="32"/>
  <c r="AU8" i="32"/>
  <c r="BI4" i="32"/>
  <c r="AY4" i="32"/>
  <c r="AU11" i="32"/>
  <c r="BE11" i="32"/>
  <c r="BI8" i="32"/>
  <c r="AY8" i="32"/>
  <c r="BJ4" i="32"/>
  <c r="AZ4" i="32"/>
  <c r="BF11" i="32"/>
  <c r="AV11" i="32"/>
  <c r="AP14" i="32"/>
  <c r="AO14" i="32"/>
  <c r="I14" i="32"/>
  <c r="AA14" i="32" s="1"/>
  <c r="K9" i="32"/>
  <c r="AC9" i="32" s="1"/>
  <c r="BD600" i="30"/>
  <c r="BD601" i="30" s="1"/>
  <c r="BC579" i="30"/>
  <c r="BD557" i="30"/>
  <c r="BH557" i="41" s="1"/>
  <c r="AI18" i="32" l="1"/>
  <c r="AI20" i="32" s="1"/>
  <c r="AK9" i="32"/>
  <c r="BS14" i="32"/>
  <c r="BD580" i="30"/>
  <c r="AQ18" i="32"/>
  <c r="AM18" i="39" s="1"/>
  <c r="I18" i="39" s="1"/>
  <c r="AM9" i="39"/>
  <c r="AM14" i="39" s="1"/>
  <c r="AJ9" i="32"/>
  <c r="BN9" i="32" s="1"/>
  <c r="BN14" i="32" s="1"/>
  <c r="AJ18" i="32"/>
  <c r="BN18" i="32" s="1"/>
  <c r="AK18" i="32"/>
  <c r="BO18" i="32" s="1"/>
  <c r="BT14" i="32"/>
  <c r="BU14" i="32"/>
  <c r="AL18" i="32"/>
  <c r="BP18" i="32" s="1"/>
  <c r="AM18" i="32"/>
  <c r="BQ18" i="32" s="1"/>
  <c r="AN18" i="32"/>
  <c r="BR18" i="32" s="1"/>
  <c r="AO18" i="32"/>
  <c r="BS18" i="32" s="1"/>
  <c r="AP18" i="32"/>
  <c r="BT18" i="32" s="1"/>
  <c r="AL9" i="32"/>
  <c r="BP9" i="32" s="1"/>
  <c r="AN9" i="32"/>
  <c r="BR9" i="32" s="1"/>
  <c r="AM9" i="32"/>
  <c r="BQ9" i="32" s="1"/>
  <c r="AI9" i="32"/>
  <c r="BM9" i="32" s="1"/>
  <c r="K14" i="32"/>
  <c r="AC14" i="32" s="1"/>
  <c r="BO9" i="32"/>
  <c r="AQ20" i="32" l="1"/>
  <c r="AQ22" i="32" s="1"/>
  <c r="BU18" i="32"/>
  <c r="BD9" i="32"/>
  <c r="BD14" i="32" s="1"/>
  <c r="AT9" i="32"/>
  <c r="AT14" i="32" s="1"/>
  <c r="AJ14" i="32"/>
  <c r="BM18" i="32"/>
  <c r="BM20" i="32" s="1"/>
  <c r="BC18" i="32"/>
  <c r="BC20" i="32" s="1"/>
  <c r="AS18" i="32"/>
  <c r="AS20" i="32" s="1"/>
  <c r="AL20" i="32"/>
  <c r="AV18" i="32"/>
  <c r="BF18" i="32"/>
  <c r="BF20" i="32" s="1"/>
  <c r="BC9" i="32"/>
  <c r="BC14" i="32" s="1"/>
  <c r="AS9" i="32"/>
  <c r="BM14" i="32" s="1"/>
  <c r="AJ20" i="32"/>
  <c r="BD18" i="32"/>
  <c r="BD20" i="32" s="1"/>
  <c r="AT18" i="32"/>
  <c r="BN20" i="32" s="1"/>
  <c r="BN22" i="32" s="1"/>
  <c r="BN23" i="32" s="1"/>
  <c r="BK18" i="32"/>
  <c r="BK20" i="32" s="1"/>
  <c r="BA18" i="32"/>
  <c r="AK20" i="32"/>
  <c r="BE18" i="32"/>
  <c r="BE20" i="32" s="1"/>
  <c r="AU18" i="32"/>
  <c r="BO20" i="32" s="1"/>
  <c r="AK14" i="32"/>
  <c r="BE9" i="32"/>
  <c r="BE14" i="32" s="1"/>
  <c r="AU9" i="32"/>
  <c r="BO14" i="32" s="1"/>
  <c r="AP20" i="32"/>
  <c r="AP22" i="32" s="1"/>
  <c r="AP23" i="32" s="1"/>
  <c r="AP25" i="32" s="1"/>
  <c r="BJ18" i="32"/>
  <c r="BJ20" i="32" s="1"/>
  <c r="AZ18" i="32"/>
  <c r="BT20" i="32" s="1"/>
  <c r="BT22" i="32" s="1"/>
  <c r="BT23" i="32" s="1"/>
  <c r="AM14" i="32"/>
  <c r="BG9" i="32"/>
  <c r="BG14" i="32" s="1"/>
  <c r="AW9" i="32"/>
  <c r="BQ14" i="32" s="1"/>
  <c r="AO20" i="32"/>
  <c r="AO22" i="32" s="1"/>
  <c r="AY18" i="32"/>
  <c r="BS20" i="32" s="1"/>
  <c r="BS22" i="32" s="1"/>
  <c r="BS23" i="32" s="1"/>
  <c r="BI18" i="32"/>
  <c r="BI20" i="32" s="1"/>
  <c r="AN14" i="32"/>
  <c r="BH9" i="32"/>
  <c r="BH14" i="32" s="1"/>
  <c r="AX9" i="32"/>
  <c r="BR14" i="32" s="1"/>
  <c r="AN20" i="32"/>
  <c r="AX18" i="32"/>
  <c r="BR20" i="32" s="1"/>
  <c r="BH18" i="32"/>
  <c r="BH20" i="32" s="1"/>
  <c r="AL14" i="32"/>
  <c r="BF9" i="32"/>
  <c r="BF14" i="32" s="1"/>
  <c r="AV9" i="32"/>
  <c r="BP14" i="32" s="1"/>
  <c r="AM20" i="32"/>
  <c r="AW18" i="32"/>
  <c r="BQ20" i="32" s="1"/>
  <c r="BG18" i="32"/>
  <c r="BG20" i="32" s="1"/>
  <c r="AI14" i="32"/>
  <c r="BJ14" i="32"/>
  <c r="BA14" i="32"/>
  <c r="BI14" i="32"/>
  <c r="AZ14" i="32"/>
  <c r="AY14" i="32"/>
  <c r="BK14" i="32"/>
  <c r="AQ23" i="32" l="1"/>
  <c r="AQ25" i="32" s="1"/>
  <c r="BU20" i="32"/>
  <c r="BU22" i="32" s="1"/>
  <c r="BU23" i="32" s="1"/>
  <c r="BU27" i="32" s="1"/>
  <c r="AM20" i="39"/>
  <c r="AM22" i="39" s="1"/>
  <c r="AM23" i="39" s="1"/>
  <c r="AM25" i="39" s="1"/>
  <c r="I20" i="39"/>
  <c r="I22" i="39" s="1"/>
  <c r="I23" i="39" s="1"/>
  <c r="I25" i="39" s="1"/>
  <c r="U18" i="39"/>
  <c r="U20" i="39" s="1"/>
  <c r="U22" i="39" s="1"/>
  <c r="U23" i="39" s="1"/>
  <c r="U25" i="39" s="1"/>
  <c r="AG18" i="39"/>
  <c r="AG20" i="39" s="1"/>
  <c r="AG22" i="39" s="1"/>
  <c r="AG23" i="39" s="1"/>
  <c r="AG25" i="39" s="1"/>
  <c r="O18" i="39"/>
  <c r="O20" i="39" s="1"/>
  <c r="O22" i="39" s="1"/>
  <c r="O23" i="39" s="1"/>
  <c r="O25" i="39" s="1"/>
  <c r="AA18" i="39"/>
  <c r="AA20" i="39" s="1"/>
  <c r="AA22" i="39" s="1"/>
  <c r="AA23" i="39" s="1"/>
  <c r="AA25" i="39" s="1"/>
  <c r="AJ22" i="32"/>
  <c r="AJ23" i="32" s="1"/>
  <c r="AJ25" i="32" s="1"/>
  <c r="AJ30" i="32" s="1"/>
  <c r="AI22" i="32"/>
  <c r="AI23" i="32" s="1"/>
  <c r="AI25" i="32" s="1"/>
  <c r="AV14" i="32"/>
  <c r="AS14" i="32"/>
  <c r="AS22" i="32" s="1"/>
  <c r="AS23" i="32" s="1"/>
  <c r="BA26" i="32" s="1"/>
  <c r="BM22" i="32"/>
  <c r="BM23" i="32" s="1"/>
  <c r="BU26" i="32" s="1"/>
  <c r="AT20" i="32"/>
  <c r="AT22" i="32" s="1"/>
  <c r="AT23" i="32" s="1"/>
  <c r="AP30" i="32"/>
  <c r="AP31" i="32"/>
  <c r="AP32" i="32"/>
  <c r="AZ20" i="32"/>
  <c r="AZ22" i="32" s="1"/>
  <c r="AZ23" i="32" s="1"/>
  <c r="AU14" i="32"/>
  <c r="AW14" i="32"/>
  <c r="BA20" i="32"/>
  <c r="BA22" i="32" s="1"/>
  <c r="BA23" i="32" s="1"/>
  <c r="BA27" i="32" s="1"/>
  <c r="AL22" i="32"/>
  <c r="AL23" i="32" s="1"/>
  <c r="AL25" i="32" s="1"/>
  <c r="AO23" i="32"/>
  <c r="AO25" i="32" s="1"/>
  <c r="AN22" i="32"/>
  <c r="AN23" i="32" s="1"/>
  <c r="AN25" i="32" s="1"/>
  <c r="AK22" i="32"/>
  <c r="AK23" i="32" s="1"/>
  <c r="AK25" i="32" s="1"/>
  <c r="AM22" i="32"/>
  <c r="AM23" i="32" s="1"/>
  <c r="AM25" i="32" s="1"/>
  <c r="AX14" i="32"/>
  <c r="BC22" i="32"/>
  <c r="BC23" i="32" s="1"/>
  <c r="BK26" i="32" s="1"/>
  <c r="AY20" i="32"/>
  <c r="AY22" i="32" s="1"/>
  <c r="AY23" i="32" s="1"/>
  <c r="AV20" i="32"/>
  <c r="BP20" i="32"/>
  <c r="BP22" i="32" s="1"/>
  <c r="BP23" i="32" s="1"/>
  <c r="BR22" i="32"/>
  <c r="BR23" i="32" s="1"/>
  <c r="BI22" i="32"/>
  <c r="BI23" i="32" s="1"/>
  <c r="BQ22" i="32"/>
  <c r="BQ23" i="32" s="1"/>
  <c r="BO22" i="32"/>
  <c r="BO23" i="32" s="1"/>
  <c r="BH22" i="32"/>
  <c r="BH23" i="32" s="1"/>
  <c r="AX20" i="32"/>
  <c r="AW20" i="32"/>
  <c r="AU20" i="32"/>
  <c r="BG22" i="32"/>
  <c r="BG23" i="32" s="1"/>
  <c r="BD22" i="32"/>
  <c r="BD23" i="32" s="1"/>
  <c r="BE22" i="32"/>
  <c r="BE23" i="32" s="1"/>
  <c r="BF22" i="32"/>
  <c r="BF23" i="32" s="1"/>
  <c r="BJ22" i="32"/>
  <c r="BJ23" i="32" s="1"/>
  <c r="BK22" i="32"/>
  <c r="BK23" i="32" s="1"/>
  <c r="BK27" i="32" s="1"/>
  <c r="AQ30" i="32" l="1"/>
  <c r="AQ31" i="32"/>
  <c r="AQ32" i="32"/>
  <c r="AV22" i="32"/>
  <c r="AV23" i="32" s="1"/>
  <c r="AJ32" i="32"/>
  <c r="AJ31" i="32"/>
  <c r="AW22" i="32"/>
  <c r="AW23" i="32" s="1"/>
  <c r="AU22" i="32"/>
  <c r="AU23" i="32" s="1"/>
  <c r="AI30" i="32"/>
  <c r="AI32" i="32"/>
  <c r="AI31" i="32"/>
  <c r="AM30" i="32"/>
  <c r="AM31" i="32"/>
  <c r="AM32" i="32"/>
  <c r="AK30" i="32"/>
  <c r="AK32" i="32"/>
  <c r="AK31" i="32"/>
  <c r="AN32" i="32"/>
  <c r="AN30" i="32"/>
  <c r="AN31" i="32"/>
  <c r="AL30" i="32"/>
  <c r="AL31" i="32"/>
  <c r="AL32" i="32"/>
  <c r="AO30" i="32"/>
  <c r="AO32" i="32"/>
  <c r="AO31" i="32"/>
  <c r="AX22" i="32"/>
  <c r="AX23" i="32" s="1"/>
</calcChain>
</file>

<file path=xl/comments1.xml><?xml version="1.0" encoding="utf-8"?>
<comments xmlns="http://schemas.openxmlformats.org/spreadsheetml/2006/main">
  <authors>
    <author>関谷 啓吾</author>
    <author>森 優樹</author>
  </authors>
  <commentList>
    <comment ref="AK3" authorId="0" shapeId="0">
      <text>
        <r>
          <rPr>
            <b/>
            <sz val="9"/>
            <color indexed="81"/>
            <rFont val="MS P ゴシック"/>
            <family val="3"/>
            <charset val="128"/>
          </rPr>
          <t>2021/10/25時点ｎ
為替レート113.63円</t>
        </r>
      </text>
    </comment>
    <comment ref="AN3" authorId="0" shapeId="0">
      <text>
        <r>
          <rPr>
            <b/>
            <sz val="9"/>
            <color indexed="81"/>
            <rFont val="MS P ゴシック"/>
            <family val="3"/>
            <charset val="128"/>
          </rPr>
          <t>2021/10/25時点ｎ
為替レート113.63円</t>
        </r>
      </text>
    </comment>
    <comment ref="AQ3" authorId="0" shapeId="0">
      <text>
        <r>
          <rPr>
            <b/>
            <sz val="9"/>
            <color indexed="81"/>
            <rFont val="MS P ゴシック"/>
            <family val="3"/>
            <charset val="128"/>
          </rPr>
          <t>2021/10/25時点ｎ
為替レート113.63円</t>
        </r>
      </text>
    </comment>
    <comment ref="C13" authorId="1" shapeId="0">
      <text>
        <r>
          <rPr>
            <b/>
            <sz val="9"/>
            <color indexed="81"/>
            <rFont val="MS P ゴシック"/>
            <family val="3"/>
            <charset val="128"/>
          </rPr>
          <t>各サービス１行あたり・本番:$50/月,開発:$10/月,研修:$10/月にて算出
 ①Config
 ②ALB(Application Load Balancer)
 ③CloudTrail
 ④KMS
 ⑤Secrets Manager
 ⑥Route53
 ⑦Transit Gateway
 ⑧VPC Endpoint</t>
        </r>
      </text>
    </comment>
  </commentList>
</comments>
</file>

<file path=xl/comments2.xml><?xml version="1.0" encoding="utf-8"?>
<comments xmlns="http://schemas.openxmlformats.org/spreadsheetml/2006/main">
  <authors>
    <author>森 優樹</author>
  </authors>
  <commentList>
    <comment ref="C13" authorId="0" shapeId="0">
      <text>
        <r>
          <rPr>
            <b/>
            <sz val="9"/>
            <color indexed="81"/>
            <rFont val="MS P ゴシック"/>
            <family val="3"/>
            <charset val="128"/>
          </rPr>
          <t>各サービス１行あたり・本番:$50/月,開発:$10/月,研修:$10/月にて算出
 ①Config
 ②ALB(Application Load Balancer)
 ③CloudTrail
 ④KMS
 ⑤Secrets Manager
 ⑥Route53
 ⑦Transit Gateway
 ⑧VPC Endpoint</t>
        </r>
      </text>
    </comment>
  </commentList>
</comments>
</file>

<file path=xl/sharedStrings.xml><?xml version="1.0" encoding="utf-8"?>
<sst xmlns="http://schemas.openxmlformats.org/spreadsheetml/2006/main" count="7471" uniqueCount="565">
  <si>
    <t>金額推移</t>
    <rPh sb="0" eb="2">
      <t>キンガク</t>
    </rPh>
    <rPh sb="2" eb="4">
      <t>スイイ</t>
    </rPh>
    <phoneticPr fontId="1"/>
  </si>
  <si>
    <t>１年後</t>
    <rPh sb="1" eb="3">
      <t>ネンゴ</t>
    </rPh>
    <phoneticPr fontId="1"/>
  </si>
  <si>
    <t>１０年後</t>
    <rPh sb="2" eb="4">
      <t>ネンゴ</t>
    </rPh>
    <phoneticPr fontId="1"/>
  </si>
  <si>
    <t>試算結果</t>
    <rPh sb="0" eb="2">
      <t>シサン</t>
    </rPh>
    <rPh sb="2" eb="4">
      <t>ケッカ</t>
    </rPh>
    <phoneticPr fontId="1"/>
  </si>
  <si>
    <t>試算結果ー２月エグゼとの差額</t>
    <rPh sb="0" eb="2">
      <t>シサン</t>
    </rPh>
    <rPh sb="2" eb="4">
      <t>ケッカ</t>
    </rPh>
    <rPh sb="6" eb="7">
      <t>ガツ</t>
    </rPh>
    <rPh sb="12" eb="14">
      <t>サガク</t>
    </rPh>
    <phoneticPr fontId="1"/>
  </si>
  <si>
    <t>試算結果ー８月エグゼとの差額</t>
    <rPh sb="0" eb="2">
      <t>シサン</t>
    </rPh>
    <rPh sb="2" eb="4">
      <t>ケッカ</t>
    </rPh>
    <rPh sb="6" eb="7">
      <t>ガツ</t>
    </rPh>
    <rPh sb="12" eb="14">
      <t>サガク</t>
    </rPh>
    <phoneticPr fontId="1"/>
  </si>
  <si>
    <t>試算結果ー要件定義終了時点との差額</t>
    <rPh sb="0" eb="2">
      <t>シサン</t>
    </rPh>
    <rPh sb="2" eb="4">
      <t>ケッカ</t>
    </rPh>
    <rPh sb="15" eb="17">
      <t>サガク</t>
    </rPh>
    <phoneticPr fontId="1"/>
  </si>
  <si>
    <t>要件定義終了時点</t>
    <rPh sb="0" eb="2">
      <t>ヨウケン</t>
    </rPh>
    <rPh sb="2" eb="4">
      <t>テイギ</t>
    </rPh>
    <rPh sb="4" eb="6">
      <t>シュウリョウ</t>
    </rPh>
    <rPh sb="6" eb="8">
      <t>ジテン</t>
    </rPh>
    <phoneticPr fontId="1"/>
  </si>
  <si>
    <t>本番</t>
    <rPh sb="0" eb="2">
      <t>ホンバン</t>
    </rPh>
    <phoneticPr fontId="1"/>
  </si>
  <si>
    <t>開発</t>
    <rPh sb="0" eb="2">
      <t>カイハツ</t>
    </rPh>
    <phoneticPr fontId="1"/>
  </si>
  <si>
    <t>研修</t>
    <rPh sb="0" eb="2">
      <t>ケンシュウ</t>
    </rPh>
    <phoneticPr fontId="1"/>
  </si>
  <si>
    <t>研修
20日稼働</t>
    <rPh sb="0" eb="2">
      <t>ケンシュウ</t>
    </rPh>
    <rPh sb="5" eb="6">
      <t>ニチ</t>
    </rPh>
    <rPh sb="6" eb="8">
      <t>カドウ</t>
    </rPh>
    <phoneticPr fontId="1"/>
  </si>
  <si>
    <t>10/19時点
１年後×120カ月</t>
    <phoneticPr fontId="1"/>
  </si>
  <si>
    <t>10/19時点
１年後×60カ月+10年後×60カ月</t>
    <phoneticPr fontId="1"/>
  </si>
  <si>
    <t>10/19時点
10年後×120カ月</t>
    <phoneticPr fontId="1"/>
  </si>
  <si>
    <t>対応する見直し観点
(3_AWS利用料見直し方針ワークシート.xlsx)</t>
    <rPh sb="0" eb="2">
      <t>タイオウ</t>
    </rPh>
    <rPh sb="4" eb="6">
      <t>ミナオ</t>
    </rPh>
    <rPh sb="7" eb="9">
      <t>カンテン</t>
    </rPh>
    <phoneticPr fontId="1"/>
  </si>
  <si>
    <t>為替レート</t>
    <rPh sb="0" eb="2">
      <t>カワセ</t>
    </rPh>
    <phoneticPr fontId="1"/>
  </si>
  <si>
    <t>-</t>
    <phoneticPr fontId="1"/>
  </si>
  <si>
    <t>Aurora(データベース)</t>
    <phoneticPr fontId="1"/>
  </si>
  <si>
    <r>
      <t xml:space="preserve">4.オンラインリクエスト件数を基礎値とした項目の見直し
6.開発環境・研修環境の利用について
</t>
    </r>
    <r>
      <rPr>
        <u/>
        <sz val="11"/>
        <color theme="1"/>
        <rFont val="游ゴシック"/>
        <family val="3"/>
        <charset val="128"/>
        <scheme val="minor"/>
      </rPr>
      <t>※8.リザーブドインスタンス対象</t>
    </r>
    <phoneticPr fontId="1"/>
  </si>
  <si>
    <t>Fargate</t>
    <phoneticPr fontId="1"/>
  </si>
  <si>
    <t>2.ドメイン・コンテナ数の見直し
6.開発環境・研修環境の利用について</t>
    <phoneticPr fontId="1"/>
  </si>
  <si>
    <t>EC2</t>
    <phoneticPr fontId="1"/>
  </si>
  <si>
    <r>
      <t xml:space="preserve">6.開発環境・研修環境の利用について
</t>
    </r>
    <r>
      <rPr>
        <u/>
        <sz val="11"/>
        <color theme="1"/>
        <rFont val="游ゴシック"/>
        <family val="3"/>
        <charset val="128"/>
        <scheme val="minor"/>
      </rPr>
      <t>※8.リザーブドインスタンス対象</t>
    </r>
    <phoneticPr fontId="1"/>
  </si>
  <si>
    <t>CloudWatch</t>
    <phoneticPr fontId="1"/>
  </si>
  <si>
    <r>
      <t xml:space="preserve">6.開発環境・研修環境の利用について
</t>
    </r>
    <r>
      <rPr>
        <u/>
        <sz val="11"/>
        <color theme="1"/>
        <rFont val="游ゴシック"/>
        <family val="3"/>
        <charset val="128"/>
        <scheme val="minor"/>
      </rPr>
      <t>9.Cloudwatch logs精査</t>
    </r>
    <phoneticPr fontId="1"/>
  </si>
  <si>
    <t>ElastiCache fot Redis</t>
    <phoneticPr fontId="1"/>
  </si>
  <si>
    <t>S3</t>
    <phoneticPr fontId="1"/>
  </si>
  <si>
    <r>
      <rPr>
        <u/>
        <sz val="11"/>
        <color theme="1"/>
        <rFont val="游ゴシック"/>
        <family val="3"/>
        <charset val="128"/>
        <scheme val="minor"/>
      </rPr>
      <t>1.大阪リージョン利用可否</t>
    </r>
    <r>
      <rPr>
        <sz val="11"/>
        <color theme="1"/>
        <rFont val="游ゴシック"/>
        <family val="2"/>
        <charset val="128"/>
        <scheme val="minor"/>
      </rPr>
      <t xml:space="preserve">
2.ドメイン・コンテナ数の見直し
3.ログサイズの圧縮
4.オンラインリクエスト件数を基礎値とした項目の見直し
</t>
    </r>
    <r>
      <rPr>
        <u/>
        <sz val="11"/>
        <color theme="1"/>
        <rFont val="游ゴシック"/>
        <family val="3"/>
        <charset val="128"/>
        <scheme val="minor"/>
      </rPr>
      <t>9.Cloudwatch logs精査</t>
    </r>
    <phoneticPr fontId="1"/>
  </si>
  <si>
    <t>EBS</t>
    <phoneticPr fontId="1"/>
  </si>
  <si>
    <t>5.スナップショット対象の精査
6.開発環境・研修環境の利用について</t>
    <phoneticPr fontId="1"/>
  </si>
  <si>
    <t>ECR</t>
    <phoneticPr fontId="1"/>
  </si>
  <si>
    <t>2.ドメイン・コンテナ数の見直し</t>
    <phoneticPr fontId="1"/>
  </si>
  <si>
    <t>MQ</t>
    <phoneticPr fontId="1"/>
  </si>
  <si>
    <t>利用しない</t>
    <rPh sb="0" eb="2">
      <t>リヨウ</t>
    </rPh>
    <phoneticPr fontId="1"/>
  </si>
  <si>
    <t>その他サービス</t>
    <rPh sb="2" eb="3">
      <t>タ</t>
    </rPh>
    <phoneticPr fontId="1"/>
  </si>
  <si>
    <t>合計（千円）</t>
    <rPh sb="0" eb="2">
      <t>ゴウケイ</t>
    </rPh>
    <rPh sb="3" eb="5">
      <t>センエン</t>
    </rPh>
    <phoneticPr fontId="1"/>
  </si>
  <si>
    <t>A-gate基本料</t>
    <rPh sb="6" eb="9">
      <t>キホンリョウ</t>
    </rPh>
    <phoneticPr fontId="1"/>
  </si>
  <si>
    <t>Hinemos利用料</t>
    <rPh sb="7" eb="10">
      <t>リヨウリョウ</t>
    </rPh>
    <phoneticPr fontId="1"/>
  </si>
  <si>
    <t>S前AWS利用料</t>
    <rPh sb="4" eb="7">
      <t>リヨウリョウ</t>
    </rPh>
    <phoneticPr fontId="1"/>
  </si>
  <si>
    <t>AWS搭載ソフトウェア</t>
    <rPh sb="3" eb="5">
      <t>トウサイ</t>
    </rPh>
    <phoneticPr fontId="1"/>
  </si>
  <si>
    <t>合計（億円）</t>
    <rPh sb="0" eb="2">
      <t>ゴウケイ</t>
    </rPh>
    <rPh sb="3" eb="5">
      <t>オクエン</t>
    </rPh>
    <phoneticPr fontId="1"/>
  </si>
  <si>
    <t>Bank-Rノウハウ料（億円）</t>
    <phoneticPr fontId="1"/>
  </si>
  <si>
    <t>エグゼ基準・クラウド利用料など</t>
    <rPh sb="3" eb="5">
      <t>キジュン</t>
    </rPh>
    <rPh sb="10" eb="12">
      <t>リヨウ</t>
    </rPh>
    <rPh sb="12" eb="13">
      <t>リョウ</t>
    </rPh>
    <phoneticPr fontId="1"/>
  </si>
  <si>
    <t>上限</t>
    <rPh sb="0" eb="2">
      <t>ジョウゲン</t>
    </rPh>
    <phoneticPr fontId="1"/>
  </si>
  <si>
    <t>A-gate手数料</t>
    <rPh sb="6" eb="9">
      <t>テスウリョウ</t>
    </rPh>
    <phoneticPr fontId="1"/>
  </si>
  <si>
    <t>下限</t>
    <rPh sb="0" eb="2">
      <t>カゲン</t>
    </rPh>
    <phoneticPr fontId="1"/>
  </si>
  <si>
    <t>10年の月数</t>
    <rPh sb="2" eb="3">
      <t>ネン</t>
    </rPh>
    <rPh sb="4" eb="6">
      <t>ゲッスウ</t>
    </rPh>
    <phoneticPr fontId="1"/>
  </si>
  <si>
    <t>10/19時点・１年後×120カ月</t>
    <phoneticPr fontId="1"/>
  </si>
  <si>
    <t>10/19時点・１年後×60カ月+10年後×60カ月</t>
    <phoneticPr fontId="1"/>
  </si>
  <si>
    <t>10/19時点・10年後×120カ月</t>
    <phoneticPr fontId="1"/>
  </si>
  <si>
    <t>研修20日利用月数</t>
    <rPh sb="0" eb="2">
      <t>ケンシュウ</t>
    </rPh>
    <rPh sb="4" eb="5">
      <t>ニチ</t>
    </rPh>
    <rPh sb="5" eb="7">
      <t>リヨウ</t>
    </rPh>
    <rPh sb="7" eb="8">
      <t>ツキ</t>
    </rPh>
    <rPh sb="8" eb="9">
      <t>スウ</t>
    </rPh>
    <phoneticPr fontId="1"/>
  </si>
  <si>
    <t>ec2</t>
    <phoneticPr fontId="1"/>
  </si>
  <si>
    <t>S前本番の利用月数</t>
    <rPh sb="1" eb="2">
      <t>マエ</t>
    </rPh>
    <rPh sb="2" eb="4">
      <t>ホンバン</t>
    </rPh>
    <rPh sb="5" eb="7">
      <t>リヨウ</t>
    </rPh>
    <rPh sb="7" eb="9">
      <t>ゲッスウ</t>
    </rPh>
    <phoneticPr fontId="1"/>
  </si>
  <si>
    <t>差額（２月エグゼ）</t>
    <rPh sb="0" eb="2">
      <t>サガク</t>
    </rPh>
    <rPh sb="4" eb="5">
      <t>ガツ</t>
    </rPh>
    <phoneticPr fontId="1"/>
  </si>
  <si>
    <t>S前開発の利用月数</t>
    <rPh sb="1" eb="2">
      <t>マエ</t>
    </rPh>
    <rPh sb="2" eb="4">
      <t>カイハツ</t>
    </rPh>
    <rPh sb="5" eb="7">
      <t>リヨウ</t>
    </rPh>
    <rPh sb="7" eb="9">
      <t>ゲッスウ</t>
    </rPh>
    <phoneticPr fontId="1"/>
  </si>
  <si>
    <t>差額（８月エグゼ）</t>
    <rPh sb="0" eb="2">
      <t>サガク</t>
    </rPh>
    <rPh sb="4" eb="5">
      <t>ガツ</t>
    </rPh>
    <phoneticPr fontId="1"/>
  </si>
  <si>
    <t>S前研修の利用月数</t>
    <rPh sb="1" eb="2">
      <t>マエ</t>
    </rPh>
    <rPh sb="2" eb="4">
      <t>ケンシュウ</t>
    </rPh>
    <rPh sb="5" eb="7">
      <t>リヨウ</t>
    </rPh>
    <phoneticPr fontId="1"/>
  </si>
  <si>
    <t>差額（要件定義終了時）</t>
    <rPh sb="0" eb="2">
      <t>サガク</t>
    </rPh>
    <rPh sb="3" eb="5">
      <t>ヨウケン</t>
    </rPh>
    <rPh sb="5" eb="7">
      <t>テイギ</t>
    </rPh>
    <rPh sb="7" eb="9">
      <t>シュウリョウ</t>
    </rPh>
    <rPh sb="9" eb="10">
      <t>ジ</t>
    </rPh>
    <phoneticPr fontId="1"/>
  </si>
  <si>
    <t>s3</t>
    <phoneticPr fontId="1"/>
  </si>
  <si>
    <t>本番構築～S開始までの月数</t>
    <rPh sb="0" eb="2">
      <t>ホンバン</t>
    </rPh>
    <rPh sb="2" eb="4">
      <t>コウチク</t>
    </rPh>
    <rPh sb="6" eb="8">
      <t>カイシ</t>
    </rPh>
    <rPh sb="11" eb="13">
      <t>ツキスウ</t>
    </rPh>
    <phoneticPr fontId="1"/>
  </si>
  <si>
    <t>※S3,EBSの利用料算出に利用</t>
    <rPh sb="8" eb="10">
      <t>リヨウ</t>
    </rPh>
    <rPh sb="10" eb="11">
      <t>リョウ</t>
    </rPh>
    <rPh sb="11" eb="13">
      <t>サンシュツ</t>
    </rPh>
    <rPh sb="14" eb="16">
      <t>リヨウ</t>
    </rPh>
    <phoneticPr fontId="1"/>
  </si>
  <si>
    <t>※10月エグゼ基準①</t>
    <rPh sb="3" eb="4">
      <t>ガツ</t>
    </rPh>
    <rPh sb="7" eb="9">
      <t>キジュン</t>
    </rPh>
    <phoneticPr fontId="1"/>
  </si>
  <si>
    <t>※10月エグゼ基準②</t>
    <rPh sb="3" eb="4">
      <t>ガツ</t>
    </rPh>
    <rPh sb="7" eb="9">
      <t>キジュン</t>
    </rPh>
    <phoneticPr fontId="1"/>
  </si>
  <si>
    <t>開発構築～S開始までの月数</t>
    <rPh sb="0" eb="2">
      <t>カイハツ</t>
    </rPh>
    <rPh sb="2" eb="4">
      <t>コウチク</t>
    </rPh>
    <rPh sb="6" eb="8">
      <t>カイシ</t>
    </rPh>
    <rPh sb="11" eb="13">
      <t>ツキスウ</t>
    </rPh>
    <phoneticPr fontId="1"/>
  </si>
  <si>
    <t>研修構築～S開始までの月数</t>
    <rPh sb="0" eb="2">
      <t>ケンシュウ</t>
    </rPh>
    <phoneticPr fontId="1"/>
  </si>
  <si>
    <t>Hinemos利用料対象台数内訳</t>
    <rPh sb="7" eb="9">
      <t>リヨウ</t>
    </rPh>
    <rPh sb="9" eb="10">
      <t>リョウ</t>
    </rPh>
    <rPh sb="10" eb="12">
      <t>タイショウ</t>
    </rPh>
    <rPh sb="12" eb="14">
      <t>ダイスウ</t>
    </rPh>
    <rPh sb="14" eb="16">
      <t>ウチワケ</t>
    </rPh>
    <phoneticPr fontId="1"/>
  </si>
  <si>
    <t>ファイル連携</t>
    <rPh sb="4" eb="6">
      <t>レンケイ</t>
    </rPh>
    <phoneticPr fontId="1"/>
  </si>
  <si>
    <t>踏み台サーバ</t>
    <rPh sb="0" eb="1">
      <t>フ</t>
    </rPh>
    <rPh sb="2" eb="3">
      <t>ダイ</t>
    </rPh>
    <phoneticPr fontId="1"/>
  </si>
  <si>
    <t>バッチサーバ</t>
    <phoneticPr fontId="1"/>
  </si>
  <si>
    <t>HULFT-HUB</t>
    <phoneticPr fontId="1"/>
  </si>
  <si>
    <t>プロキシ</t>
    <phoneticPr fontId="1"/>
  </si>
  <si>
    <t>合計（台数）</t>
    <rPh sb="0" eb="2">
      <t>ゴウケイ</t>
    </rPh>
    <rPh sb="3" eb="5">
      <t>ダイスウ</t>
    </rPh>
    <phoneticPr fontId="1"/>
  </si>
  <si>
    <t>Aurora</t>
    <phoneticPr fontId="1"/>
  </si>
  <si>
    <t>【料金体系】</t>
  </si>
  <si>
    <t>インスタンス：db.r5.2xlarge/時間</t>
    <phoneticPr fontId="1"/>
  </si>
  <si>
    <t>オンデマンドインスタンスからリザーブドインスタンスの利用を検討する</t>
    <rPh sb="26" eb="28">
      <t>リヨウ</t>
    </rPh>
    <rPh sb="29" eb="31">
      <t>ケントウ</t>
    </rPh>
    <phoneticPr fontId="1"/>
  </si>
  <si>
    <t>USD</t>
    <phoneticPr fontId="1"/>
  </si>
  <si>
    <t>インスタンス：db.r5.xlarge/時間</t>
    <phoneticPr fontId="1"/>
  </si>
  <si>
    <t>ストレージ料金</t>
    <rPh sb="5" eb="7">
      <t>リョウキン</t>
    </rPh>
    <phoneticPr fontId="1"/>
  </si>
  <si>
    <t>バックアップストレージ料金</t>
    <rPh sb="11" eb="13">
      <t>リョウキン</t>
    </rPh>
    <phoneticPr fontId="1"/>
  </si>
  <si>
    <t>データ転送量（同VPC別AZに通信する場合、in/out）</t>
    <rPh sb="3" eb="5">
      <t>テンソウ</t>
    </rPh>
    <rPh sb="5" eb="6">
      <t>リョウ</t>
    </rPh>
    <phoneticPr fontId="1"/>
  </si>
  <si>
    <t>要件定義時点</t>
    <rPh sb="0" eb="2">
      <t>ヨウケン</t>
    </rPh>
    <rPh sb="2" eb="4">
      <t>テイギ</t>
    </rPh>
    <rPh sb="4" eb="6">
      <t>ジテン</t>
    </rPh>
    <phoneticPr fontId="1"/>
  </si>
  <si>
    <t>削減案</t>
    <rPh sb="0" eb="2">
      <t>サクゲン</t>
    </rPh>
    <rPh sb="2" eb="3">
      <t>アン</t>
    </rPh>
    <phoneticPr fontId="1"/>
  </si>
  <si>
    <t>基礎数値</t>
    <rPh sb="0" eb="2">
      <t>キソ</t>
    </rPh>
    <rPh sb="2" eb="4">
      <t>スウチ</t>
    </rPh>
    <phoneticPr fontId="1"/>
  </si>
  <si>
    <t>計算結果</t>
    <rPh sb="0" eb="2">
      <t>ケイサン</t>
    </rPh>
    <rPh sb="2" eb="4">
      <t>ケッカ</t>
    </rPh>
    <phoneticPr fontId="1"/>
  </si>
  <si>
    <t>横浜</t>
    <rPh sb="0" eb="2">
      <t>ヨコハマ</t>
    </rPh>
    <phoneticPr fontId="1"/>
  </si>
  <si>
    <t>東日本</t>
    <phoneticPr fontId="1"/>
  </si>
  <si>
    <t>北陸</t>
    <phoneticPr fontId="1"/>
  </si>
  <si>
    <t>北海道</t>
    <phoneticPr fontId="1"/>
  </si>
  <si>
    <t>七十七</t>
    <phoneticPr fontId="1"/>
  </si>
  <si>
    <t>５行合計</t>
    <rPh sb="1" eb="2">
      <t>コウ</t>
    </rPh>
    <rPh sb="2" eb="4">
      <t>ゴウケイ</t>
    </rPh>
    <phoneticPr fontId="1"/>
  </si>
  <si>
    <t>No</t>
    <phoneticPr fontId="1"/>
  </si>
  <si>
    <t>対応方針</t>
    <rPh sb="0" eb="2">
      <t>タイオウ</t>
    </rPh>
    <rPh sb="2" eb="4">
      <t>ホウシン</t>
    </rPh>
    <phoneticPr fontId="1"/>
  </si>
  <si>
    <t>各行</t>
    <rPh sb="0" eb="2">
      <t>カクコウ</t>
    </rPh>
    <phoneticPr fontId="1"/>
  </si>
  <si>
    <t>インスタンス（USD)</t>
    <phoneticPr fontId="1"/>
  </si>
  <si>
    <t>8.リザーブドインスタンス対象</t>
    <rPh sb="13" eb="15">
      <t>タイショウ</t>
    </rPh>
    <phoneticPr fontId="1"/>
  </si>
  <si>
    <t>①パラメータ精微化</t>
    <phoneticPr fontId="1"/>
  </si>
  <si>
    <t>a.各行処理量</t>
    <phoneticPr fontId="1"/>
  </si>
  <si>
    <t>利用日数</t>
    <rPh sb="0" eb="2">
      <t>リヨウ</t>
    </rPh>
    <rPh sb="2" eb="4">
      <t>ニッスウ</t>
    </rPh>
    <phoneticPr fontId="1"/>
  </si>
  <si>
    <t>6.開発・研修の利用・時間日数を考慮する</t>
  </si>
  <si>
    <t>▲</t>
    <phoneticPr fontId="1"/>
  </si>
  <si>
    <t>b.環境利用有無</t>
    <phoneticPr fontId="1"/>
  </si>
  <si>
    <t>利用時間（Aurora）</t>
    <rPh sb="0" eb="2">
      <t>リヨウ</t>
    </rPh>
    <rPh sb="2" eb="4">
      <t>ジカン</t>
    </rPh>
    <phoneticPr fontId="1"/>
  </si>
  <si>
    <t>合計</t>
    <rPh sb="0" eb="2">
      <t>ゴウケイ</t>
    </rPh>
    <phoneticPr fontId="1"/>
  </si>
  <si>
    <t>構成</t>
    <rPh sb="0" eb="2">
      <t>コウセイ</t>
    </rPh>
    <phoneticPr fontId="1"/>
  </si>
  <si>
    <t>※</t>
    <phoneticPr fontId="1"/>
  </si>
  <si>
    <t>IO安全係数</t>
    <rPh sb="2" eb="4">
      <t>アンゼン</t>
    </rPh>
    <rPh sb="4" eb="6">
      <t>ケイスウ</t>
    </rPh>
    <phoneticPr fontId="1"/>
  </si>
  <si>
    <t>東日本</t>
    <rPh sb="0" eb="1">
      <t>ヒガシ</t>
    </rPh>
    <rPh sb="1" eb="3">
      <t>ニホン</t>
    </rPh>
    <phoneticPr fontId="1"/>
  </si>
  <si>
    <t>IOグローバルデータベース利用有無（リージョン）</t>
    <rPh sb="13" eb="15">
      <t>リヨウ</t>
    </rPh>
    <rPh sb="15" eb="17">
      <t>ウム</t>
    </rPh>
    <phoneticPr fontId="1"/>
  </si>
  <si>
    <t>1.大阪リージョン退避のためグローバルデータベースを利用する</t>
  </si>
  <si>
    <t>③改善策、削減策</t>
  </si>
  <si>
    <t>バックアップ日数</t>
    <rPh sb="6" eb="8">
      <t>ニッスウ</t>
    </rPh>
    <phoneticPr fontId="1"/>
  </si>
  <si>
    <t>②方式の整理（設計見直し）</t>
  </si>
  <si>
    <t>c.バックアップ等</t>
  </si>
  <si>
    <t>バックアップ日次最大転送量</t>
    <rPh sb="6" eb="8">
      <t>ニチジ</t>
    </rPh>
    <rPh sb="8" eb="10">
      <t>サイダイ</t>
    </rPh>
    <rPh sb="10" eb="12">
      <t>テンソウ</t>
    </rPh>
    <rPh sb="12" eb="13">
      <t>リョウ</t>
    </rPh>
    <phoneticPr fontId="1"/>
  </si>
  <si>
    <t>19,20</t>
    <phoneticPr fontId="1"/>
  </si>
  <si>
    <t>①パラメータ精微化</t>
  </si>
  <si>
    <t>ストレージ（1年後）</t>
    <rPh sb="7" eb="8">
      <t>ネン</t>
    </rPh>
    <rPh sb="8" eb="9">
      <t>ゴ</t>
    </rPh>
    <phoneticPr fontId="1"/>
  </si>
  <si>
    <t>北陸</t>
    <rPh sb="0" eb="2">
      <t>ホクリク</t>
    </rPh>
    <phoneticPr fontId="1"/>
  </si>
  <si>
    <t>ストレージ（10年後）</t>
    <rPh sb="8" eb="9">
      <t>ネン</t>
    </rPh>
    <rPh sb="9" eb="10">
      <t>ゴ</t>
    </rPh>
    <phoneticPr fontId="1"/>
  </si>
  <si>
    <t>トラフィック数（1年後）オンライン</t>
    <rPh sb="6" eb="7">
      <t>スウ</t>
    </rPh>
    <rPh sb="9" eb="10">
      <t>ネン</t>
    </rPh>
    <rPh sb="10" eb="11">
      <t>ゴ</t>
    </rPh>
    <phoneticPr fontId="1"/>
  </si>
  <si>
    <t>4.現行トラフィック最大値60％とする</t>
    <phoneticPr fontId="1"/>
  </si>
  <si>
    <t>15,16</t>
    <phoneticPr fontId="1"/>
  </si>
  <si>
    <t>トラフィック数（10年後）オンライン</t>
    <rPh sb="6" eb="7">
      <t>スウ</t>
    </rPh>
    <rPh sb="10" eb="11">
      <t>ネン</t>
    </rPh>
    <rPh sb="11" eb="12">
      <t>ゴ</t>
    </rPh>
    <phoneticPr fontId="1"/>
  </si>
  <si>
    <t>トラフィック数（1年後）バッチ</t>
    <rPh sb="6" eb="7">
      <t>スウ</t>
    </rPh>
    <rPh sb="9" eb="10">
      <t>ネン</t>
    </rPh>
    <rPh sb="10" eb="11">
      <t>ゴ</t>
    </rPh>
    <phoneticPr fontId="1"/>
  </si>
  <si>
    <t>北海道</t>
    <rPh sb="0" eb="3">
      <t>ホッカイドウ</t>
    </rPh>
    <phoneticPr fontId="1"/>
  </si>
  <si>
    <t>トラフィック数（10年後）バッチ</t>
    <rPh sb="6" eb="7">
      <t>スウ</t>
    </rPh>
    <rPh sb="10" eb="11">
      <t>ネン</t>
    </rPh>
    <rPh sb="11" eb="12">
      <t>ゴ</t>
    </rPh>
    <phoneticPr fontId="1"/>
  </si>
  <si>
    <t>インスタンス</t>
    <phoneticPr fontId="1"/>
  </si>
  <si>
    <t>データストレージ（1年後）</t>
    <rPh sb="10" eb="11">
      <t>ネン</t>
    </rPh>
    <rPh sb="11" eb="12">
      <t>ゴ</t>
    </rPh>
    <phoneticPr fontId="1"/>
  </si>
  <si>
    <t>七十七</t>
    <rPh sb="0" eb="3">
      <t>シチジュウシチ</t>
    </rPh>
    <phoneticPr fontId="1"/>
  </si>
  <si>
    <t>データストレージ（10年後）</t>
    <rPh sb="11" eb="12">
      <t>ネン</t>
    </rPh>
    <rPh sb="12" eb="13">
      <t>ゴ</t>
    </rPh>
    <phoneticPr fontId="1"/>
  </si>
  <si>
    <t>IO（1年後）オンライン</t>
    <phoneticPr fontId="1"/>
  </si>
  <si>
    <t>IO（10年後）オンライン</t>
    <phoneticPr fontId="1"/>
  </si>
  <si>
    <t>IO（1年後）バッチ</t>
    <phoneticPr fontId="1"/>
  </si>
  <si>
    <t>IO（10年後）バッチ</t>
    <phoneticPr fontId="1"/>
  </si>
  <si>
    <t>バックアップストレージ（1年後）</t>
    <phoneticPr fontId="1"/>
  </si>
  <si>
    <t>バックアップストレージ（10年後）</t>
    <phoneticPr fontId="1"/>
  </si>
  <si>
    <t>現行ＣＲＭ</t>
    <rPh sb="0" eb="2">
      <t>ゲンコウ</t>
    </rPh>
    <phoneticPr fontId="1"/>
  </si>
  <si>
    <t>現行ＹＧＳ</t>
    <rPh sb="0" eb="2">
      <t>ゲンコウ</t>
    </rPh>
    <phoneticPr fontId="1"/>
  </si>
  <si>
    <t>新システム</t>
    <rPh sb="0" eb="1">
      <t>シン</t>
    </rPh>
    <phoneticPr fontId="1"/>
  </si>
  <si>
    <t>３年後</t>
    <rPh sb="1" eb="3">
      <t>ネンゴ</t>
    </rPh>
    <phoneticPr fontId="1"/>
  </si>
  <si>
    <t>５年後</t>
    <rPh sb="1" eb="3">
      <t>ネンゴ</t>
    </rPh>
    <phoneticPr fontId="1"/>
  </si>
  <si>
    <t>７年後</t>
    <rPh sb="1" eb="3">
      <t>ネンゴ</t>
    </rPh>
    <phoneticPr fontId="1"/>
  </si>
  <si>
    <t>データ転送量</t>
    <rPh sb="3" eb="5">
      <t>テンソウ</t>
    </rPh>
    <rPh sb="5" eb="6">
      <t>リョウ</t>
    </rPh>
    <phoneticPr fontId="1"/>
  </si>
  <si>
    <t>計算結果(1年後）</t>
    <rPh sb="0" eb="2">
      <t>ケイサン</t>
    </rPh>
    <rPh sb="2" eb="4">
      <t>ケッカ</t>
    </rPh>
    <rPh sb="6" eb="8">
      <t>ネンゴ</t>
    </rPh>
    <phoneticPr fontId="1"/>
  </si>
  <si>
    <t>合計（1年後）</t>
    <rPh sb="0" eb="2">
      <t>ゴウケイ</t>
    </rPh>
    <phoneticPr fontId="1"/>
  </si>
  <si>
    <t>計算結果(10年後）</t>
    <rPh sb="0" eb="2">
      <t>ケイサン</t>
    </rPh>
    <rPh sb="2" eb="4">
      <t>ケッカ</t>
    </rPh>
    <rPh sb="7" eb="9">
      <t>ネンゴ</t>
    </rPh>
    <phoneticPr fontId="1"/>
  </si>
  <si>
    <t>合計（10年後）</t>
    <rPh sb="0" eb="2">
      <t>ゴウケイ</t>
    </rPh>
    <phoneticPr fontId="1"/>
  </si>
  <si>
    <t>1 時間あたりの vCPU 単位</t>
  </si>
  <si>
    <t>1 時間あたりの GB 単位</t>
  </si>
  <si>
    <t>対応案</t>
    <rPh sb="0" eb="2">
      <t>タイオウ</t>
    </rPh>
    <rPh sb="2" eb="3">
      <t>アン</t>
    </rPh>
    <phoneticPr fontId="1"/>
  </si>
  <si>
    <t>コア数</t>
    <rPh sb="2" eb="3">
      <t>スウ</t>
    </rPh>
    <phoneticPr fontId="1"/>
  </si>
  <si>
    <t>2.ドメイン数・コンテナ数の見直しを行ったが変更なし。</t>
  </si>
  <si>
    <t>メモリ</t>
    <phoneticPr fontId="1"/>
  </si>
  <si>
    <t>2.ドメイン数・コンテナ数の見直しを行い8GBで設定。</t>
  </si>
  <si>
    <t>②方式の整理（設計見直し）</t>
    <phoneticPr fontId="1"/>
  </si>
  <si>
    <t>ドメイン数（タスク数）</t>
    <rPh sb="4" eb="5">
      <t>スウ</t>
    </rPh>
    <rPh sb="9" eb="10">
      <t>スウ</t>
    </rPh>
    <phoneticPr fontId="1"/>
  </si>
  <si>
    <t>2.ドメイン・コンテナ数の見直しを行い（17→7）とする</t>
    <rPh sb="17" eb="18">
      <t>オコナ</t>
    </rPh>
    <phoneticPr fontId="1"/>
  </si>
  <si>
    <t>ドメイン数（タスク数）（スケールアウト）</t>
    <rPh sb="4" eb="5">
      <t>スウ</t>
    </rPh>
    <phoneticPr fontId="1"/>
  </si>
  <si>
    <t>スケールアウト対象ドメイン数の削減（17→5）を検討する</t>
    <rPh sb="7" eb="9">
      <t>タイショウ</t>
    </rPh>
    <rPh sb="13" eb="14">
      <t>スウ</t>
    </rPh>
    <rPh sb="15" eb="17">
      <t>サクゲン</t>
    </rPh>
    <rPh sb="24" eb="26">
      <t>ケントウ</t>
    </rPh>
    <phoneticPr fontId="1"/>
  </si>
  <si>
    <t>2,3,10</t>
    <phoneticPr fontId="1"/>
  </si>
  <si>
    <t>利用日数（営業日）</t>
    <rPh sb="0" eb="2">
      <t>リヨウ</t>
    </rPh>
    <rPh sb="2" eb="4">
      <t>ニッスウ</t>
    </rPh>
    <rPh sb="5" eb="7">
      <t>エイギョウ</t>
    </rPh>
    <rPh sb="7" eb="8">
      <t>ビ</t>
    </rPh>
    <phoneticPr fontId="1"/>
  </si>
  <si>
    <t>利用日数（非営業日）</t>
    <rPh sb="0" eb="2">
      <t>リヨウ</t>
    </rPh>
    <rPh sb="2" eb="4">
      <t>ニッスウ</t>
    </rPh>
    <rPh sb="5" eb="6">
      <t>ヒ</t>
    </rPh>
    <rPh sb="6" eb="8">
      <t>エイギョウ</t>
    </rPh>
    <rPh sb="8" eb="9">
      <t>ビ</t>
    </rPh>
    <phoneticPr fontId="1"/>
  </si>
  <si>
    <t>利用時間（オンライン）</t>
    <rPh sb="0" eb="2">
      <t>リヨウ</t>
    </rPh>
    <rPh sb="2" eb="4">
      <t>ジカン</t>
    </rPh>
    <phoneticPr fontId="1"/>
  </si>
  <si>
    <t>利用時間（スケールアウト）</t>
    <rPh sb="0" eb="2">
      <t>リヨウ</t>
    </rPh>
    <rPh sb="2" eb="4">
      <t>ジカン</t>
    </rPh>
    <phoneticPr fontId="1"/>
  </si>
  <si>
    <t>CPU利用料（営業日）</t>
    <rPh sb="3" eb="5">
      <t>リヨウ</t>
    </rPh>
    <rPh sb="5" eb="6">
      <t>リョウ</t>
    </rPh>
    <rPh sb="7" eb="9">
      <t>エイギョウ</t>
    </rPh>
    <rPh sb="9" eb="10">
      <t>ビ</t>
    </rPh>
    <phoneticPr fontId="1"/>
  </si>
  <si>
    <t>メモリ用料（営業日）</t>
    <rPh sb="3" eb="4">
      <t>ヨウ</t>
    </rPh>
    <rPh sb="4" eb="5">
      <t>リョウ</t>
    </rPh>
    <rPh sb="6" eb="8">
      <t>エイギョウ</t>
    </rPh>
    <rPh sb="8" eb="9">
      <t>ビ</t>
    </rPh>
    <phoneticPr fontId="1"/>
  </si>
  <si>
    <t>CPU利用料（スケールアウト）</t>
    <rPh sb="3" eb="5">
      <t>リヨウ</t>
    </rPh>
    <rPh sb="5" eb="6">
      <t>リョウ</t>
    </rPh>
    <phoneticPr fontId="1"/>
  </si>
  <si>
    <t>メモリ用料（スケールアウト）</t>
    <rPh sb="3" eb="4">
      <t>ヨウ</t>
    </rPh>
    <rPh sb="4" eb="5">
      <t>リョウ</t>
    </rPh>
    <phoneticPr fontId="1"/>
  </si>
  <si>
    <t>CPU利用料（非営業日）</t>
    <rPh sb="3" eb="5">
      <t>リヨウ</t>
    </rPh>
    <rPh sb="5" eb="6">
      <t>リョウ</t>
    </rPh>
    <rPh sb="7" eb="8">
      <t>ヒ</t>
    </rPh>
    <rPh sb="8" eb="10">
      <t>エイギョウ</t>
    </rPh>
    <rPh sb="10" eb="11">
      <t>ビ</t>
    </rPh>
    <phoneticPr fontId="1"/>
  </si>
  <si>
    <t>メモリ用料（非営業日）</t>
    <rPh sb="3" eb="4">
      <t>ヨウ</t>
    </rPh>
    <rPh sb="4" eb="5">
      <t>リョウ</t>
    </rPh>
    <rPh sb="6" eb="7">
      <t>ヒ</t>
    </rPh>
    <rPh sb="7" eb="10">
      <t>エイギョウビ</t>
    </rPh>
    <phoneticPr fontId="1"/>
  </si>
  <si>
    <t>USD/時間</t>
    <phoneticPr fontId="1"/>
  </si>
  <si>
    <t>利用日数（ファイル連携サーバ）</t>
    <rPh sb="0" eb="2">
      <t>リヨウ</t>
    </rPh>
    <rPh sb="2" eb="4">
      <t>ニッスウ</t>
    </rPh>
    <rPh sb="9" eb="11">
      <t>レンケイ</t>
    </rPh>
    <phoneticPr fontId="1"/>
  </si>
  <si>
    <t>利用時間（ファイル連携サーバ）</t>
    <rPh sb="0" eb="2">
      <t>リヨウ</t>
    </rPh>
    <rPh sb="2" eb="4">
      <t>ジカン</t>
    </rPh>
    <rPh sb="9" eb="11">
      <t>レンケイ</t>
    </rPh>
    <phoneticPr fontId="1"/>
  </si>
  <si>
    <t>台数（ファイル連携サーバ）</t>
    <rPh sb="0" eb="2">
      <t>ダイスウ</t>
    </rPh>
    <rPh sb="7" eb="9">
      <t>レンケイ</t>
    </rPh>
    <phoneticPr fontId="1"/>
  </si>
  <si>
    <t>利用日数（バッチサーバ）</t>
    <rPh sb="0" eb="2">
      <t>リヨウ</t>
    </rPh>
    <rPh sb="2" eb="4">
      <t>ニッスウ</t>
    </rPh>
    <phoneticPr fontId="1"/>
  </si>
  <si>
    <t>利用時間（バッチサーバ）</t>
    <rPh sb="0" eb="2">
      <t>リヨウ</t>
    </rPh>
    <rPh sb="2" eb="4">
      <t>ジカン</t>
    </rPh>
    <phoneticPr fontId="1"/>
  </si>
  <si>
    <t>台数（バッチサーバ）</t>
    <rPh sb="0" eb="2">
      <t>ダイスウ</t>
    </rPh>
    <phoneticPr fontId="1"/>
  </si>
  <si>
    <t>利用日数（踏み台サーバ）</t>
    <rPh sb="0" eb="2">
      <t>リヨウ</t>
    </rPh>
    <rPh sb="2" eb="4">
      <t>ニッスウ</t>
    </rPh>
    <phoneticPr fontId="1"/>
  </si>
  <si>
    <t>利用時間（踏み台サーバ）</t>
    <rPh sb="0" eb="2">
      <t>リヨウ</t>
    </rPh>
    <rPh sb="2" eb="4">
      <t>ジカン</t>
    </rPh>
    <phoneticPr fontId="1"/>
  </si>
  <si>
    <t>台数（踏み台サーバ）</t>
    <rPh sb="0" eb="2">
      <t>ダイスウ</t>
    </rPh>
    <phoneticPr fontId="1"/>
  </si>
  <si>
    <t>利用日数（HULFT-HUBサーバ）</t>
    <rPh sb="0" eb="2">
      <t>リヨウ</t>
    </rPh>
    <rPh sb="2" eb="4">
      <t>ニッスウ</t>
    </rPh>
    <phoneticPr fontId="1"/>
  </si>
  <si>
    <t>利用時間（HULFT-HUBサーバ）</t>
    <rPh sb="0" eb="2">
      <t>リヨウ</t>
    </rPh>
    <rPh sb="2" eb="4">
      <t>ジカン</t>
    </rPh>
    <phoneticPr fontId="1"/>
  </si>
  <si>
    <t>台数（HULFT-HUBサーバ）</t>
    <rPh sb="0" eb="2">
      <t>ダイスウ</t>
    </rPh>
    <phoneticPr fontId="1"/>
  </si>
  <si>
    <t>利用料（ファイル連携サーバ）</t>
    <rPh sb="0" eb="2">
      <t>リヨウ</t>
    </rPh>
    <rPh sb="2" eb="3">
      <t>リョウ</t>
    </rPh>
    <rPh sb="8" eb="10">
      <t>レンケイ</t>
    </rPh>
    <phoneticPr fontId="1"/>
  </si>
  <si>
    <t>利用料（バッチサーバ）</t>
    <rPh sb="0" eb="2">
      <t>リヨウ</t>
    </rPh>
    <rPh sb="2" eb="3">
      <t>リョウ</t>
    </rPh>
    <phoneticPr fontId="1"/>
  </si>
  <si>
    <t>利用料（踏み台サーバ）</t>
    <rPh sb="0" eb="2">
      <t>リヨウ</t>
    </rPh>
    <rPh sb="2" eb="3">
      <t>リョウ</t>
    </rPh>
    <rPh sb="4" eb="5">
      <t>フ</t>
    </rPh>
    <rPh sb="6" eb="7">
      <t>ダイ</t>
    </rPh>
    <phoneticPr fontId="1"/>
  </si>
  <si>
    <t>利用料（HULFT-HUBサーバ）</t>
    <rPh sb="0" eb="2">
      <t>リヨウ</t>
    </rPh>
    <rPh sb="2" eb="3">
      <t>リョウ</t>
    </rPh>
    <phoneticPr fontId="1"/>
  </si>
  <si>
    <t>Cloudwatch</t>
    <phoneticPr fontId="1"/>
  </si>
  <si>
    <t xml:space="preserve">メトリクス：最初の 10,000 </t>
    <phoneticPr fontId="1"/>
  </si>
  <si>
    <t>10000メトリクス内に収まる想定（150～250程度）</t>
    <phoneticPr fontId="1"/>
  </si>
  <si>
    <t xml:space="preserve">メトリクス：次の 240,000 </t>
    <phoneticPr fontId="1"/>
  </si>
  <si>
    <t>API：リクエストされた 1,000 件のメトリクスごと</t>
    <phoneticPr fontId="1"/>
  </si>
  <si>
    <t>Hinemosによるメトリクスのカスタム監視が利用できない場合は不要となる</t>
    <phoneticPr fontId="1"/>
  </si>
  <si>
    <t>アラーム：標準分解能 (60 秒)　アラームメトリクスあたり</t>
    <phoneticPr fontId="1"/>
  </si>
  <si>
    <t xml:space="preserve">ログ：収集 (データの取り込み) </t>
    <rPh sb="3" eb="5">
      <t>シュウシュウ</t>
    </rPh>
    <rPh sb="11" eb="12">
      <t>ト</t>
    </rPh>
    <rPh sb="13" eb="14">
      <t>コ</t>
    </rPh>
    <phoneticPr fontId="1"/>
  </si>
  <si>
    <t>USD/GB</t>
    <phoneticPr fontId="1"/>
  </si>
  <si>
    <t xml:space="preserve">ログ：保存 (アーカイブ) </t>
    <rPh sb="3" eb="5">
      <t>ホゾン</t>
    </rPh>
    <phoneticPr fontId="1"/>
  </si>
  <si>
    <t>※要件ではCloudWatchLogsの保存期間は7日間</t>
    <phoneticPr fontId="1"/>
  </si>
  <si>
    <t>ログ：分析 (Logs Insights のクエリ) スキャンしたデータ 1 GB あたり</t>
    <rPh sb="3" eb="5">
      <t>ブンセキ</t>
    </rPh>
    <phoneticPr fontId="1"/>
  </si>
  <si>
    <t>※分析についてはECSからのログ出力で利用</t>
  </si>
  <si>
    <t>Vended Logs：CloudWatchLogsへの配信</t>
    <rPh sb="28" eb="30">
      <t>ハイシン</t>
    </rPh>
    <phoneticPr fontId="1"/>
  </si>
  <si>
    <t>Vended Logs：S3への配信</t>
    <rPh sb="16" eb="18">
      <t>ハイシン</t>
    </rPh>
    <phoneticPr fontId="1"/>
  </si>
  <si>
    <t>イベント：カスタムイベント100万件あたり</t>
    <phoneticPr fontId="1"/>
  </si>
  <si>
    <t>Canaries：Canary実行あたり</t>
    <rPh sb="15" eb="17">
      <t>ジッコウ</t>
    </rPh>
    <phoneticPr fontId="1"/>
  </si>
  <si>
    <t>メトリクス</t>
    <phoneticPr fontId="1"/>
  </si>
  <si>
    <t>要件定義時</t>
    <rPh sb="0" eb="2">
      <t>ヨウケン</t>
    </rPh>
    <rPh sb="2" eb="4">
      <t>テイギ</t>
    </rPh>
    <rPh sb="4" eb="5">
      <t>ジ</t>
    </rPh>
    <phoneticPr fontId="1"/>
  </si>
  <si>
    <t>API：Hinemosカスタム監視利用メトリクス数</t>
    <rPh sb="15" eb="17">
      <t>カンシ</t>
    </rPh>
    <rPh sb="17" eb="19">
      <t>リヨウ</t>
    </rPh>
    <rPh sb="24" eb="25">
      <t>スウ</t>
    </rPh>
    <phoneticPr fontId="1"/>
  </si>
  <si>
    <t>横</t>
    <rPh sb="0" eb="1">
      <t>ヨコ</t>
    </rPh>
    <phoneticPr fontId="1"/>
  </si>
  <si>
    <t>東</t>
    <rPh sb="0" eb="1">
      <t>ヒガシ</t>
    </rPh>
    <phoneticPr fontId="1"/>
  </si>
  <si>
    <t>陸</t>
    <rPh sb="0" eb="1">
      <t>リク</t>
    </rPh>
    <phoneticPr fontId="1"/>
  </si>
  <si>
    <t>道</t>
    <rPh sb="0" eb="1">
      <t>ドウ</t>
    </rPh>
    <phoneticPr fontId="1"/>
  </si>
  <si>
    <t>七</t>
    <rPh sb="0" eb="1">
      <t>シチ</t>
    </rPh>
    <phoneticPr fontId="1"/>
  </si>
  <si>
    <t>API：取得間隔</t>
    <rPh sb="4" eb="6">
      <t>シュトク</t>
    </rPh>
    <rPh sb="6" eb="8">
      <t>カンカク</t>
    </rPh>
    <phoneticPr fontId="1"/>
  </si>
  <si>
    <t>営業日</t>
    <rPh sb="0" eb="3">
      <t>エイギョウビ</t>
    </rPh>
    <phoneticPr fontId="1"/>
  </si>
  <si>
    <t>非営業日</t>
    <rPh sb="0" eb="1">
      <t>ヒ</t>
    </rPh>
    <rPh sb="1" eb="4">
      <t>エイギョウビ</t>
    </rPh>
    <phoneticPr fontId="1"/>
  </si>
  <si>
    <t>ログ：１ユーザーあたりのログ出力量（GB）</t>
    <rPh sb="14" eb="16">
      <t>シュツリョク</t>
    </rPh>
    <rPh sb="16" eb="17">
      <t>リョウ</t>
    </rPh>
    <phoneticPr fontId="1"/>
  </si>
  <si>
    <t>過去案件との機能数差（倍）</t>
    <rPh sb="0" eb="2">
      <t>カコ</t>
    </rPh>
    <rPh sb="2" eb="4">
      <t>アンケン</t>
    </rPh>
    <rPh sb="6" eb="8">
      <t>キノウ</t>
    </rPh>
    <rPh sb="8" eb="9">
      <t>スウ</t>
    </rPh>
    <rPh sb="9" eb="10">
      <t>サ</t>
    </rPh>
    <rPh sb="11" eb="12">
      <t>バイ</t>
    </rPh>
    <phoneticPr fontId="1"/>
  </si>
  <si>
    <t>最大同時アクセス数（人）</t>
    <rPh sb="0" eb="2">
      <t>サイダイ</t>
    </rPh>
    <rPh sb="2" eb="4">
      <t>ドウジ</t>
    </rPh>
    <rPh sb="8" eb="9">
      <t>スウ</t>
    </rPh>
    <rPh sb="10" eb="11">
      <t>ニン</t>
    </rPh>
    <phoneticPr fontId="1"/>
  </si>
  <si>
    <t>9.Cloudwatch logs精査</t>
    <phoneticPr fontId="1"/>
  </si>
  <si>
    <t>ログ仮定（GB）/月</t>
    <rPh sb="2" eb="4">
      <t>カテイ</t>
    </rPh>
    <rPh sb="9" eb="10">
      <t>ツキ</t>
    </rPh>
    <phoneticPr fontId="1"/>
  </si>
  <si>
    <t>9.Cloudwatch logs精査(810GB)</t>
  </si>
  <si>
    <t>Redisログ（GB）/月</t>
    <rPh sb="12" eb="13">
      <t>ツキ</t>
    </rPh>
    <phoneticPr fontId="1"/>
  </si>
  <si>
    <t>VPCフローログ(toS3)※根拠はS3</t>
    <rPh sb="15" eb="17">
      <t>コンキョ</t>
    </rPh>
    <phoneticPr fontId="1"/>
  </si>
  <si>
    <t>カスタムイベント</t>
    <phoneticPr fontId="1"/>
  </si>
  <si>
    <t>Canary取得間隔（分）</t>
    <rPh sb="6" eb="8">
      <t>シュトク</t>
    </rPh>
    <rPh sb="8" eb="10">
      <t>カンカク</t>
    </rPh>
    <rPh sb="11" eb="12">
      <t>フン</t>
    </rPh>
    <phoneticPr fontId="1"/>
  </si>
  <si>
    <t>合計(GB)</t>
    <rPh sb="0" eb="2">
      <t>ゴウケイ</t>
    </rPh>
    <phoneticPr fontId="1"/>
  </si>
  <si>
    <t>メトリクス利用料</t>
    <rPh sb="5" eb="7">
      <t>リヨウ</t>
    </rPh>
    <rPh sb="7" eb="8">
      <t>リョウ</t>
    </rPh>
    <phoneticPr fontId="1"/>
  </si>
  <si>
    <t>合計($)</t>
    <rPh sb="0" eb="2">
      <t>ゴウケイ</t>
    </rPh>
    <phoneticPr fontId="1"/>
  </si>
  <si>
    <t>API利用料</t>
    <rPh sb="3" eb="5">
      <t>リヨウ</t>
    </rPh>
    <rPh sb="5" eb="6">
      <t>リョウ</t>
    </rPh>
    <phoneticPr fontId="1"/>
  </si>
  <si>
    <t>差分</t>
    <rPh sb="0" eb="2">
      <t>サブン</t>
    </rPh>
    <phoneticPr fontId="1"/>
  </si>
  <si>
    <t>アラーム利用料</t>
    <rPh sb="4" eb="6">
      <t>リヨウ</t>
    </rPh>
    <rPh sb="6" eb="7">
      <t>リョウ</t>
    </rPh>
    <phoneticPr fontId="1"/>
  </si>
  <si>
    <t>計算式修正</t>
    <rPh sb="0" eb="2">
      <t>ケイサン</t>
    </rPh>
    <rPh sb="2" eb="3">
      <t>シキ</t>
    </rPh>
    <rPh sb="3" eb="5">
      <t>シュウセイ</t>
    </rPh>
    <phoneticPr fontId="1"/>
  </si>
  <si>
    <t>ログ利用料（収集）</t>
    <rPh sb="2" eb="4">
      <t>リヨウ</t>
    </rPh>
    <rPh sb="4" eb="5">
      <t>リョウ</t>
    </rPh>
    <rPh sb="6" eb="8">
      <t>シュウシュウ</t>
    </rPh>
    <phoneticPr fontId="1"/>
  </si>
  <si>
    <t>ログ利用料（保存）</t>
    <rPh sb="2" eb="4">
      <t>リヨウ</t>
    </rPh>
    <rPh sb="4" eb="5">
      <t>リョウ</t>
    </rPh>
    <rPh sb="6" eb="8">
      <t>ホゾン</t>
    </rPh>
    <phoneticPr fontId="1"/>
  </si>
  <si>
    <t>ログ利用料（分析）</t>
    <rPh sb="2" eb="4">
      <t>リヨウ</t>
    </rPh>
    <rPh sb="4" eb="5">
      <t>リョウ</t>
    </rPh>
    <rPh sb="6" eb="8">
      <t>ブンセキ</t>
    </rPh>
    <phoneticPr fontId="1"/>
  </si>
  <si>
    <t>Vended Logs：Redisログ(toCloudWatchLogs)</t>
    <phoneticPr fontId="1"/>
  </si>
  <si>
    <t>Vended Logs：VPCフローログ(toS3)</t>
    <phoneticPr fontId="1"/>
  </si>
  <si>
    <t>イベント料金</t>
    <rPh sb="4" eb="6">
      <t>リョウキン</t>
    </rPh>
    <phoneticPr fontId="1"/>
  </si>
  <si>
    <t>Canaries料金</t>
    <rPh sb="8" eb="10">
      <t>リョウキン</t>
    </rPh>
    <phoneticPr fontId="1"/>
  </si>
  <si>
    <t>ノード：メモリ最適：cache.r4.large</t>
    <rPh sb="7" eb="9">
      <t>サイテキ</t>
    </rPh>
    <phoneticPr fontId="1"/>
  </si>
  <si>
    <t>vCPU:2コア、メモリ12.3GiB</t>
    <phoneticPr fontId="1"/>
  </si>
  <si>
    <t>ノード：メモリ最適：cache.r4.xlarge</t>
    <rPh sb="7" eb="9">
      <t>サイテキ</t>
    </rPh>
    <phoneticPr fontId="1"/>
  </si>
  <si>
    <t>vCPU:4コア、メモリ25.05GiB</t>
    <phoneticPr fontId="1"/>
  </si>
  <si>
    <t>ノード：メモリ最適：cache.r4.2xlarge</t>
    <rPh sb="7" eb="9">
      <t>サイテキ</t>
    </rPh>
    <phoneticPr fontId="1"/>
  </si>
  <si>
    <t>vCPU:8コア、メモリ50.47GiB</t>
    <phoneticPr fontId="1"/>
  </si>
  <si>
    <t>cache.t3.micro</t>
  </si>
  <si>
    <t>vCPU:2コア、メモリ0.50GiB</t>
    <phoneticPr fontId="1"/>
  </si>
  <si>
    <t>cache.t3.small</t>
  </si>
  <si>
    <t>vCPU:2コア、メモリ1.37GiB</t>
    <phoneticPr fontId="1"/>
  </si>
  <si>
    <t>データ転送：同VPC同AZの通信に限り無料。</t>
    <rPh sb="3" eb="5">
      <t>テンソウ</t>
    </rPh>
    <phoneticPr fontId="1"/>
  </si>
  <si>
    <t>　　　　　　別AZの場合はin/outで0.01USD/GB</t>
    <phoneticPr fontId="1"/>
  </si>
  <si>
    <t>1セッションあたりのメモリ使用量（MB）</t>
    <rPh sb="13" eb="15">
      <t>シヨウ</t>
    </rPh>
    <rPh sb="15" eb="16">
      <t>リョウ</t>
    </rPh>
    <phoneticPr fontId="1"/>
  </si>
  <si>
    <t>98,99</t>
    <phoneticPr fontId="1"/>
  </si>
  <si>
    <t>同時ログインユーザ数（1年後）</t>
    <rPh sb="0" eb="2">
      <t>ドウジ</t>
    </rPh>
    <rPh sb="9" eb="10">
      <t>スウ</t>
    </rPh>
    <phoneticPr fontId="1"/>
  </si>
  <si>
    <t>Redis同様、開発30、研修200ユーザで再定義</t>
    <rPh sb="5" eb="7">
      <t>ドウヨウ</t>
    </rPh>
    <rPh sb="8" eb="10">
      <t>カイハツ</t>
    </rPh>
    <rPh sb="13" eb="15">
      <t>ケンシュウ</t>
    </rPh>
    <rPh sb="22" eb="25">
      <t>サイテイギ</t>
    </rPh>
    <phoneticPr fontId="1"/>
  </si>
  <si>
    <t>同時ログインユーザ数（10年後）</t>
    <rPh sb="0" eb="2">
      <t>ドウジ</t>
    </rPh>
    <rPh sb="9" eb="10">
      <t>スウ</t>
    </rPh>
    <phoneticPr fontId="1"/>
  </si>
  <si>
    <t>メモリ使用量（1年後）</t>
    <rPh sb="3" eb="5">
      <t>シヨウ</t>
    </rPh>
    <rPh sb="5" eb="6">
      <t>リョウ</t>
    </rPh>
    <phoneticPr fontId="1"/>
  </si>
  <si>
    <t>メモリ使用量（10年後）</t>
    <rPh sb="3" eb="5">
      <t>シヨウ</t>
    </rPh>
    <rPh sb="5" eb="6">
      <t>リョウ</t>
    </rPh>
    <phoneticPr fontId="1"/>
  </si>
  <si>
    <t>ノードタイプ（USD)</t>
    <phoneticPr fontId="1"/>
  </si>
  <si>
    <t>ノード数</t>
    <rPh sb="3" eb="4">
      <t>スウ</t>
    </rPh>
    <phoneticPr fontId="1"/>
  </si>
  <si>
    <t>同時アクセス数75件/秒(インフラ基本設計書_個別編から抜粋)</t>
    <phoneticPr fontId="1"/>
  </si>
  <si>
    <t>開発同時ログインユーザ数に準拠し見直し</t>
    <rPh sb="0" eb="2">
      <t>カイハツ</t>
    </rPh>
    <rPh sb="2" eb="4">
      <t>ドウジ</t>
    </rPh>
    <rPh sb="11" eb="12">
      <t>スウ</t>
    </rPh>
    <rPh sb="13" eb="15">
      <t>ジュンキョ</t>
    </rPh>
    <rPh sb="16" eb="18">
      <t>ミナオ</t>
    </rPh>
    <phoneticPr fontId="1"/>
  </si>
  <si>
    <t>利用料</t>
    <rPh sb="0" eb="2">
      <t>リヨウ</t>
    </rPh>
    <rPh sb="2" eb="3">
      <t>リョウ</t>
    </rPh>
    <phoneticPr fontId="1"/>
  </si>
  <si>
    <t>データ転送料</t>
    <rPh sb="3" eb="5">
      <t>テンソウ</t>
    </rPh>
    <rPh sb="5" eb="6">
      <t>リョウ</t>
    </rPh>
    <phoneticPr fontId="1"/>
  </si>
  <si>
    <t>ストレージ：最初の 50 TB/月</t>
    <phoneticPr fontId="1"/>
  </si>
  <si>
    <t>大阪リージョン保存分を考慮し計算結果に*2する。</t>
    <phoneticPr fontId="1"/>
  </si>
  <si>
    <t>リクエスト：PUT 1000件あたり</t>
    <phoneticPr fontId="1"/>
  </si>
  <si>
    <t>リクエスト：GET 1000件あたり</t>
    <phoneticPr fontId="1"/>
  </si>
  <si>
    <t>データ転送量：受信は無料</t>
    <phoneticPr fontId="1"/>
  </si>
  <si>
    <t>送信に関してはイントラネット側へのデータ転送が該当するが、試算対象外とする。</t>
    <rPh sb="0" eb="2">
      <t>ソウシン</t>
    </rPh>
    <rPh sb="3" eb="4">
      <t>カン</t>
    </rPh>
    <rPh sb="14" eb="15">
      <t>ガワ</t>
    </rPh>
    <rPh sb="20" eb="22">
      <t>テンソウ</t>
    </rPh>
    <rPh sb="23" eb="25">
      <t>ガイトウ</t>
    </rPh>
    <rPh sb="29" eb="31">
      <t>シサン</t>
    </rPh>
    <rPh sb="31" eb="33">
      <t>タイショウ</t>
    </rPh>
    <rPh sb="33" eb="34">
      <t>ガイ</t>
    </rPh>
    <phoneticPr fontId="1"/>
  </si>
  <si>
    <t>レプリケーション：東京→大阪リージョンへの転送１GBあたり</t>
    <phoneticPr fontId="1"/>
  </si>
  <si>
    <t>ストレージ：Glacier</t>
    <phoneticPr fontId="1"/>
  </si>
  <si>
    <t>S3・＜ストレージ＞VPCフローログ(月)</t>
    <phoneticPr fontId="1"/>
  </si>
  <si>
    <t>トラフィック数（1年後）</t>
    <rPh sb="6" eb="7">
      <t>スウ</t>
    </rPh>
    <rPh sb="9" eb="10">
      <t>ネン</t>
    </rPh>
    <rPh sb="10" eb="11">
      <t>ゴ</t>
    </rPh>
    <phoneticPr fontId="1"/>
  </si>
  <si>
    <t>トラフィック数（10年後）</t>
    <rPh sb="6" eb="7">
      <t>スウ</t>
    </rPh>
    <rPh sb="10" eb="11">
      <t>ネン</t>
    </rPh>
    <rPh sb="11" eb="12">
      <t>ゴ</t>
    </rPh>
    <phoneticPr fontId="1"/>
  </si>
  <si>
    <t>管理トランザクションを含めた係数</t>
    <rPh sb="0" eb="2">
      <t>カンリ</t>
    </rPh>
    <rPh sb="11" eb="12">
      <t>フク</t>
    </rPh>
    <rPh sb="14" eb="16">
      <t>ケイスウ</t>
    </rPh>
    <phoneticPr fontId="1"/>
  </si>
  <si>
    <t>キャプチャポイント</t>
    <phoneticPr fontId="1"/>
  </si>
  <si>
    <t>１件あたりデータ量（GB）</t>
    <rPh sb="8" eb="9">
      <t>リョウ</t>
    </rPh>
    <phoneticPr fontId="1"/>
  </si>
  <si>
    <t>１カ月あたりデータ量（GB）（1年後）</t>
    <rPh sb="2" eb="3">
      <t>ゲツ</t>
    </rPh>
    <rPh sb="9" eb="10">
      <t>リョウ</t>
    </rPh>
    <phoneticPr fontId="1"/>
  </si>
  <si>
    <t>１カ月あたりデータ量（GB）（10年後）</t>
    <rPh sb="2" eb="3">
      <t>ゲツ</t>
    </rPh>
    <rPh sb="9" eb="10">
      <t>リョウ</t>
    </rPh>
    <phoneticPr fontId="1"/>
  </si>
  <si>
    <t>圧縮率</t>
    <rPh sb="0" eb="2">
      <t>アッシュク</t>
    </rPh>
    <rPh sb="2" eb="3">
      <t>リツ</t>
    </rPh>
    <phoneticPr fontId="1"/>
  </si>
  <si>
    <t>3.ログサイズの圧縮を考慮する</t>
    <rPh sb="8" eb="10">
      <t>アッシュク</t>
    </rPh>
    <rPh sb="11" eb="13">
      <t>コウリョ</t>
    </rPh>
    <phoneticPr fontId="1"/>
  </si>
  <si>
    <t>リージョン数</t>
    <rPh sb="5" eb="6">
      <t>スウ</t>
    </rPh>
    <phoneticPr fontId="1"/>
  </si>
  <si>
    <t>1.大阪リージョン退避不要とする</t>
    <phoneticPr fontId="1"/>
  </si>
  <si>
    <t>当月分（1年後）</t>
    <rPh sb="0" eb="2">
      <t>トウゲツ</t>
    </rPh>
    <rPh sb="2" eb="3">
      <t>ブン</t>
    </rPh>
    <phoneticPr fontId="1"/>
  </si>
  <si>
    <t>前月分（1年後）</t>
    <rPh sb="0" eb="2">
      <t>ゼンゲツ</t>
    </rPh>
    <rPh sb="2" eb="3">
      <t>ブン</t>
    </rPh>
    <phoneticPr fontId="1"/>
  </si>
  <si>
    <t>当月分（10年後）</t>
    <rPh sb="0" eb="2">
      <t>トウゲツ</t>
    </rPh>
    <rPh sb="2" eb="3">
      <t>ブン</t>
    </rPh>
    <phoneticPr fontId="1"/>
  </si>
  <si>
    <t>前月分（10年後）</t>
    <rPh sb="0" eb="2">
      <t>ゼンゲツ</t>
    </rPh>
    <rPh sb="2" eb="3">
      <t>ブン</t>
    </rPh>
    <phoneticPr fontId="1"/>
  </si>
  <si>
    <t>S3・＜ストレージ＞ALBログ(月)</t>
    <phoneticPr fontId="1"/>
  </si>
  <si>
    <t>１件あたりデータ量（byte）</t>
    <rPh sb="8" eb="9">
      <t>リョウ</t>
    </rPh>
    <phoneticPr fontId="1"/>
  </si>
  <si>
    <t>89,90</t>
    <phoneticPr fontId="1"/>
  </si>
  <si>
    <t>ヘルスチェックトラフィック量（GB）1コンテナあたり</t>
    <rPh sb="13" eb="14">
      <t>リョウ</t>
    </rPh>
    <phoneticPr fontId="1"/>
  </si>
  <si>
    <t>コンテナ数</t>
    <rPh sb="4" eb="5">
      <t>スウ</t>
    </rPh>
    <phoneticPr fontId="1"/>
  </si>
  <si>
    <t>端末以外のサーバ間通信の係数</t>
    <rPh sb="0" eb="2">
      <t>タンマツ</t>
    </rPh>
    <rPh sb="2" eb="4">
      <t>イガイ</t>
    </rPh>
    <rPh sb="8" eb="9">
      <t>カン</t>
    </rPh>
    <rPh sb="9" eb="11">
      <t>ツウシン</t>
    </rPh>
    <rPh sb="12" eb="14">
      <t>ケイスウ</t>
    </rPh>
    <phoneticPr fontId="1"/>
  </si>
  <si>
    <t>S3・＜ストレージ＞監査ログ(月)</t>
    <rPh sb="10" eb="12">
      <t>カンサ</t>
    </rPh>
    <phoneticPr fontId="1"/>
  </si>
  <si>
    <t>APIコール/CloudTrail</t>
    <phoneticPr fontId="1"/>
  </si>
  <si>
    <t>91-95</t>
    <phoneticPr fontId="1"/>
  </si>
  <si>
    <t>リソース変更履歴/AWS Config</t>
    <phoneticPr fontId="1"/>
  </si>
  <si>
    <t>3.ログ格納時圧縮される 500 × 15% = 75</t>
    <rPh sb="4" eb="6">
      <t>カクノウ</t>
    </rPh>
    <rPh sb="6" eb="7">
      <t>ジ</t>
    </rPh>
    <rPh sb="7" eb="9">
      <t>アッシュク</t>
    </rPh>
    <phoneticPr fontId="1"/>
  </si>
  <si>
    <t>アプリケーション操作ログ、Webアクセスログ、DBアクセスログ等</t>
    <rPh sb="8" eb="10">
      <t>ソウサ</t>
    </rPh>
    <rPh sb="31" eb="32">
      <t>トウ</t>
    </rPh>
    <phoneticPr fontId="1"/>
  </si>
  <si>
    <t>9.Cloudwatch logs精査(810GB)</t>
    <phoneticPr fontId="1"/>
  </si>
  <si>
    <t>ログ保存期間（1年後）</t>
    <rPh sb="2" eb="4">
      <t>ホゾン</t>
    </rPh>
    <rPh sb="4" eb="6">
      <t>キカン</t>
    </rPh>
    <rPh sb="8" eb="10">
      <t>ネンゴ</t>
    </rPh>
    <phoneticPr fontId="1"/>
  </si>
  <si>
    <t>4.保管期限を60カ月から12カ月に変更し試算</t>
    <rPh sb="2" eb="4">
      <t>ホカン</t>
    </rPh>
    <rPh sb="4" eb="6">
      <t>キゲン</t>
    </rPh>
    <rPh sb="10" eb="11">
      <t>ゲツ</t>
    </rPh>
    <rPh sb="16" eb="17">
      <t>ゲツ</t>
    </rPh>
    <rPh sb="18" eb="20">
      <t>ヘンコウ</t>
    </rPh>
    <rPh sb="21" eb="23">
      <t>シサン</t>
    </rPh>
    <phoneticPr fontId="1"/>
  </si>
  <si>
    <t>ログ保存期間（10年後）</t>
    <rPh sb="2" eb="4">
      <t>ホゾン</t>
    </rPh>
    <rPh sb="4" eb="6">
      <t>キカン</t>
    </rPh>
    <rPh sb="9" eb="11">
      <t>ネンゴ</t>
    </rPh>
    <phoneticPr fontId="1"/>
  </si>
  <si>
    <t>S3・＜ストレージ＞OS/MWログ関連(月)</t>
    <rPh sb="17" eb="19">
      <t>カンレン</t>
    </rPh>
    <rPh sb="19" eb="22">
      <t>ゲツ</t>
    </rPh>
    <phoneticPr fontId="1"/>
  </si>
  <si>
    <t>OS/MWログ（GB）</t>
    <phoneticPr fontId="1"/>
  </si>
  <si>
    <t>96,97</t>
    <phoneticPr fontId="1"/>
  </si>
  <si>
    <t>S3・＜リクエスト＞</t>
    <phoneticPr fontId="1"/>
  </si>
  <si>
    <t>84,85,86</t>
    <phoneticPr fontId="1"/>
  </si>
  <si>
    <t>PUT費用（1年後）</t>
    <rPh sb="3" eb="5">
      <t>ヒヨウ</t>
    </rPh>
    <phoneticPr fontId="1"/>
  </si>
  <si>
    <t>PUT費用（10年後）</t>
    <rPh sb="3" eb="5">
      <t>ヒヨウ</t>
    </rPh>
    <phoneticPr fontId="1"/>
  </si>
  <si>
    <t>GET費用（1年後）</t>
    <rPh sb="3" eb="5">
      <t>ヒヨウ</t>
    </rPh>
    <phoneticPr fontId="1"/>
  </si>
  <si>
    <t>GET費用（10年後）</t>
    <rPh sb="3" eb="5">
      <t>ヒヨウ</t>
    </rPh>
    <phoneticPr fontId="1"/>
  </si>
  <si>
    <t>S3・＜レプリケーション＞</t>
    <phoneticPr fontId="1"/>
  </si>
  <si>
    <t>VPCフローログ（1年後）</t>
    <rPh sb="10" eb="11">
      <t>ネン</t>
    </rPh>
    <rPh sb="11" eb="12">
      <t>ゴ</t>
    </rPh>
    <phoneticPr fontId="1"/>
  </si>
  <si>
    <t>キャプチャポイント変更に伴う修正。208→1732.05</t>
    <rPh sb="9" eb="11">
      <t>ヘンコウ</t>
    </rPh>
    <rPh sb="12" eb="13">
      <t>トモナ</t>
    </rPh>
    <rPh sb="14" eb="16">
      <t>シュウセイ</t>
    </rPh>
    <phoneticPr fontId="1"/>
  </si>
  <si>
    <t>81,82,83</t>
    <phoneticPr fontId="1"/>
  </si>
  <si>
    <t>ALBログ（1年後）</t>
    <rPh sb="7" eb="8">
      <t>ネン</t>
    </rPh>
    <rPh sb="8" eb="9">
      <t>ゴ</t>
    </rPh>
    <phoneticPr fontId="1"/>
  </si>
  <si>
    <t>VPCフローログ（10年後）</t>
    <rPh sb="11" eb="12">
      <t>ネン</t>
    </rPh>
    <rPh sb="12" eb="13">
      <t>ゴ</t>
    </rPh>
    <phoneticPr fontId="1"/>
  </si>
  <si>
    <t>キャプチャポイント変更に伴う修正。322→2686.5</t>
    <rPh sb="9" eb="11">
      <t>ヘンコウ</t>
    </rPh>
    <rPh sb="12" eb="13">
      <t>トモナ</t>
    </rPh>
    <rPh sb="14" eb="16">
      <t>シュウセイ</t>
    </rPh>
    <phoneticPr fontId="1"/>
  </si>
  <si>
    <t>ALBログ（10年後）</t>
    <rPh sb="8" eb="9">
      <t>ネン</t>
    </rPh>
    <rPh sb="9" eb="10">
      <t>ゴ</t>
    </rPh>
    <phoneticPr fontId="1"/>
  </si>
  <si>
    <t>Cloudwatchログ（GB）</t>
    <phoneticPr fontId="1"/>
  </si>
  <si>
    <t>監査ログ（GB）</t>
    <rPh sb="0" eb="2">
      <t>カンサ</t>
    </rPh>
    <phoneticPr fontId="1"/>
  </si>
  <si>
    <t>費用（1年後）</t>
    <rPh sb="0" eb="2">
      <t>ヒヨウ</t>
    </rPh>
    <phoneticPr fontId="1"/>
  </si>
  <si>
    <t>費用（10年後）</t>
    <rPh sb="0" eb="2">
      <t>ヒヨウ</t>
    </rPh>
    <phoneticPr fontId="1"/>
  </si>
  <si>
    <t>S3・VPCフローログ(月)バッチ処理分</t>
    <rPh sb="11" eb="14">
      <t>ゲツ</t>
    </rPh>
    <rPh sb="17" eb="19">
      <t>ショリ</t>
    </rPh>
    <rPh sb="19" eb="20">
      <t>ブン</t>
    </rPh>
    <phoneticPr fontId="1"/>
  </si>
  <si>
    <t>IFファイル容量を基礎数値としている。実際のログ出力量に合わせた見直し要</t>
    <rPh sb="6" eb="8">
      <t>ヨウリョウ</t>
    </rPh>
    <rPh sb="9" eb="11">
      <t>キソ</t>
    </rPh>
    <rPh sb="11" eb="13">
      <t>スウチ</t>
    </rPh>
    <rPh sb="19" eb="21">
      <t>ジッサイ</t>
    </rPh>
    <rPh sb="24" eb="26">
      <t>シュツリョク</t>
    </rPh>
    <rPh sb="26" eb="27">
      <t>リョウ</t>
    </rPh>
    <rPh sb="28" eb="29">
      <t>ア</t>
    </rPh>
    <rPh sb="32" eb="34">
      <t>ミナオ</t>
    </rPh>
    <rPh sb="35" eb="36">
      <t>ヨウ</t>
    </rPh>
    <phoneticPr fontId="1"/>
  </si>
  <si>
    <t>ファイル連携の基礎値（初期）</t>
    <rPh sb="4" eb="6">
      <t>レンケイ</t>
    </rPh>
    <rPh sb="7" eb="9">
      <t>キソ</t>
    </rPh>
    <rPh sb="9" eb="10">
      <t>チ</t>
    </rPh>
    <rPh sb="11" eb="13">
      <t>ショキ</t>
    </rPh>
    <phoneticPr fontId="1"/>
  </si>
  <si>
    <t>ファイル連携の基礎値（終局）</t>
    <rPh sb="4" eb="6">
      <t>レンケイ</t>
    </rPh>
    <rPh sb="7" eb="9">
      <t>キソ</t>
    </rPh>
    <rPh sb="9" eb="10">
      <t>チ</t>
    </rPh>
    <rPh sb="11" eb="13">
      <t>シュウキョク</t>
    </rPh>
    <phoneticPr fontId="1"/>
  </si>
  <si>
    <t>汎用 SSD (gp3)</t>
    <phoneticPr fontId="1"/>
  </si>
  <si>
    <t>ストレージ</t>
    <phoneticPr fontId="1"/>
  </si>
  <si>
    <t>IOPS 3000IOPS超えたIOPSあたり</t>
    <phoneticPr fontId="1"/>
  </si>
  <si>
    <t>スループット 125Mbps/秒超えた1Mbpsあたり</t>
    <phoneticPr fontId="1"/>
  </si>
  <si>
    <t>スナップショット：1 か月に格納されたデータ 1 GB あたり</t>
    <phoneticPr fontId="1"/>
  </si>
  <si>
    <t>EBS・ファイル連携サーバ</t>
    <rPh sb="8" eb="10">
      <t>レンケイ</t>
    </rPh>
    <phoneticPr fontId="1"/>
  </si>
  <si>
    <t>IFファイルをHULFT-HUB経由とするためストレージ容量削減可能か確認する</t>
    <rPh sb="16" eb="18">
      <t>ケイユ</t>
    </rPh>
    <rPh sb="28" eb="30">
      <t>ヨウリョウ</t>
    </rPh>
    <rPh sb="30" eb="32">
      <t>サクゲン</t>
    </rPh>
    <rPh sb="32" eb="34">
      <t>カノウ</t>
    </rPh>
    <rPh sb="35" eb="37">
      <t>カクニン</t>
    </rPh>
    <phoneticPr fontId="1"/>
  </si>
  <si>
    <t>50-53</t>
    <phoneticPr fontId="1"/>
  </si>
  <si>
    <t>台数</t>
    <rPh sb="0" eb="2">
      <t>ダイスウ</t>
    </rPh>
    <phoneticPr fontId="1"/>
  </si>
  <si>
    <t>6.研修環境をシングル構成とする</t>
    <phoneticPr fontId="1"/>
  </si>
  <si>
    <t>22-25</t>
    <phoneticPr fontId="1"/>
  </si>
  <si>
    <t>IOPS</t>
    <phoneticPr fontId="1"/>
  </si>
  <si>
    <t>34-37</t>
    <phoneticPr fontId="1"/>
  </si>
  <si>
    <t>スループット</t>
    <phoneticPr fontId="1"/>
  </si>
  <si>
    <t>42-45</t>
    <phoneticPr fontId="1"/>
  </si>
  <si>
    <t>スナップショット台数</t>
    <rPh sb="8" eb="10">
      <t>ダイスウ</t>
    </rPh>
    <phoneticPr fontId="1"/>
  </si>
  <si>
    <t>スナップショット差分</t>
    <rPh sb="8" eb="10">
      <t>サブン</t>
    </rPh>
    <phoneticPr fontId="1"/>
  </si>
  <si>
    <t>5.日次差分データをスナップショット対象から除外する</t>
    <phoneticPr fontId="1"/>
  </si>
  <si>
    <t>30-33</t>
    <phoneticPr fontId="1"/>
  </si>
  <si>
    <t>スナップショット世代数</t>
    <rPh sb="8" eb="10">
      <t>セダイ</t>
    </rPh>
    <rPh sb="10" eb="11">
      <t>スウ</t>
    </rPh>
    <phoneticPr fontId="1"/>
  </si>
  <si>
    <t>5.計算方法を修正</t>
    <phoneticPr fontId="1"/>
  </si>
  <si>
    <t>46-49</t>
    <phoneticPr fontId="1"/>
  </si>
  <si>
    <t>ディスク使用率</t>
    <rPh sb="4" eb="7">
      <t>シヨウリツ</t>
    </rPh>
    <phoneticPr fontId="1"/>
  </si>
  <si>
    <t>5.実使用量に見直しする</t>
    <phoneticPr fontId="1"/>
  </si>
  <si>
    <t>1.大阪リージョン退避対象とする</t>
    <rPh sb="11" eb="13">
      <t>タイショウ</t>
    </rPh>
    <phoneticPr fontId="1"/>
  </si>
  <si>
    <t>54-57</t>
    <phoneticPr fontId="1"/>
  </si>
  <si>
    <t>スナップショット（初回）</t>
    <rPh sb="9" eb="11">
      <t>ショカイ</t>
    </rPh>
    <phoneticPr fontId="1"/>
  </si>
  <si>
    <t>スナップショット（差分）</t>
    <rPh sb="9" eb="11">
      <t>サブン</t>
    </rPh>
    <phoneticPr fontId="1"/>
  </si>
  <si>
    <t>EBS・バッチサーバ</t>
    <phoneticPr fontId="1"/>
  </si>
  <si>
    <t>EBS・踏み台サーバ</t>
    <rPh sb="4" eb="5">
      <t>フ</t>
    </rPh>
    <rPh sb="6" eb="7">
      <t>ダイ</t>
    </rPh>
    <phoneticPr fontId="1"/>
  </si>
  <si>
    <t>EBS・HULFT-HUBサーバ</t>
    <phoneticPr fontId="1"/>
  </si>
  <si>
    <t>プライベートリポジトリまたはパブリックリポジトリに保存されたデータ</t>
    <rPh sb="25" eb="27">
      <t>ホゾン</t>
    </rPh>
    <phoneticPr fontId="1"/>
  </si>
  <si>
    <t>USD/GB/月</t>
    <rPh sb="7" eb="8">
      <t>ツキ</t>
    </rPh>
    <phoneticPr fontId="1"/>
  </si>
  <si>
    <t>サブドメイン数（タスク数）</t>
    <rPh sb="6" eb="7">
      <t>スウ</t>
    </rPh>
    <phoneticPr fontId="1"/>
  </si>
  <si>
    <t>スケールアウト数</t>
    <rPh sb="7" eb="8">
      <t>スウ</t>
    </rPh>
    <phoneticPr fontId="1"/>
  </si>
  <si>
    <t>コンテナサイズ</t>
    <phoneticPr fontId="1"/>
  </si>
  <si>
    <t>世代数</t>
    <rPh sb="0" eb="2">
      <t>セダイ</t>
    </rPh>
    <rPh sb="2" eb="3">
      <t>スウ</t>
    </rPh>
    <phoneticPr fontId="1"/>
  </si>
  <si>
    <t>③改善策、削減策</t>
    <phoneticPr fontId="1"/>
  </si>
  <si>
    <t>コンテナ増分</t>
    <rPh sb="4" eb="6">
      <t>ゾウブン</t>
    </rPh>
    <phoneticPr fontId="1"/>
  </si>
  <si>
    <t>ストレージ容量</t>
    <rPh sb="5" eb="7">
      <t>ヨウリョウ</t>
    </rPh>
    <phoneticPr fontId="1"/>
  </si>
  <si>
    <t>c.バックアップ等</t>
    <phoneticPr fontId="1"/>
  </si>
  <si>
    <t>S3・＜レプリケーション＞VPCフローログ(月)</t>
    <rPh sb="21" eb="24">
      <t>ゲツ</t>
    </rPh>
    <phoneticPr fontId="1"/>
  </si>
  <si>
    <t>算出結果</t>
    <rPh sb="0" eb="2">
      <t>サンシュツ</t>
    </rPh>
    <rPh sb="2" eb="4">
      <t>ケッカ</t>
    </rPh>
    <phoneticPr fontId="1"/>
  </si>
  <si>
    <t>合計（1年後）</t>
    <phoneticPr fontId="1"/>
  </si>
  <si>
    <t>開発ツール</t>
    <rPh sb="0" eb="2">
      <t>カイハツ</t>
    </rPh>
    <phoneticPr fontId="1"/>
  </si>
  <si>
    <t>合計（10年後）</t>
    <phoneticPr fontId="1"/>
  </si>
  <si>
    <t>削減案（研修環境5日利用）</t>
    <rPh sb="0" eb="2">
      <t>サクゲン</t>
    </rPh>
    <rPh sb="2" eb="3">
      <t>アン</t>
    </rPh>
    <rPh sb="4" eb="6">
      <t>ケンシュウ</t>
    </rPh>
    <rPh sb="6" eb="8">
      <t>カンキョウ</t>
    </rPh>
    <rPh sb="9" eb="10">
      <t>ニチ</t>
    </rPh>
    <rPh sb="10" eb="12">
      <t>リヨウ</t>
    </rPh>
    <phoneticPr fontId="1"/>
  </si>
  <si>
    <t>差額</t>
    <rPh sb="0" eb="2">
      <t>サガク</t>
    </rPh>
    <phoneticPr fontId="1"/>
  </si>
  <si>
    <t>2_AWS利用料見直し方針ワークシート/9_Cloudwatch logs精査より抜粋</t>
    <rPh sb="41" eb="43">
      <t>バッスイ</t>
    </rPh>
    <phoneticPr fontId="1"/>
  </si>
  <si>
    <t>オンラインリクエスト件数</t>
    <phoneticPr fontId="1"/>
  </si>
  <si>
    <t>要件定義・2.共通編　02_補足資料_2.3性能.xlsxより抜粋</t>
    <rPh sb="0" eb="2">
      <t>ヨウケン</t>
    </rPh>
    <rPh sb="2" eb="4">
      <t>テイギ</t>
    </rPh>
    <rPh sb="7" eb="9">
      <t>キョウツウ</t>
    </rPh>
    <rPh sb="9" eb="10">
      <t>ヘン</t>
    </rPh>
    <rPh sb="31" eb="33">
      <t>バッスイ</t>
    </rPh>
    <phoneticPr fontId="1"/>
  </si>
  <si>
    <t>計算にあたりその他資料記載の内容を以下に転記する。</t>
    <rPh sb="0" eb="2">
      <t>ケイサン</t>
    </rPh>
    <rPh sb="8" eb="9">
      <t>タ</t>
    </rPh>
    <rPh sb="9" eb="11">
      <t>シリョウ</t>
    </rPh>
    <rPh sb="11" eb="13">
      <t>キサイ</t>
    </rPh>
    <rPh sb="14" eb="16">
      <t>ナイヨウ</t>
    </rPh>
    <rPh sb="17" eb="19">
      <t>イカ</t>
    </rPh>
    <rPh sb="20" eb="22">
      <t>テンキ</t>
    </rPh>
    <phoneticPr fontId="1"/>
  </si>
  <si>
    <t>各値については対象ドキュメント参照のこと</t>
    <rPh sb="0" eb="1">
      <t>カク</t>
    </rPh>
    <rPh sb="1" eb="2">
      <t>アタイ</t>
    </rPh>
    <rPh sb="7" eb="9">
      <t>タイショウ</t>
    </rPh>
    <rPh sb="15" eb="17">
      <t>サンショウ</t>
    </rPh>
    <phoneticPr fontId="1"/>
  </si>
  <si>
    <t>2月時点
（２月エグゼ）</t>
    <rPh sb="1" eb="2">
      <t>ガツ</t>
    </rPh>
    <rPh sb="2" eb="4">
      <t>ジテン</t>
    </rPh>
    <rPh sb="7" eb="8">
      <t>ガツ</t>
    </rPh>
    <phoneticPr fontId="1"/>
  </si>
  <si>
    <t xml:space="preserve">8月時点
</t>
    <rPh sb="1" eb="2">
      <t>ガツ</t>
    </rPh>
    <rPh sb="2" eb="4">
      <t>ジテン</t>
    </rPh>
    <phoneticPr fontId="1"/>
  </si>
  <si>
    <t>利用日数（WebAPサーバ）</t>
    <rPh sb="0" eb="2">
      <t>リヨウ</t>
    </rPh>
    <rPh sb="2" eb="4">
      <t>ニッスウ</t>
    </rPh>
    <phoneticPr fontId="1"/>
  </si>
  <si>
    <t>利用時間（WebAPサーバ）</t>
    <rPh sb="0" eb="2">
      <t>リヨウ</t>
    </rPh>
    <rPh sb="2" eb="4">
      <t>ジカン</t>
    </rPh>
    <phoneticPr fontId="1"/>
  </si>
  <si>
    <t>台数（WebAPサーバ）</t>
    <rPh sb="0" eb="2">
      <t>ダイスウ</t>
    </rPh>
    <phoneticPr fontId="1"/>
  </si>
  <si>
    <t>利用料（WebAPサーバ）</t>
    <rPh sb="0" eb="2">
      <t>リヨウ</t>
    </rPh>
    <rPh sb="2" eb="3">
      <t>リョウ</t>
    </rPh>
    <phoneticPr fontId="1"/>
  </si>
  <si>
    <t>グローバルＤＢ利用に伴うインスタンス追加</t>
    <rPh sb="7" eb="9">
      <t>リヨウ</t>
    </rPh>
    <rPh sb="10" eb="11">
      <t>トモナ</t>
    </rPh>
    <rPh sb="18" eb="20">
      <t>ツイカ</t>
    </rPh>
    <phoneticPr fontId="1"/>
  </si>
  <si>
    <t>Fargate ⇒ EC2化</t>
    <rPh sb="13" eb="14">
      <t>カ</t>
    </rPh>
    <phoneticPr fontId="1"/>
  </si>
  <si>
    <t>インスタンス：ファイル連携サーバ：m5.xlarge（RHEL)</t>
    <phoneticPr fontId="1"/>
  </si>
  <si>
    <t>インスタンス：バッチサーバ：c5.xlarge（WindowsServer）</t>
    <phoneticPr fontId="1"/>
  </si>
  <si>
    <t>インスタンス：踏み台サーバ：t3.medium（WindowsServer）</t>
    <phoneticPr fontId="1"/>
  </si>
  <si>
    <t>DataSpider処理サンプル結果踏まえ見直し（m5.large⇒m5.xlarge）</t>
    <rPh sb="10" eb="12">
      <t>ショリ</t>
    </rPh>
    <rPh sb="16" eb="18">
      <t>ケッカ</t>
    </rPh>
    <rPh sb="18" eb="19">
      <t>フ</t>
    </rPh>
    <rPh sb="21" eb="23">
      <t>ミナオ</t>
    </rPh>
    <phoneticPr fontId="1"/>
  </si>
  <si>
    <t>OS変更（RHEL⇒WindowsServer）</t>
    <rPh sb="2" eb="4">
      <t>ヘンコウ</t>
    </rPh>
    <phoneticPr fontId="1"/>
  </si>
  <si>
    <t>インスタンス：HULFT-HUBサーバ：c5.xlarge（RHEL）</t>
    <phoneticPr fontId="1"/>
  </si>
  <si>
    <t>インスタンス：WebAPサーバ：m5a.large～4xlarge（WindowsServer）</t>
    <phoneticPr fontId="1"/>
  </si>
  <si>
    <t>利用日数（WebAPサーバ/予備）</t>
    <rPh sb="0" eb="2">
      <t>リヨウ</t>
    </rPh>
    <rPh sb="2" eb="4">
      <t>ニッスウ</t>
    </rPh>
    <rPh sb="14" eb="16">
      <t>ヨビ</t>
    </rPh>
    <phoneticPr fontId="1"/>
  </si>
  <si>
    <t>利用時間（WebAPサーバ/予備）</t>
    <rPh sb="0" eb="2">
      <t>リヨウ</t>
    </rPh>
    <rPh sb="2" eb="4">
      <t>ジカン</t>
    </rPh>
    <rPh sb="14" eb="16">
      <t>ヨビ</t>
    </rPh>
    <phoneticPr fontId="1"/>
  </si>
  <si>
    <t>台数（WebAPサーバ/予備）</t>
    <rPh sb="0" eb="2">
      <t>ダイスウ</t>
    </rPh>
    <rPh sb="12" eb="14">
      <t>ヨビ</t>
    </rPh>
    <phoneticPr fontId="1"/>
  </si>
  <si>
    <t>利用料（WebAPサーバ/予備）</t>
    <rPh sb="0" eb="2">
      <t>リヨウ</t>
    </rPh>
    <rPh sb="2" eb="3">
      <t>リョウ</t>
    </rPh>
    <rPh sb="13" eb="15">
      <t>ヨビ</t>
    </rPh>
    <phoneticPr fontId="1"/>
  </si>
  <si>
    <t>インスタンス：WebAPサーバ/予備：m5a.large～4xlarge（WindowsServer）</t>
    <rPh sb="16" eb="18">
      <t>ヨビ</t>
    </rPh>
    <phoneticPr fontId="1"/>
  </si>
  <si>
    <t>EBS・WebAPサーバ</t>
    <phoneticPr fontId="1"/>
  </si>
  <si>
    <t>EBS・WebAPサーバ/予備</t>
    <rPh sb="13" eb="15">
      <t>ヨビ</t>
    </rPh>
    <phoneticPr fontId="1"/>
  </si>
  <si>
    <t>-</t>
  </si>
  <si>
    <t>10月最大</t>
    <rPh sb="2" eb="3">
      <t>ガツ</t>
    </rPh>
    <rPh sb="3" eb="5">
      <t>サイダイ</t>
    </rPh>
    <phoneticPr fontId="1"/>
  </si>
  <si>
    <t>https://calculator.aws/#/estimate?id=a7590594d4b9b3d0a719d979905721bf277ae27d</t>
    <phoneticPr fontId="1"/>
  </si>
  <si>
    <t>Foragate</t>
    <phoneticPr fontId="1"/>
  </si>
  <si>
    <t>削除</t>
    <rPh sb="0" eb="2">
      <t>サクジョ</t>
    </rPh>
    <phoneticPr fontId="1"/>
  </si>
  <si>
    <t>EC2</t>
    <phoneticPr fontId="1"/>
  </si>
  <si>
    <t>WebAPサーバ追加</t>
    <rPh sb="8" eb="10">
      <t>ツイカ</t>
    </rPh>
    <phoneticPr fontId="1"/>
  </si>
  <si>
    <t>変更なし</t>
    <rPh sb="0" eb="2">
      <t>ヘンコウ</t>
    </rPh>
    <phoneticPr fontId="1"/>
  </si>
  <si>
    <t>研修考慮</t>
    <rPh sb="0" eb="2">
      <t>ケンシュウ</t>
    </rPh>
    <rPh sb="2" eb="4">
      <t>コウリョ</t>
    </rPh>
    <phoneticPr fontId="1"/>
  </si>
  <si>
    <t>本番リザーブド適用差分</t>
    <rPh sb="0" eb="2">
      <t>ホンバン</t>
    </rPh>
    <rPh sb="7" eb="9">
      <t>テキヨウ</t>
    </rPh>
    <rPh sb="9" eb="11">
      <t>サブン</t>
    </rPh>
    <phoneticPr fontId="1"/>
  </si>
  <si>
    <t>リザーブド適用月数</t>
    <rPh sb="5" eb="7">
      <t>テキヨウ</t>
    </rPh>
    <rPh sb="7" eb="9">
      <t>ツキスウ</t>
    </rPh>
    <phoneticPr fontId="1"/>
  </si>
  <si>
    <t>リザーブドインスタンス９年適用時108を入力</t>
    <rPh sb="12" eb="13">
      <t>ネン</t>
    </rPh>
    <rPh sb="13" eb="15">
      <t>テキヨウ</t>
    </rPh>
    <rPh sb="15" eb="16">
      <t>ジ</t>
    </rPh>
    <rPh sb="20" eb="22">
      <t>ニュウリョク</t>
    </rPh>
    <phoneticPr fontId="1"/>
  </si>
  <si>
    <t>研修環境　20日利用</t>
    <rPh sb="0" eb="2">
      <t>ケンシュウ</t>
    </rPh>
    <rPh sb="2" eb="4">
      <t>カンキョウ</t>
    </rPh>
    <rPh sb="7" eb="8">
      <t>ニチ</t>
    </rPh>
    <rPh sb="8" eb="10">
      <t>リヨウ</t>
    </rPh>
    <phoneticPr fontId="1"/>
  </si>
  <si>
    <t>研修環境　5日利用</t>
    <rPh sb="0" eb="2">
      <t>ケンシュウ</t>
    </rPh>
    <rPh sb="2" eb="4">
      <t>カンキョウ</t>
    </rPh>
    <rPh sb="6" eb="7">
      <t>ニチ</t>
    </rPh>
    <rPh sb="7" eb="9">
      <t>リヨウ</t>
    </rPh>
    <phoneticPr fontId="1"/>
  </si>
  <si>
    <t>差分（20日ー5日）</t>
    <rPh sb="0" eb="2">
      <t>サブン</t>
    </rPh>
    <rPh sb="5" eb="6">
      <t>ニチ</t>
    </rPh>
    <rPh sb="8" eb="9">
      <t>ニチ</t>
    </rPh>
    <phoneticPr fontId="1"/>
  </si>
  <si>
    <t>共通基盤分</t>
    <rPh sb="0" eb="2">
      <t>キョウツウ</t>
    </rPh>
    <rPh sb="2" eb="4">
      <t>キバン</t>
    </rPh>
    <rPh sb="4" eb="5">
      <t>ブン</t>
    </rPh>
    <phoneticPr fontId="1"/>
  </si>
  <si>
    <t>Fargate⇒EC2</t>
    <phoneticPr fontId="1"/>
  </si>
  <si>
    <t>EBS・WebAPサーバ</t>
    <phoneticPr fontId="1"/>
  </si>
  <si>
    <t>EBS・WebAPサーバ/予備</t>
    <phoneticPr fontId="1"/>
  </si>
  <si>
    <t>WebAPサーバ</t>
    <phoneticPr fontId="1"/>
  </si>
  <si>
    <t>C(GB)</t>
    <phoneticPr fontId="1"/>
  </si>
  <si>
    <t>D(GB)</t>
    <phoneticPr fontId="1"/>
  </si>
  <si>
    <t>オンライン</t>
    <phoneticPr fontId="1"/>
  </si>
  <si>
    <t>バッチ</t>
    <phoneticPr fontId="1"/>
  </si>
  <si>
    <t>OS</t>
    <phoneticPr fontId="1"/>
  </si>
  <si>
    <t>ミドル</t>
    <phoneticPr fontId="1"/>
  </si>
  <si>
    <t>メモリ
ダンプ</t>
    <phoneticPr fontId="1"/>
  </si>
  <si>
    <t>Windows Update用</t>
    <rPh sb="14" eb="15">
      <t>ヨウ</t>
    </rPh>
    <phoneticPr fontId="1"/>
  </si>
  <si>
    <t>ログ等の領域</t>
    <rPh sb="2" eb="3">
      <t>トウ</t>
    </rPh>
    <rPh sb="4" eb="6">
      <t>リョウイキ</t>
    </rPh>
    <phoneticPr fontId="1"/>
  </si>
  <si>
    <t>その他</t>
    <rPh sb="2" eb="3">
      <t>タ</t>
    </rPh>
    <phoneticPr fontId="1"/>
  </si>
  <si>
    <t>アプリ</t>
    <phoneticPr fontId="1"/>
  </si>
  <si>
    <t>SWAP領域</t>
    <rPh sb="4" eb="6">
      <t>リョウイキ</t>
    </rPh>
    <phoneticPr fontId="1"/>
  </si>
  <si>
    <t>16時間</t>
    <rPh sb="2" eb="4">
      <t>ジカン</t>
    </rPh>
    <phoneticPr fontId="1"/>
  </si>
  <si>
    <t>8時間</t>
    <rPh sb="1" eb="3">
      <t>ジカン</t>
    </rPh>
    <phoneticPr fontId="1"/>
  </si>
  <si>
    <t>〇</t>
    <phoneticPr fontId="1"/>
  </si>
  <si>
    <t>10月</t>
    <rPh sb="2" eb="3">
      <t>ガツ</t>
    </rPh>
    <phoneticPr fontId="1"/>
  </si>
  <si>
    <t>全体利用量</t>
    <rPh sb="0" eb="2">
      <t>ゼンタイ</t>
    </rPh>
    <rPh sb="2" eb="4">
      <t>リヨウ</t>
    </rPh>
    <rPh sb="4" eb="5">
      <t>リョウ</t>
    </rPh>
    <phoneticPr fontId="1"/>
  </si>
  <si>
    <t>母数</t>
    <rPh sb="0" eb="2">
      <t>ボスウ</t>
    </rPh>
    <phoneticPr fontId="1"/>
  </si>
  <si>
    <t>割合</t>
    <rPh sb="0" eb="2">
      <t>ワリアイ</t>
    </rPh>
    <phoneticPr fontId="1"/>
  </si>
  <si>
    <t>WebAP</t>
    <phoneticPr fontId="1"/>
  </si>
  <si>
    <t>WebAP予備</t>
    <rPh sb="5" eb="7">
      <t>ヨビ</t>
    </rPh>
    <phoneticPr fontId="1"/>
  </si>
  <si>
    <t>ログ</t>
    <phoneticPr fontId="1"/>
  </si>
  <si>
    <t>容量</t>
    <rPh sb="0" eb="2">
      <t>ヨウリョウ</t>
    </rPh>
    <phoneticPr fontId="1"/>
  </si>
  <si>
    <t>$1=10年換算</t>
    <rPh sb="5" eb="6">
      <t>ネン</t>
    </rPh>
    <rPh sb="6" eb="8">
      <t>カンサン</t>
    </rPh>
    <phoneticPr fontId="1"/>
  </si>
  <si>
    <t>見直し後</t>
    <rPh sb="0" eb="2">
      <t>ミナオ</t>
    </rPh>
    <rPh sb="3" eb="4">
      <t>ゴ</t>
    </rPh>
    <phoneticPr fontId="1"/>
  </si>
  <si>
    <t>10月時点</t>
    <rPh sb="2" eb="3">
      <t>ガツ</t>
    </rPh>
    <rPh sb="3" eb="5">
      <t>ジテン</t>
    </rPh>
    <phoneticPr fontId="1"/>
  </si>
  <si>
    <t>バッチ関連</t>
    <rPh sb="3" eb="5">
      <t>カンレン</t>
    </rPh>
    <phoneticPr fontId="1"/>
  </si>
  <si>
    <t>ログ関連</t>
    <rPh sb="2" eb="4">
      <t>カンレン</t>
    </rPh>
    <phoneticPr fontId="1"/>
  </si>
  <si>
    <t>ファイル連携</t>
    <phoneticPr fontId="1"/>
  </si>
  <si>
    <t>ファイル連携（横浜）</t>
    <rPh sb="4" eb="6">
      <t>レンケイ</t>
    </rPh>
    <rPh sb="7" eb="9">
      <t>ヨコハマ</t>
    </rPh>
    <phoneticPr fontId="1"/>
  </si>
  <si>
    <t>ファイル連携（東日本）</t>
    <rPh sb="4" eb="6">
      <t>レンケイ</t>
    </rPh>
    <rPh sb="7" eb="8">
      <t>ヒガシ</t>
    </rPh>
    <rPh sb="8" eb="10">
      <t>ニホン</t>
    </rPh>
    <phoneticPr fontId="1"/>
  </si>
  <si>
    <t>ファイル連携（北陸）</t>
    <rPh sb="4" eb="6">
      <t>レンケイ</t>
    </rPh>
    <rPh sb="7" eb="9">
      <t>ホクリク</t>
    </rPh>
    <phoneticPr fontId="1"/>
  </si>
  <si>
    <t>ファイル連携（北海道）</t>
    <rPh sb="4" eb="6">
      <t>レンケイ</t>
    </rPh>
    <rPh sb="7" eb="10">
      <t>ホッカイドウ</t>
    </rPh>
    <phoneticPr fontId="1"/>
  </si>
  <si>
    <t>ファイル連携（七十七）</t>
    <rPh sb="4" eb="6">
      <t>レンケイ</t>
    </rPh>
    <rPh sb="7" eb="10">
      <t>シチジュウシチ</t>
    </rPh>
    <phoneticPr fontId="1"/>
  </si>
  <si>
    <t>EBSサイズ検討</t>
    <rPh sb="6" eb="8">
      <t>ケントウ</t>
    </rPh>
    <phoneticPr fontId="1"/>
  </si>
  <si>
    <t>WebAP、WebAP予備、バッチ、ファイル連携のディスク容量について基本設計工程にて定義した内訳を元に再整理する。</t>
    <rPh sb="11" eb="13">
      <t>ヨビ</t>
    </rPh>
    <rPh sb="22" eb="24">
      <t>レンケイ</t>
    </rPh>
    <rPh sb="29" eb="31">
      <t>ヨウリョウ</t>
    </rPh>
    <rPh sb="35" eb="37">
      <t>キホン</t>
    </rPh>
    <rPh sb="37" eb="39">
      <t>セッケイ</t>
    </rPh>
    <rPh sb="39" eb="41">
      <t>コウテイ</t>
    </rPh>
    <rPh sb="43" eb="45">
      <t>テイギ</t>
    </rPh>
    <rPh sb="47" eb="49">
      <t>ウチワケ</t>
    </rPh>
    <rPh sb="50" eb="51">
      <t>モト</t>
    </rPh>
    <rPh sb="52" eb="55">
      <t>サイセイリ</t>
    </rPh>
    <phoneticPr fontId="1"/>
  </si>
  <si>
    <t>オンライン・バッチ処理内容に応じて増減するものについてはこれを考慮する。</t>
    <rPh sb="9" eb="11">
      <t>ショリ</t>
    </rPh>
    <rPh sb="11" eb="13">
      <t>ナイヨウ</t>
    </rPh>
    <rPh sb="14" eb="15">
      <t>オウ</t>
    </rPh>
    <rPh sb="17" eb="19">
      <t>ゾウゲン</t>
    </rPh>
    <rPh sb="31" eb="33">
      <t>コウリョ</t>
    </rPh>
    <phoneticPr fontId="1"/>
  </si>
  <si>
    <t>また、オンラインは業務開始・終了時点の利用量増加を考慮する。</t>
    <rPh sb="9" eb="11">
      <t>ギョウム</t>
    </rPh>
    <rPh sb="11" eb="13">
      <t>カイシ</t>
    </rPh>
    <rPh sb="14" eb="16">
      <t>シュウリョウ</t>
    </rPh>
    <rPh sb="16" eb="18">
      <t>ジテン</t>
    </rPh>
    <rPh sb="19" eb="21">
      <t>リヨウ</t>
    </rPh>
    <rPh sb="21" eb="22">
      <t>リョウ</t>
    </rPh>
    <rPh sb="22" eb="24">
      <t>ゾウカ</t>
    </rPh>
    <rPh sb="25" eb="27">
      <t>コウリョ</t>
    </rPh>
    <phoneticPr fontId="1"/>
  </si>
  <si>
    <t>WebAPをベースに5日分の利用を想定した利用量に試算する</t>
    <rPh sb="11" eb="12">
      <t>ニチ</t>
    </rPh>
    <rPh sb="12" eb="13">
      <t>ブン</t>
    </rPh>
    <rPh sb="14" eb="16">
      <t>リヨウ</t>
    </rPh>
    <rPh sb="17" eb="19">
      <t>ソウテイ</t>
    </rPh>
    <rPh sb="21" eb="23">
      <t>リヨウ</t>
    </rPh>
    <rPh sb="23" eb="24">
      <t>リョウ</t>
    </rPh>
    <rPh sb="25" eb="27">
      <t>シサン</t>
    </rPh>
    <phoneticPr fontId="1"/>
  </si>
  <si>
    <t>研修20日</t>
    <rPh sb="0" eb="2">
      <t>ケンシュウ</t>
    </rPh>
    <rPh sb="4" eb="5">
      <t>ニチ</t>
    </rPh>
    <phoneticPr fontId="1"/>
  </si>
  <si>
    <t>c</t>
    <phoneticPr fontId="1"/>
  </si>
  <si>
    <t>EBS見直し</t>
    <rPh sb="3" eb="5">
      <t>ミナオ</t>
    </rPh>
    <phoneticPr fontId="1"/>
  </si>
  <si>
    <t>削減効果</t>
    <rPh sb="0" eb="2">
      <t>サクゲン</t>
    </rPh>
    <rPh sb="2" eb="4">
      <t>コウカ</t>
    </rPh>
    <phoneticPr fontId="20"/>
  </si>
  <si>
    <t>全額前払い</t>
  </si>
  <si>
    <t>一部前払い</t>
  </si>
  <si>
    <t>前払いなし</t>
  </si>
  <si>
    <t>スタンダード 3 年間</t>
    <phoneticPr fontId="1"/>
  </si>
  <si>
    <t>スタンダード 1 年間</t>
  </si>
  <si>
    <t>10年換算</t>
    <rPh sb="2" eb="3">
      <t>ネン</t>
    </rPh>
    <rPh sb="3" eb="5">
      <t>カンサン</t>
    </rPh>
    <phoneticPr fontId="1"/>
  </si>
  <si>
    <t>1年換算</t>
    <rPh sb="1" eb="2">
      <t>ネン</t>
    </rPh>
    <rPh sb="2" eb="4">
      <t>カンサン</t>
    </rPh>
    <phoneticPr fontId="1"/>
  </si>
  <si>
    <t>オンデマンドと比較した費用節減</t>
  </si>
  <si>
    <t>実質的時間単価</t>
    <phoneticPr fontId="1"/>
  </si>
  <si>
    <t>毎月*</t>
  </si>
  <si>
    <t>前払い</t>
  </si>
  <si>
    <t>お支払い方法</t>
  </si>
  <si>
    <t>ノード：メモリ最適</t>
    <phoneticPr fontId="1"/>
  </si>
  <si>
    <t>cache.r4.large</t>
    <phoneticPr fontId="1"/>
  </si>
  <si>
    <t>料金 - Amazon ElastiCache | AWS</t>
  </si>
  <si>
    <t>スタンダード 1 年間</t>
    <phoneticPr fontId="20"/>
  </si>
  <si>
    <t>-</t>
    <phoneticPr fontId="20"/>
  </si>
  <si>
    <t>オンデマンド</t>
    <phoneticPr fontId="20"/>
  </si>
  <si>
    <t>ファイル連携サーバ</t>
    <rPh sb="4" eb="6">
      <t>レンケイ</t>
    </rPh>
    <phoneticPr fontId="1"/>
  </si>
  <si>
    <t>m5.xlarge</t>
    <phoneticPr fontId="20"/>
  </si>
  <si>
    <t>Amazon EC2 リザーブドインスタンス料金表 | AWS</t>
  </si>
  <si>
    <t>RDS Aurora（東）</t>
    <rPh sb="11" eb="12">
      <t>ヒガシ</t>
    </rPh>
    <phoneticPr fontId="1"/>
  </si>
  <si>
    <t>db.r5.xlarge</t>
  </si>
  <si>
    <t>スタンダード 3 年間</t>
  </si>
  <si>
    <t>RDS Aurora（横陸道七）</t>
    <rPh sb="11" eb="12">
      <t>ヨコ</t>
    </rPh>
    <rPh sb="12" eb="13">
      <t>リク</t>
    </rPh>
    <rPh sb="13" eb="14">
      <t>ドウ</t>
    </rPh>
    <rPh sb="14" eb="15">
      <t>シチ</t>
    </rPh>
    <phoneticPr fontId="1"/>
  </si>
  <si>
    <t>db.r5.2xlarge　</t>
  </si>
  <si>
    <t>料金 - Amazon Aurora | AWS</t>
  </si>
  <si>
    <t>上記サービスのうち、適用可否〇としたサービスについて、スタンダードRIとした場合のコストについて整理する。FargateはSavings Plansと比較したコストについて整理。</t>
    <rPh sb="0" eb="2">
      <t>ジョウキ</t>
    </rPh>
    <rPh sb="10" eb="12">
      <t>テキヨウ</t>
    </rPh>
    <rPh sb="12" eb="14">
      <t>カヒ</t>
    </rPh>
    <rPh sb="38" eb="40">
      <t>バアイ</t>
    </rPh>
    <rPh sb="48" eb="50">
      <t>セイリ</t>
    </rPh>
    <rPh sb="75" eb="77">
      <t>ヒカク</t>
    </rPh>
    <rPh sb="86" eb="88">
      <t>セイリ</t>
    </rPh>
    <phoneticPr fontId="20"/>
  </si>
  <si>
    <t>リザーブド適用時の影響について</t>
    <rPh sb="5" eb="7">
      <t>テキヨウ</t>
    </rPh>
    <rPh sb="7" eb="8">
      <t>ジ</t>
    </rPh>
    <rPh sb="9" eb="11">
      <t>エイキョウ</t>
    </rPh>
    <phoneticPr fontId="20"/>
  </si>
  <si>
    <t>Memory: 8</t>
    <phoneticPr fontId="1"/>
  </si>
  <si>
    <t>△</t>
  </si>
  <si>
    <t>毎日利用</t>
    <rPh sb="0" eb="2">
      <t>マイニチ</t>
    </rPh>
    <rPh sb="2" eb="4">
      <t>リヨウ</t>
    </rPh>
    <phoneticPr fontId="1"/>
  </si>
  <si>
    <t>6:00-22:00(16H)</t>
    <phoneticPr fontId="1"/>
  </si>
  <si>
    <t>vCPU: 2</t>
    <phoneticPr fontId="1"/>
  </si>
  <si>
    <t>Fargate</t>
    <phoneticPr fontId="20"/>
  </si>
  <si>
    <t>△</t>
    <phoneticPr fontId="1"/>
  </si>
  <si>
    <t>vCPU: 2
Memory: 12.3</t>
    <phoneticPr fontId="1"/>
  </si>
  <si>
    <t>×</t>
    <phoneticPr fontId="1"/>
  </si>
  <si>
    <t>都度</t>
    <rPh sb="0" eb="2">
      <t>ツド</t>
    </rPh>
    <phoneticPr fontId="1"/>
  </si>
  <si>
    <t>vCPU: 2
Memory: 4</t>
    <phoneticPr fontId="1"/>
  </si>
  <si>
    <t>t3.medium
(WindowsServer)</t>
    <phoneticPr fontId="1"/>
  </si>
  <si>
    <t>EC2（踏み台）</t>
    <rPh sb="4" eb="5">
      <t>フ</t>
    </rPh>
    <rPh sb="6" eb="7">
      <t>ダイ</t>
    </rPh>
    <phoneticPr fontId="1"/>
  </si>
  <si>
    <t>0:00-24:00(24H)</t>
    <phoneticPr fontId="1"/>
  </si>
  <si>
    <t>vCPU: 4
Memory: 8</t>
    <phoneticPr fontId="1"/>
  </si>
  <si>
    <t>c5.xlarge
(RHEL)</t>
    <phoneticPr fontId="1"/>
  </si>
  <si>
    <t>EC2（HULFT-HUB）</t>
    <phoneticPr fontId="1"/>
  </si>
  <si>
    <t>22:00-翌6:00(8H)</t>
    <rPh sb="6" eb="7">
      <t>ヨク</t>
    </rPh>
    <phoneticPr fontId="1"/>
  </si>
  <si>
    <t>c5.xlarge
(WindowsServer)</t>
    <phoneticPr fontId="1"/>
  </si>
  <si>
    <t>EC2（バッチサーバ）</t>
    <phoneticPr fontId="1"/>
  </si>
  <si>
    <t>vCPU: 4
Memory: 16</t>
    <phoneticPr fontId="1"/>
  </si>
  <si>
    <t>m5.xlarge
(RHEL)</t>
    <phoneticPr fontId="1"/>
  </si>
  <si>
    <t>EC2（ファイル連携）</t>
    <rPh sb="8" eb="10">
      <t>レンケイ</t>
    </rPh>
    <phoneticPr fontId="1"/>
  </si>
  <si>
    <t>m5a.xlarge
(WindowsServer)</t>
    <phoneticPr fontId="1"/>
  </si>
  <si>
    <t>EC2（WebAP）（東）</t>
    <rPh sb="11" eb="12">
      <t>ヒガシ</t>
    </rPh>
    <phoneticPr fontId="1"/>
  </si>
  <si>
    <t>vCPU: 8
Memory: 32</t>
    <phoneticPr fontId="1"/>
  </si>
  <si>
    <t>m5a.2xlarge
(WindowsServer)</t>
    <phoneticPr fontId="1"/>
  </si>
  <si>
    <t>EC2（WebAP）（横陸道七）</t>
    <rPh sb="11" eb="12">
      <t>ヨコ</t>
    </rPh>
    <rPh sb="12" eb="13">
      <t>リク</t>
    </rPh>
    <rPh sb="13" eb="14">
      <t>ドウ</t>
    </rPh>
    <rPh sb="14" eb="15">
      <t>シチ</t>
    </rPh>
    <phoneticPr fontId="1"/>
  </si>
  <si>
    <t>vCPU: 4
Memory: 32</t>
    <phoneticPr fontId="1"/>
  </si>
  <si>
    <t>db.r5.xlarge</t>
    <phoneticPr fontId="1"/>
  </si>
  <si>
    <t>vCPU: 8
Memory: 64</t>
    <phoneticPr fontId="1"/>
  </si>
  <si>
    <t>db.r5.2xlarge　</t>
    <phoneticPr fontId="1"/>
  </si>
  <si>
    <t>適用可否</t>
    <rPh sb="0" eb="2">
      <t>テキヨウ</t>
    </rPh>
    <rPh sb="2" eb="4">
      <t>カヒ</t>
    </rPh>
    <phoneticPr fontId="1"/>
  </si>
  <si>
    <t>利用率（月）</t>
    <rPh sb="0" eb="2">
      <t>リヨウ</t>
    </rPh>
    <rPh sb="2" eb="3">
      <t>リツ</t>
    </rPh>
    <rPh sb="4" eb="5">
      <t>ツキ</t>
    </rPh>
    <phoneticPr fontId="1"/>
  </si>
  <si>
    <t>利用時間</t>
    <rPh sb="0" eb="2">
      <t>リヨウ</t>
    </rPh>
    <rPh sb="2" eb="4">
      <t>ジカン</t>
    </rPh>
    <phoneticPr fontId="1"/>
  </si>
  <si>
    <t>vCPU
Memory</t>
    <phoneticPr fontId="20"/>
  </si>
  <si>
    <t>インスタンスタイプ</t>
    <phoneticPr fontId="1"/>
  </si>
  <si>
    <t>サービス名</t>
    <rPh sb="4" eb="5">
      <t>メイ</t>
    </rPh>
    <phoneticPr fontId="1"/>
  </si>
  <si>
    <t>また、開発環境・研修環境は本番環境と比べ、利用時間・日数が少ないことから検討対象外とする。</t>
    <phoneticPr fontId="20"/>
  </si>
  <si>
    <t>RIの適用にあたり、各サービスの利用時間から対象を整理する。利用率（月）が100％のサービスについて適用を検討することとする。ただし、HULFT-HUBについては他システムの利用も想定されることから検討対象外とする。</t>
    <rPh sb="3" eb="5">
      <t>テキヨウ</t>
    </rPh>
    <rPh sb="10" eb="11">
      <t>カク</t>
    </rPh>
    <rPh sb="16" eb="18">
      <t>リヨウ</t>
    </rPh>
    <rPh sb="18" eb="20">
      <t>ジカン</t>
    </rPh>
    <rPh sb="22" eb="24">
      <t>タイショウ</t>
    </rPh>
    <rPh sb="25" eb="27">
      <t>セイリ</t>
    </rPh>
    <rPh sb="30" eb="32">
      <t>リヨウ</t>
    </rPh>
    <rPh sb="32" eb="33">
      <t>リツ</t>
    </rPh>
    <rPh sb="34" eb="35">
      <t>ツキ</t>
    </rPh>
    <rPh sb="50" eb="52">
      <t>テキヨウ</t>
    </rPh>
    <rPh sb="53" eb="55">
      <t>ケントウ</t>
    </rPh>
    <phoneticPr fontId="1"/>
  </si>
  <si>
    <t>サービス毎の利用率</t>
    <rPh sb="4" eb="5">
      <t>ゴト</t>
    </rPh>
    <rPh sb="6" eb="8">
      <t>リヨウ</t>
    </rPh>
    <rPh sb="8" eb="9">
      <t>リツ</t>
    </rPh>
    <phoneticPr fontId="1"/>
  </si>
  <si>
    <t>サービス自体利用しないこととなった。</t>
    <rPh sb="4" eb="6">
      <t>ジタイ</t>
    </rPh>
    <rPh sb="6" eb="8">
      <t>リヨウ</t>
    </rPh>
    <phoneticPr fontId="20"/>
  </si>
  <si>
    <t>EC2の場合、スタンダードRIとコンバーティブルRIの２種類存在する。コンバーティブルRIの場合、作成時の価格と同等以上のRIに変更することが可能だが、割引率はスタンダードRIよりも低い。</t>
    <rPh sb="4" eb="6">
      <t>バアイ</t>
    </rPh>
    <rPh sb="28" eb="30">
      <t>シュルイ</t>
    </rPh>
    <rPh sb="30" eb="32">
      <t>ソンザイ</t>
    </rPh>
    <rPh sb="46" eb="48">
      <t>バアイ</t>
    </rPh>
    <rPh sb="49" eb="51">
      <t>サクセイ</t>
    </rPh>
    <rPh sb="51" eb="52">
      <t>ジ</t>
    </rPh>
    <rPh sb="53" eb="55">
      <t>カカク</t>
    </rPh>
    <rPh sb="56" eb="58">
      <t>ドウトウ</t>
    </rPh>
    <rPh sb="58" eb="60">
      <t>イジョウ</t>
    </rPh>
    <rPh sb="64" eb="66">
      <t>ヘンコウ</t>
    </rPh>
    <rPh sb="71" eb="73">
      <t>カノウ</t>
    </rPh>
    <rPh sb="76" eb="78">
      <t>ワリビキ</t>
    </rPh>
    <rPh sb="78" eb="79">
      <t>リツ</t>
    </rPh>
    <rPh sb="91" eb="92">
      <t>ヒク</t>
    </rPh>
    <phoneticPr fontId="20"/>
  </si>
  <si>
    <t>RDS Aurora</t>
    <phoneticPr fontId="1"/>
  </si>
  <si>
    <t>備考</t>
    <rPh sb="0" eb="2">
      <t>ビコウ</t>
    </rPh>
    <phoneticPr fontId="20"/>
  </si>
  <si>
    <t>Savings Plans</t>
    <phoneticPr fontId="20"/>
  </si>
  <si>
    <t>RI</t>
    <phoneticPr fontId="1"/>
  </si>
  <si>
    <t>Compute Savings Plans – アマゾン ウェブ サービス (amazon.com)</t>
  </si>
  <si>
    <t>RIが適用可能なサービスについて以下に整理する。また、RI同様に一定期間継続して利用することを前提に割引を受けることが可能なSavings Plansについても合わせて記載する。</t>
    <rPh sb="3" eb="5">
      <t>テキヨウ</t>
    </rPh>
    <rPh sb="5" eb="7">
      <t>カノウ</t>
    </rPh>
    <rPh sb="16" eb="18">
      <t>イカ</t>
    </rPh>
    <rPh sb="19" eb="21">
      <t>セイリ</t>
    </rPh>
    <rPh sb="29" eb="31">
      <t>ドウヨウ</t>
    </rPh>
    <rPh sb="32" eb="34">
      <t>イッテイ</t>
    </rPh>
    <rPh sb="34" eb="36">
      <t>キカン</t>
    </rPh>
    <rPh sb="36" eb="38">
      <t>ケイゾク</t>
    </rPh>
    <rPh sb="40" eb="42">
      <t>リヨウ</t>
    </rPh>
    <rPh sb="47" eb="49">
      <t>ゼンテイ</t>
    </rPh>
    <rPh sb="50" eb="52">
      <t>ワリビキ</t>
    </rPh>
    <rPh sb="53" eb="54">
      <t>ウ</t>
    </rPh>
    <rPh sb="59" eb="61">
      <t>カノウ</t>
    </rPh>
    <rPh sb="80" eb="81">
      <t>ア</t>
    </rPh>
    <rPh sb="84" eb="86">
      <t>キサイ</t>
    </rPh>
    <phoneticPr fontId="20"/>
  </si>
  <si>
    <t>主要サービスのRI有無について</t>
    <rPh sb="0" eb="2">
      <t>シュヨウ</t>
    </rPh>
    <rPh sb="9" eb="11">
      <t>ウム</t>
    </rPh>
    <phoneticPr fontId="1"/>
  </si>
  <si>
    <t>なお、RI適用後に大規模な機能追加等でインスタンスタイプを変更する必要が出た場合に影響がある可能性がある。今回の資料としてはこれを考慮せず、コストについてのみ整理する。</t>
    <rPh sb="5" eb="7">
      <t>テキヨウ</t>
    </rPh>
    <rPh sb="7" eb="8">
      <t>ゴ</t>
    </rPh>
    <rPh sb="9" eb="12">
      <t>ダイキボ</t>
    </rPh>
    <rPh sb="13" eb="15">
      <t>キノウ</t>
    </rPh>
    <rPh sb="15" eb="17">
      <t>ツイカ</t>
    </rPh>
    <rPh sb="17" eb="18">
      <t>トウ</t>
    </rPh>
    <rPh sb="29" eb="31">
      <t>ヘンコウ</t>
    </rPh>
    <rPh sb="33" eb="35">
      <t>ヒツヨウ</t>
    </rPh>
    <rPh sb="36" eb="37">
      <t>デ</t>
    </rPh>
    <rPh sb="38" eb="40">
      <t>バアイ</t>
    </rPh>
    <rPh sb="41" eb="43">
      <t>エイキョウ</t>
    </rPh>
    <rPh sb="46" eb="49">
      <t>カノウセイ</t>
    </rPh>
    <rPh sb="53" eb="55">
      <t>コンカイ</t>
    </rPh>
    <rPh sb="56" eb="58">
      <t>シリョウ</t>
    </rPh>
    <rPh sb="65" eb="67">
      <t>コウリョ</t>
    </rPh>
    <rPh sb="79" eb="81">
      <t>セイリ</t>
    </rPh>
    <phoneticPr fontId="20"/>
  </si>
  <si>
    <t>2024年のサービス開始から安定稼働が確認できるまでの期間においては、不測の自体に備えRIとせず１年目の稼働実績を見て検討する必要があるがコスト逓減の観点からRIを適用した場合のコスト影響について整理する。</t>
    <rPh sb="59" eb="61">
      <t>ケントウ</t>
    </rPh>
    <rPh sb="63" eb="65">
      <t>ヒツヨウ</t>
    </rPh>
    <phoneticPr fontId="1"/>
  </si>
  <si>
    <t>これに対し、使用するリソースを一定期間継続して利用することを前提に割引を受けることが可能なリザーブドインスタンス(以下RI)というサービスが存在する。</t>
    <rPh sb="3" eb="4">
      <t>タイ</t>
    </rPh>
    <rPh sb="6" eb="8">
      <t>シヨウ</t>
    </rPh>
    <rPh sb="15" eb="17">
      <t>イッテイ</t>
    </rPh>
    <rPh sb="17" eb="19">
      <t>キカン</t>
    </rPh>
    <rPh sb="19" eb="21">
      <t>ケイゾク</t>
    </rPh>
    <rPh sb="23" eb="25">
      <t>リヨウ</t>
    </rPh>
    <rPh sb="30" eb="32">
      <t>ゼンテイ</t>
    </rPh>
    <rPh sb="33" eb="35">
      <t>ワリビキ</t>
    </rPh>
    <rPh sb="36" eb="37">
      <t>ウ</t>
    </rPh>
    <rPh sb="42" eb="44">
      <t>カノウ</t>
    </rPh>
    <rPh sb="57" eb="59">
      <t>イカ</t>
    </rPh>
    <rPh sb="70" eb="72">
      <t>ソンザイ</t>
    </rPh>
    <phoneticPr fontId="20"/>
  </si>
  <si>
    <t>AWS環境は柔軟なリソース拡張が可能であるため、コスト削減の観点から初期構築時は3年後をベースにしたサイジングとし、1年毎に増加率とその見通しを踏まえてキャパシティ拡充の検討を行うものとしている。</t>
    <phoneticPr fontId="1"/>
  </si>
  <si>
    <t>インフラ基本設計書　2.4.1リソース拡張性に記載のとおり、</t>
    <rPh sb="4" eb="6">
      <t>キホン</t>
    </rPh>
    <rPh sb="6" eb="9">
      <t>セッケイショ</t>
    </rPh>
    <rPh sb="19" eb="22">
      <t>カクチョウセイ</t>
    </rPh>
    <rPh sb="23" eb="25">
      <t>キサイ</t>
    </rPh>
    <phoneticPr fontId="1"/>
  </si>
  <si>
    <t>リザーブド検討</t>
    <rPh sb="5" eb="7">
      <t>ケントウ</t>
    </rPh>
    <phoneticPr fontId="1"/>
  </si>
  <si>
    <t>HULFT-HUB,踏み台サーバを削除</t>
    <rPh sb="10" eb="11">
      <t>フ</t>
    </rPh>
    <rPh sb="12" eb="13">
      <t>ダイ</t>
    </rPh>
    <rPh sb="17" eb="19">
      <t>サクジョ</t>
    </rPh>
    <phoneticPr fontId="1"/>
  </si>
  <si>
    <t>研修環境作成不要なサーバの削除</t>
    <rPh sb="0" eb="2">
      <t>ケンシュウ</t>
    </rPh>
    <rPh sb="2" eb="4">
      <t>カンキョウ</t>
    </rPh>
    <rPh sb="4" eb="6">
      <t>サクセイ</t>
    </rPh>
    <rPh sb="6" eb="8">
      <t>フヨウ</t>
    </rPh>
    <rPh sb="13" eb="15">
      <t>サクジョ</t>
    </rPh>
    <phoneticPr fontId="1"/>
  </si>
  <si>
    <t>ディスク使用量の見直し</t>
    <rPh sb="4" eb="6">
      <t>シヨウ</t>
    </rPh>
    <rPh sb="6" eb="7">
      <t>リョウ</t>
    </rPh>
    <rPh sb="8" eb="10">
      <t>ミナオ</t>
    </rPh>
    <phoneticPr fontId="1"/>
  </si>
  <si>
    <t>変更有無</t>
    <rPh sb="0" eb="2">
      <t>ヘンコウ</t>
    </rPh>
    <rPh sb="2" eb="4">
      <t>ウム</t>
    </rPh>
    <phoneticPr fontId="1"/>
  </si>
  <si>
    <t>〇</t>
    <phoneticPr fontId="1"/>
  </si>
  <si>
    <t>×</t>
    <phoneticPr fontId="1"/>
  </si>
  <si>
    <t>vCPU:2コア、メモリ6.38GiB</t>
    <phoneticPr fontId="1"/>
  </si>
  <si>
    <t>Redis</t>
    <phoneticPr fontId="1"/>
  </si>
  <si>
    <r>
      <t xml:space="preserve">vCPU: 2
</t>
    </r>
    <r>
      <rPr>
        <sz val="11"/>
        <color rgb="FFFF0000"/>
        <rFont val="游ゴシック"/>
        <family val="3"/>
        <charset val="128"/>
        <scheme val="minor"/>
      </rPr>
      <t>Memory: 6.38</t>
    </r>
    <phoneticPr fontId="1"/>
  </si>
  <si>
    <r>
      <t>cache.</t>
    </r>
    <r>
      <rPr>
        <sz val="11"/>
        <color rgb="FFFF0000"/>
        <rFont val="游ゴシック"/>
        <family val="3"/>
        <charset val="128"/>
        <scheme val="minor"/>
      </rPr>
      <t>m5.large</t>
    </r>
    <phoneticPr fontId="1"/>
  </si>
  <si>
    <t>ElastiCache fot Redis
※プロト検証後</t>
    <rPh sb="26" eb="28">
      <t>ケンショウ</t>
    </rPh>
    <rPh sb="28" eb="29">
      <t>ゴ</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</si>
</sst>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5" formatCode="&quot;¥&quot;#,##0;&quot;¥&quot;\-#,##0"/>
    <numFmt numFmtId="176" formatCode="&quot;$&quot;0.00"/>
    <numFmt numFmtId="177" formatCode="#,##0.0;[Red]\-#,##0.0"/>
    <numFmt numFmtId="178" formatCode="#,##0&quot;百万&quot;"/>
    <numFmt numFmtId="179" formatCode="#,##0&quot;千円&quot;"/>
    <numFmt numFmtId="180" formatCode="\$#,##0.00;\-\$#,##0.00"/>
    <numFmt numFmtId="181" formatCode="&quot;¥&quot;#,##0_);[Red]\(&quot;¥&quot;#,##0\)"/>
    <numFmt numFmtId="182" formatCode="#,##0.0&quot;億円&quot;"/>
    <numFmt numFmtId="183" formatCode="\$#,##0.00;[Red]\-\$#,##0.00"/>
    <numFmt numFmtId="184" formatCode="0.0"/>
    <numFmt numFmtId="185" formatCode="h:mm;@"/>
    <numFmt numFmtId="186" formatCode="[$¥-411]#,##0_);[Red]\([$¥-411]#,##0\)"/>
    <numFmt numFmtId="187" formatCode="[$$-409]#,##0_);[Red]\([$$-409]#,##0\)"/>
    <numFmt numFmtId="188" formatCode="[$$-409]#,##0.000_);[Red]\([$$-409]#,##0.000\)"/>
    <numFmt numFmtId="189" formatCode="#,##0_);[Red]\(#,##0\)"/>
    <numFmt numFmtId="190" formatCode="[$$-409]#,##0;[Red]\-[$$-409]#,##0"/>
    <numFmt numFmtId="191" formatCode="#,##0.000;[Red]\-#,##0.000"/>
    <numFmt numFmtId="192" formatCode="0.000"/>
    <numFmt numFmtId="193" formatCode="#,##0.00000;[Red]\-#,##0.00000"/>
    <numFmt numFmtId="194" formatCode="#,##0.0000;[Red]\-#,##0.0000"/>
  </numFmts>
  <fonts count="24">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color rgb="FFFF0000"/>
      <name val="游ゴシック Medium"/>
      <family val="3"/>
      <charset val="128"/>
    </font>
    <font>
      <sz val="11"/>
      <color theme="1"/>
      <name val="游ゴシック Medium"/>
      <family val="3"/>
      <charset val="128"/>
    </font>
    <font>
      <sz val="11"/>
      <name val="游ゴシック Medium"/>
      <family val="3"/>
      <charset val="128"/>
    </font>
    <font>
      <sz val="12"/>
      <name val="游ゴシック Medium"/>
      <family val="3"/>
      <charset val="128"/>
    </font>
    <font>
      <sz val="14"/>
      <color theme="1"/>
      <name val="游ゴシック Medium"/>
      <family val="3"/>
      <charset val="128"/>
    </font>
    <font>
      <sz val="12"/>
      <name val="游ゴシック Medium"/>
      <family val="3"/>
    </font>
    <font>
      <sz val="12"/>
      <color rgb="FFFF0000"/>
      <name val="游ゴシック Medium"/>
      <family val="3"/>
      <charset val="128"/>
    </font>
    <font>
      <sz val="11"/>
      <color rgb="FFFF0000"/>
      <name val="游ゴシック"/>
      <family val="2"/>
      <charset val="128"/>
      <scheme val="minor"/>
    </font>
    <font>
      <sz val="11"/>
      <name val="游ゴシック"/>
      <family val="2"/>
      <charset val="128"/>
      <scheme val="minor"/>
    </font>
    <font>
      <u/>
      <sz val="11"/>
      <color theme="10"/>
      <name val="游ゴシック"/>
      <family val="2"/>
      <charset val="128"/>
      <scheme val="minor"/>
    </font>
    <font>
      <b/>
      <sz val="9"/>
      <color indexed="81"/>
      <name val="MS P ゴシック"/>
      <family val="3"/>
      <charset val="128"/>
    </font>
    <font>
      <u/>
      <sz val="11"/>
      <color theme="1"/>
      <name val="游ゴシック"/>
      <family val="3"/>
      <charset val="128"/>
      <scheme val="minor"/>
    </font>
    <font>
      <sz val="11"/>
      <color theme="1"/>
      <name val="游ゴシック"/>
      <family val="3"/>
      <charset val="128"/>
      <scheme val="minor"/>
    </font>
    <font>
      <b/>
      <sz val="12"/>
      <color rgb="FFFF0000"/>
      <name val="游ゴシック Medium"/>
      <family val="3"/>
      <charset val="128"/>
    </font>
    <font>
      <sz val="8"/>
      <name val="游ゴシック Medium"/>
      <family val="3"/>
      <charset val="128"/>
    </font>
    <font>
      <sz val="11"/>
      <color theme="1"/>
      <name val="游ゴシック"/>
      <family val="2"/>
      <scheme val="minor"/>
    </font>
    <font>
      <sz val="8"/>
      <color theme="1"/>
      <name val="游ゴシック"/>
      <family val="2"/>
      <charset val="128"/>
      <scheme val="minor"/>
    </font>
    <font>
      <sz val="6"/>
      <name val="游ゴシック"/>
      <family val="3"/>
      <charset val="128"/>
      <scheme val="minor"/>
    </font>
    <font>
      <u/>
      <sz val="11"/>
      <color theme="10"/>
      <name val="游ゴシック"/>
      <family val="2"/>
      <scheme val="minor"/>
    </font>
    <font>
      <sz val="11"/>
      <color rgb="FFFF0000"/>
      <name val="游ゴシック"/>
      <family val="3"/>
      <charset val="128"/>
      <scheme val="minor"/>
    </font>
    <font>
      <sz val="11"/>
      <color rgb="FF16191F"/>
      <name val="Arial"/>
      <family val="2"/>
    </font>
  </fonts>
  <fills count="2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rgb="FF00B05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F2CC"/>
        <bgColor rgb="FF000000"/>
      </patternFill>
    </fill>
    <fill>
      <patternFill patternType="solid">
        <fgColor theme="8"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rgb="FFCC99FF"/>
        <bgColor indexed="64"/>
      </patternFill>
    </fill>
    <fill>
      <patternFill patternType="solid">
        <fgColor theme="0" tint="-0.14999847407452621"/>
        <bgColor indexed="64"/>
      </patternFill>
    </fill>
    <fill>
      <patternFill patternType="solid">
        <fgColor rgb="FFFF66FF"/>
        <bgColor indexed="64"/>
      </patternFill>
    </fill>
    <fill>
      <patternFill patternType="solid">
        <fgColor theme="0" tint="-0.499984740745262"/>
        <bgColor indexed="64"/>
      </patternFill>
    </fill>
    <fill>
      <patternFill patternType="solid">
        <fgColor rgb="FF92D050"/>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39997558519241921"/>
        <bgColor indexed="64"/>
      </patternFill>
    </fill>
  </fills>
  <borders count="3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right/>
      <top style="thick">
        <color rgb="FFFF0000"/>
      </top>
      <bottom/>
      <diagonal/>
    </border>
    <border>
      <left/>
      <right style="thin">
        <color indexed="64"/>
      </right>
      <top style="thick">
        <color rgb="FFFF0000"/>
      </top>
      <bottom style="thin">
        <color indexed="64"/>
      </bottom>
      <diagonal/>
    </border>
    <border>
      <left style="thin">
        <color indexed="64"/>
      </left>
      <right/>
      <top style="thick">
        <color rgb="FFFF0000"/>
      </top>
      <bottom style="thin">
        <color indexed="64"/>
      </bottom>
      <diagonal/>
    </border>
    <border>
      <left/>
      <right/>
      <top style="thick">
        <color rgb="FFFF0000"/>
      </top>
      <bottom style="thin">
        <color indexed="64"/>
      </bottom>
      <diagonal/>
    </border>
    <border>
      <left/>
      <right style="thick">
        <color rgb="FFFF0000"/>
      </right>
      <top style="thick">
        <color rgb="FFFF0000"/>
      </top>
      <bottom style="thin">
        <color indexed="64"/>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top/>
      <bottom/>
      <diagonal/>
    </border>
    <border>
      <left/>
      <right style="thick">
        <color rgb="FFFF0000"/>
      </right>
      <top/>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right/>
      <top/>
      <bottom style="thick">
        <color rgb="FFFF0000"/>
      </bottom>
      <diagonal/>
    </border>
    <border>
      <left style="thin">
        <color indexed="64"/>
      </left>
      <right style="thick">
        <color rgb="FFFF0000"/>
      </right>
      <top style="thin">
        <color indexed="64"/>
      </top>
      <bottom style="thick">
        <color rgb="FFFF0000"/>
      </bottom>
      <diagonal/>
    </border>
    <border>
      <left style="thin">
        <color rgb="FFFF0000"/>
      </left>
      <right style="thin">
        <color indexed="64"/>
      </right>
      <top/>
      <bottom/>
      <diagonal/>
    </border>
    <border>
      <left style="thin">
        <color indexed="64"/>
      </left>
      <right/>
      <top style="thin">
        <color indexed="64"/>
      </top>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bottom/>
      <diagonal/>
    </border>
  </borders>
  <cellStyleXfs count="11">
    <xf numFmtId="0" fontId="0" fillId="0" borderId="0">
      <alignment vertical="center"/>
    </xf>
    <xf numFmtId="38"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12" fillId="0" borderId="0" applyNumberFormat="0" applyFill="0" applyBorder="0" applyAlignment="0" applyProtection="0">
      <alignment vertical="center"/>
    </xf>
    <xf numFmtId="0" fontId="18" fillId="0" borderId="0"/>
    <xf numFmtId="0" fontId="12" fillId="0" borderId="0" applyNumberFormat="0" applyFill="0" applyBorder="0" applyAlignment="0" applyProtection="0">
      <alignment vertical="center"/>
    </xf>
    <xf numFmtId="9" fontId="2" fillId="0" borderId="0" applyFont="0" applyFill="0" applyBorder="0" applyAlignment="0" applyProtection="0">
      <alignment vertical="center"/>
    </xf>
    <xf numFmtId="38" fontId="2" fillId="0" borderId="0" applyFont="0" applyFill="0" applyBorder="0" applyAlignment="0" applyProtection="0">
      <alignment vertical="center"/>
    </xf>
    <xf numFmtId="9" fontId="2" fillId="0" borderId="0" applyFont="0" applyFill="0" applyBorder="0" applyAlignment="0" applyProtection="0">
      <alignment vertical="center"/>
    </xf>
    <xf numFmtId="0" fontId="21" fillId="0" borderId="0" applyNumberFormat="0" applyFill="0" applyBorder="0" applyAlignment="0" applyProtection="0"/>
  </cellStyleXfs>
  <cellXfs count="428">
    <xf numFmtId="0" fontId="0" fillId="0" borderId="0" xfId="0">
      <alignment vertical="center"/>
    </xf>
    <xf numFmtId="0" fontId="0" fillId="0" borderId="0" xfId="0" applyAlignment="1">
      <alignment horizontal="left" vertical="center"/>
    </xf>
    <xf numFmtId="176" fontId="3" fillId="2" borderId="2" xfId="0" applyNumberFormat="1" applyFont="1" applyFill="1" applyBorder="1" applyAlignment="1">
      <alignment vertical="center" shrinkToFit="1"/>
    </xf>
    <xf numFmtId="176" fontId="4" fillId="2" borderId="2" xfId="0" applyNumberFormat="1" applyFont="1" applyFill="1" applyBorder="1" applyAlignment="1">
      <alignment vertical="center" shrinkToFit="1"/>
    </xf>
    <xf numFmtId="0" fontId="4" fillId="3" borderId="2" xfId="0" applyFont="1" applyFill="1" applyBorder="1">
      <alignment vertical="center"/>
    </xf>
    <xf numFmtId="0" fontId="0" fillId="0" borderId="2" xfId="0" applyBorder="1">
      <alignment vertical="center"/>
    </xf>
    <xf numFmtId="0" fontId="4" fillId="0" borderId="0" xfId="0" applyFont="1">
      <alignment vertical="center"/>
    </xf>
    <xf numFmtId="0" fontId="4" fillId="2" borderId="2" xfId="0" applyFont="1" applyFill="1" applyBorder="1">
      <alignment vertical="center"/>
    </xf>
    <xf numFmtId="176" fontId="4" fillId="0" borderId="2" xfId="0" applyNumberFormat="1" applyFont="1" applyBorder="1" applyAlignment="1">
      <alignment vertical="center" shrinkToFit="1"/>
    </xf>
    <xf numFmtId="0" fontId="4" fillId="0" borderId="2" xfId="0" applyFont="1" applyBorder="1">
      <alignment vertical="center"/>
    </xf>
    <xf numFmtId="0" fontId="0" fillId="0" borderId="2" xfId="0" applyBorder="1" applyAlignment="1">
      <alignment horizontal="left" vertical="center"/>
    </xf>
    <xf numFmtId="0" fontId="4" fillId="0" borderId="3" xfId="0" applyFont="1" applyBorder="1" applyAlignment="1">
      <alignment vertical="center" shrinkToFit="1"/>
    </xf>
    <xf numFmtId="0" fontId="0" fillId="2" borderId="0" xfId="0" applyFill="1" applyAlignment="1">
      <alignment vertical="center" shrinkToFit="1"/>
    </xf>
    <xf numFmtId="0" fontId="4" fillId="0" borderId="2" xfId="0" applyFont="1" applyBorder="1" applyAlignment="1">
      <alignment vertical="center" shrinkToFit="1"/>
    </xf>
    <xf numFmtId="0" fontId="4" fillId="0" borderId="2" xfId="0" applyFont="1" applyBorder="1" applyAlignment="1">
      <alignment horizontal="left" vertical="center"/>
    </xf>
    <xf numFmtId="0" fontId="3" fillId="0" borderId="2" xfId="0" applyFont="1" applyBorder="1">
      <alignment vertical="center"/>
    </xf>
    <xf numFmtId="0" fontId="4" fillId="0" borderId="1" xfId="0" applyFont="1" applyBorder="1" applyAlignment="1">
      <alignment vertical="center" shrinkToFit="1"/>
    </xf>
    <xf numFmtId="0" fontId="0" fillId="2" borderId="2" xfId="0" applyFill="1" applyBorder="1">
      <alignment vertical="center"/>
    </xf>
    <xf numFmtId="0" fontId="4" fillId="2" borderId="2" xfId="0" applyFont="1" applyFill="1" applyBorder="1" applyAlignment="1">
      <alignment horizontal="left" vertical="center"/>
    </xf>
    <xf numFmtId="0" fontId="4" fillId="2" borderId="4" xfId="0" applyFont="1" applyFill="1" applyBorder="1">
      <alignment vertical="center"/>
    </xf>
    <xf numFmtId="0" fontId="4" fillId="2" borderId="5" xfId="0" applyFont="1" applyFill="1" applyBorder="1">
      <alignment vertical="center"/>
    </xf>
    <xf numFmtId="0" fontId="4" fillId="2" borderId="6" xfId="0" applyFont="1" applyFill="1" applyBorder="1">
      <alignment vertical="center"/>
    </xf>
    <xf numFmtId="0" fontId="5" fillId="0" borderId="0" xfId="0" applyFont="1">
      <alignment vertical="center"/>
    </xf>
    <xf numFmtId="9" fontId="3" fillId="0" borderId="2" xfId="0" applyNumberFormat="1" applyFont="1" applyBorder="1">
      <alignment vertical="center"/>
    </xf>
    <xf numFmtId="9" fontId="4" fillId="0" borderId="2" xfId="0" applyNumberFormat="1" applyFont="1" applyBorder="1">
      <alignment vertical="center"/>
    </xf>
    <xf numFmtId="0" fontId="4" fillId="4" borderId="2" xfId="0" applyFont="1" applyFill="1" applyBorder="1">
      <alignment vertical="center"/>
    </xf>
    <xf numFmtId="0" fontId="3" fillId="4" borderId="2" xfId="0" applyFont="1" applyFill="1" applyBorder="1">
      <alignment vertical="center"/>
    </xf>
    <xf numFmtId="38" fontId="4" fillId="0" borderId="2" xfId="0" applyNumberFormat="1" applyFont="1" applyBorder="1">
      <alignment vertical="center"/>
    </xf>
    <xf numFmtId="177" fontId="4" fillId="0" borderId="2" xfId="1" applyNumberFormat="1" applyFont="1" applyBorder="1">
      <alignment vertical="center"/>
    </xf>
    <xf numFmtId="0" fontId="4" fillId="5" borderId="2" xfId="0" applyFont="1" applyFill="1" applyBorder="1">
      <alignment vertical="center"/>
    </xf>
    <xf numFmtId="0" fontId="4" fillId="2" borderId="0" xfId="0" applyFont="1" applyFill="1">
      <alignment vertical="center"/>
    </xf>
    <xf numFmtId="38" fontId="4" fillId="0" borderId="2" xfId="1" applyFont="1" applyBorder="1">
      <alignment vertical="center"/>
    </xf>
    <xf numFmtId="176" fontId="4" fillId="4" borderId="2" xfId="0" applyNumberFormat="1" applyFont="1" applyFill="1" applyBorder="1" applyAlignment="1">
      <alignment vertical="center" shrinkToFit="1"/>
    </xf>
    <xf numFmtId="0" fontId="0" fillId="3" borderId="0" xfId="0" applyFill="1">
      <alignment vertical="center"/>
    </xf>
    <xf numFmtId="0" fontId="5" fillId="4" borderId="2" xfId="0" applyFont="1" applyFill="1" applyBorder="1">
      <alignment vertical="center"/>
    </xf>
    <xf numFmtId="176" fontId="3" fillId="0" borderId="2" xfId="0" applyNumberFormat="1" applyFont="1" applyBorder="1" applyAlignment="1">
      <alignment vertical="center" shrinkToFit="1"/>
    </xf>
    <xf numFmtId="0" fontId="0" fillId="0" borderId="0" xfId="0" applyAlignment="1">
      <alignment vertical="center" shrinkToFit="1"/>
    </xf>
    <xf numFmtId="3" fontId="4" fillId="0" borderId="2" xfId="0" applyNumberFormat="1" applyFont="1" applyBorder="1" applyAlignment="1">
      <alignment horizontal="left" vertical="center"/>
    </xf>
    <xf numFmtId="0" fontId="2" fillId="0" borderId="0" xfId="2">
      <alignment vertical="center"/>
    </xf>
    <xf numFmtId="0" fontId="2" fillId="7" borderId="2" xfId="2" applyFill="1" applyBorder="1" applyAlignment="1">
      <alignment horizontal="center" vertical="center" shrinkToFit="1"/>
    </xf>
    <xf numFmtId="0" fontId="0" fillId="0" borderId="2" xfId="2" applyFont="1" applyBorder="1" applyAlignment="1">
      <alignment horizontal="center" vertical="center"/>
    </xf>
    <xf numFmtId="38" fontId="0" fillId="0" borderId="2" xfId="3" applyFont="1" applyBorder="1" applyAlignment="1">
      <alignment horizontal="right" vertical="center" shrinkToFit="1"/>
    </xf>
    <xf numFmtId="38" fontId="0" fillId="2" borderId="2" xfId="3" applyFont="1" applyFill="1" applyBorder="1" applyAlignment="1">
      <alignment horizontal="right" vertical="center" shrinkToFit="1"/>
    </xf>
    <xf numFmtId="0" fontId="4" fillId="3" borderId="6" xfId="0" applyFont="1" applyFill="1" applyBorder="1">
      <alignment vertical="center"/>
    </xf>
    <xf numFmtId="0" fontId="4" fillId="3" borderId="5" xfId="0" applyFont="1" applyFill="1" applyBorder="1" applyAlignment="1">
      <alignment horizontal="left" vertical="center"/>
    </xf>
    <xf numFmtId="0" fontId="4" fillId="3" borderId="5" xfId="0" applyFont="1" applyFill="1" applyBorder="1">
      <alignment vertical="center"/>
    </xf>
    <xf numFmtId="0" fontId="0" fillId="3" borderId="4" xfId="0" applyFill="1" applyBorder="1">
      <alignment vertical="center"/>
    </xf>
    <xf numFmtId="0" fontId="6" fillId="0" borderId="2" xfId="0" applyFont="1" applyBorder="1">
      <alignment vertical="center"/>
    </xf>
    <xf numFmtId="178" fontId="7" fillId="0" borderId="0" xfId="0" applyNumberFormat="1" applyFont="1">
      <alignment vertical="center"/>
    </xf>
    <xf numFmtId="179" fontId="6" fillId="9" borderId="2" xfId="0" applyNumberFormat="1" applyFont="1" applyFill="1" applyBorder="1" applyAlignment="1">
      <alignment vertical="center" shrinkToFit="1"/>
    </xf>
    <xf numFmtId="179" fontId="6" fillId="2" borderId="2" xfId="0" applyNumberFormat="1" applyFont="1" applyFill="1" applyBorder="1" applyAlignment="1">
      <alignment vertical="center" shrinkToFit="1"/>
    </xf>
    <xf numFmtId="0" fontId="6" fillId="0" borderId="2" xfId="0" quotePrefix="1" applyFont="1" applyBorder="1">
      <alignment vertical="center"/>
    </xf>
    <xf numFmtId="179" fontId="6" fillId="0" borderId="2" xfId="0" applyNumberFormat="1" applyFont="1" applyBorder="1">
      <alignment vertical="center"/>
    </xf>
    <xf numFmtId="179" fontId="6" fillId="2" borderId="2" xfId="0" applyNumberFormat="1" applyFont="1" applyFill="1" applyBorder="1">
      <alignment vertical="center"/>
    </xf>
    <xf numFmtId="179" fontId="8" fillId="9" borderId="2" xfId="0" applyNumberFormat="1" applyFont="1" applyFill="1" applyBorder="1">
      <alignment vertical="center"/>
    </xf>
    <xf numFmtId="179" fontId="6" fillId="9" borderId="2" xfId="0" applyNumberFormat="1" applyFont="1" applyFill="1" applyBorder="1">
      <alignment vertical="center"/>
    </xf>
    <xf numFmtId="176" fontId="4" fillId="2" borderId="8" xfId="0" applyNumberFormat="1" applyFont="1" applyFill="1" applyBorder="1" applyAlignment="1">
      <alignment vertical="center" shrinkToFit="1"/>
    </xf>
    <xf numFmtId="179" fontId="0" fillId="0" borderId="0" xfId="0" applyNumberFormat="1">
      <alignment vertical="center"/>
    </xf>
    <xf numFmtId="0" fontId="4" fillId="0" borderId="2" xfId="0" applyFont="1" applyBorder="1" applyAlignment="1">
      <alignment horizontal="left" vertical="center" shrinkToFit="1"/>
    </xf>
    <xf numFmtId="179" fontId="9" fillId="9" borderId="2" xfId="0" applyNumberFormat="1" applyFont="1" applyFill="1" applyBorder="1" applyAlignment="1">
      <alignment vertical="center" shrinkToFit="1"/>
    </xf>
    <xf numFmtId="56" fontId="0" fillId="0" borderId="0" xfId="0" applyNumberFormat="1" applyAlignment="1">
      <alignment horizontal="left" vertical="center"/>
    </xf>
    <xf numFmtId="0" fontId="4" fillId="0" borderId="2" xfId="0" applyFont="1" applyBorder="1" applyAlignment="1">
      <alignment horizontal="right" vertical="center"/>
    </xf>
    <xf numFmtId="0" fontId="4" fillId="10" borderId="2" xfId="0" applyFont="1" applyFill="1" applyBorder="1">
      <alignment vertical="center"/>
    </xf>
    <xf numFmtId="38" fontId="4" fillId="0" borderId="2" xfId="1" applyFont="1" applyFill="1" applyBorder="1">
      <alignment vertical="center"/>
    </xf>
    <xf numFmtId="176" fontId="4" fillId="10" borderId="2" xfId="0" applyNumberFormat="1" applyFont="1" applyFill="1" applyBorder="1" applyAlignment="1">
      <alignment vertical="center" shrinkToFit="1"/>
    </xf>
    <xf numFmtId="0" fontId="0" fillId="10" borderId="2" xfId="0" applyFill="1" applyBorder="1">
      <alignment vertical="center"/>
    </xf>
    <xf numFmtId="38" fontId="5" fillId="10" borderId="2" xfId="1" applyFont="1" applyFill="1" applyBorder="1">
      <alignment vertical="center"/>
    </xf>
    <xf numFmtId="0" fontId="5" fillId="0" borderId="2" xfId="0" applyFont="1" applyBorder="1">
      <alignment vertical="center"/>
    </xf>
    <xf numFmtId="0" fontId="11" fillId="0" borderId="0" xfId="0" applyFont="1">
      <alignment vertical="center"/>
    </xf>
    <xf numFmtId="0" fontId="5" fillId="8" borderId="2" xfId="0" applyFont="1" applyFill="1" applyBorder="1">
      <alignment vertical="center"/>
    </xf>
    <xf numFmtId="0" fontId="5" fillId="10" borderId="2" xfId="0" applyFont="1" applyFill="1" applyBorder="1">
      <alignment vertical="center"/>
    </xf>
    <xf numFmtId="177" fontId="5" fillId="0" borderId="2" xfId="1" applyNumberFormat="1" applyFont="1" applyBorder="1">
      <alignment vertical="center"/>
    </xf>
    <xf numFmtId="38" fontId="5" fillId="0" borderId="2" xfId="1" applyFont="1" applyFill="1" applyBorder="1">
      <alignment vertical="center"/>
    </xf>
    <xf numFmtId="9" fontId="4" fillId="10" borderId="2" xfId="0" applyNumberFormat="1" applyFont="1" applyFill="1" applyBorder="1">
      <alignment vertical="center"/>
    </xf>
    <xf numFmtId="38" fontId="4" fillId="10" borderId="2" xfId="0" applyNumberFormat="1" applyFont="1" applyFill="1" applyBorder="1">
      <alignment vertical="center"/>
    </xf>
    <xf numFmtId="0" fontId="5" fillId="12" borderId="2" xfId="0" applyFont="1" applyFill="1" applyBorder="1">
      <alignment vertical="center"/>
    </xf>
    <xf numFmtId="0" fontId="4" fillId="12" borderId="2" xfId="0" applyFont="1" applyFill="1" applyBorder="1">
      <alignment vertical="center"/>
    </xf>
    <xf numFmtId="38" fontId="4" fillId="12" borderId="2" xfId="1" applyFont="1" applyFill="1" applyBorder="1">
      <alignment vertical="center"/>
    </xf>
    <xf numFmtId="38" fontId="5" fillId="12" borderId="2" xfId="1" applyFont="1" applyFill="1" applyBorder="1">
      <alignment vertical="center"/>
    </xf>
    <xf numFmtId="38" fontId="4" fillId="11" borderId="2" xfId="1" applyFont="1" applyFill="1" applyBorder="1">
      <alignment vertical="center"/>
    </xf>
    <xf numFmtId="38" fontId="5" fillId="11" borderId="2" xfId="1" applyFont="1" applyFill="1" applyBorder="1">
      <alignment vertical="center"/>
    </xf>
    <xf numFmtId="177" fontId="4" fillId="11" borderId="2" xfId="1" applyNumberFormat="1" applyFont="1" applyFill="1" applyBorder="1">
      <alignment vertical="center"/>
    </xf>
    <xf numFmtId="179" fontId="9" fillId="0" borderId="2" xfId="0" applyNumberFormat="1" applyFont="1" applyBorder="1">
      <alignment vertical="center"/>
    </xf>
    <xf numFmtId="0" fontId="0" fillId="0" borderId="2" xfId="0" applyBorder="1" applyAlignment="1">
      <alignment vertical="top" wrapText="1"/>
    </xf>
    <xf numFmtId="0" fontId="0" fillId="0" borderId="2" xfId="0" applyBorder="1" applyAlignment="1">
      <alignment vertical="top"/>
    </xf>
    <xf numFmtId="0" fontId="4" fillId="14" borderId="2" xfId="0" applyFont="1" applyFill="1" applyBorder="1">
      <alignment vertical="center"/>
    </xf>
    <xf numFmtId="0" fontId="5" fillId="14" borderId="2" xfId="0" applyFont="1" applyFill="1" applyBorder="1">
      <alignment vertical="center"/>
    </xf>
    <xf numFmtId="0" fontId="3" fillId="13" borderId="2" xfId="0" applyFont="1" applyFill="1" applyBorder="1" applyAlignment="1">
      <alignment horizontal="center" vertical="center" wrapText="1"/>
    </xf>
    <xf numFmtId="0" fontId="4" fillId="15" borderId="2" xfId="0" applyFont="1" applyFill="1" applyBorder="1">
      <alignment vertical="center"/>
    </xf>
    <xf numFmtId="0" fontId="4" fillId="6" borderId="2" xfId="0" applyFont="1" applyFill="1" applyBorder="1">
      <alignment vertical="center"/>
    </xf>
    <xf numFmtId="0" fontId="5" fillId="6" borderId="2" xfId="0" applyFont="1" applyFill="1" applyBorder="1">
      <alignment vertical="center"/>
    </xf>
    <xf numFmtId="0" fontId="4" fillId="15" borderId="0" xfId="0" applyFont="1" applyFill="1">
      <alignment vertical="center"/>
    </xf>
    <xf numFmtId="176" fontId="4" fillId="15" borderId="2" xfId="0" applyNumberFormat="1" applyFont="1" applyFill="1" applyBorder="1" applyAlignment="1">
      <alignment vertical="center" shrinkToFit="1"/>
    </xf>
    <xf numFmtId="38" fontId="4" fillId="15" borderId="2" xfId="1" applyFont="1" applyFill="1" applyBorder="1">
      <alignment vertical="center"/>
    </xf>
    <xf numFmtId="0" fontId="4" fillId="16" borderId="2" xfId="0" applyFont="1" applyFill="1" applyBorder="1">
      <alignment vertical="center"/>
    </xf>
    <xf numFmtId="176" fontId="4" fillId="16" borderId="2" xfId="0" applyNumberFormat="1" applyFont="1" applyFill="1" applyBorder="1" applyAlignment="1">
      <alignment vertical="center" shrinkToFit="1"/>
    </xf>
    <xf numFmtId="0" fontId="2" fillId="2" borderId="6" xfId="2" applyFill="1" applyBorder="1">
      <alignment vertical="center"/>
    </xf>
    <xf numFmtId="0" fontId="2" fillId="2" borderId="5" xfId="2" applyFill="1" applyBorder="1">
      <alignment vertical="center"/>
    </xf>
    <xf numFmtId="0" fontId="2" fillId="2" borderId="4" xfId="2" applyFill="1" applyBorder="1">
      <alignment vertical="center"/>
    </xf>
    <xf numFmtId="0" fontId="2" fillId="2" borderId="2" xfId="2" applyFill="1" applyBorder="1">
      <alignment vertical="center"/>
    </xf>
    <xf numFmtId="0" fontId="2" fillId="0" borderId="2" xfId="2" applyBorder="1">
      <alignment vertical="center"/>
    </xf>
    <xf numFmtId="0" fontId="2" fillId="4" borderId="2" xfId="2" applyFill="1" applyBorder="1">
      <alignment vertical="center"/>
    </xf>
    <xf numFmtId="40" fontId="2" fillId="0" borderId="2" xfId="1" applyNumberFormat="1" applyBorder="1">
      <alignment vertical="center"/>
    </xf>
    <xf numFmtId="40" fontId="2" fillId="0" borderId="0" xfId="1" applyNumberFormat="1">
      <alignment vertical="center"/>
    </xf>
    <xf numFmtId="0" fontId="15" fillId="0" borderId="2" xfId="0" applyFont="1" applyBorder="1" applyAlignment="1">
      <alignment vertical="top" wrapText="1"/>
    </xf>
    <xf numFmtId="0" fontId="5" fillId="17" borderId="2" xfId="0" applyFont="1" applyFill="1" applyBorder="1">
      <alignment vertical="center"/>
    </xf>
    <xf numFmtId="176" fontId="4" fillId="17" borderId="2" xfId="0" applyNumberFormat="1" applyFont="1" applyFill="1" applyBorder="1" applyAlignment="1">
      <alignment vertical="center" shrinkToFit="1"/>
    </xf>
    <xf numFmtId="180" fontId="6" fillId="9" borderId="2" xfId="0" applyNumberFormat="1" applyFont="1" applyFill="1" applyBorder="1" applyAlignment="1">
      <alignment vertical="center" shrinkToFit="1"/>
    </xf>
    <xf numFmtId="181" fontId="4" fillId="0" borderId="2" xfId="0" applyNumberFormat="1" applyFont="1" applyBorder="1">
      <alignment vertical="center"/>
    </xf>
    <xf numFmtId="181" fontId="0" fillId="0" borderId="0" xfId="0" applyNumberFormat="1">
      <alignment vertical="center"/>
    </xf>
    <xf numFmtId="0" fontId="4" fillId="4" borderId="0" xfId="0" applyFont="1" applyFill="1" applyAlignment="1">
      <alignment horizontal="center" vertical="center"/>
    </xf>
    <xf numFmtId="179" fontId="6" fillId="0" borderId="0" xfId="0" applyNumberFormat="1" applyFont="1">
      <alignment vertical="center"/>
    </xf>
    <xf numFmtId="179" fontId="9" fillId="2" borderId="2" xfId="0" applyNumberFormat="1" applyFont="1" applyFill="1" applyBorder="1" applyAlignment="1">
      <alignment vertical="center" shrinkToFit="1"/>
    </xf>
    <xf numFmtId="181" fontId="4" fillId="0" borderId="2" xfId="0" applyNumberFormat="1" applyFont="1" applyBorder="1" applyAlignment="1">
      <alignment horizontal="center" vertical="center"/>
    </xf>
    <xf numFmtId="0" fontId="10" fillId="0" borderId="0" xfId="0" applyFont="1">
      <alignment vertical="center"/>
    </xf>
    <xf numFmtId="0" fontId="4" fillId="0" borderId="1" xfId="0" applyFont="1" applyBorder="1">
      <alignment vertical="center"/>
    </xf>
    <xf numFmtId="180" fontId="0" fillId="0" borderId="0" xfId="0" applyNumberFormat="1">
      <alignment vertical="center"/>
    </xf>
    <xf numFmtId="0" fontId="0" fillId="18" borderId="2" xfId="0" applyFill="1" applyBorder="1">
      <alignment vertical="center"/>
    </xf>
    <xf numFmtId="182" fontId="9" fillId="0" borderId="2" xfId="0" applyNumberFormat="1" applyFont="1" applyBorder="1">
      <alignment vertical="center"/>
    </xf>
    <xf numFmtId="180" fontId="0" fillId="0" borderId="2" xfId="0" applyNumberFormat="1" applyBorder="1">
      <alignment vertical="center"/>
    </xf>
    <xf numFmtId="0" fontId="0" fillId="0" borderId="2" xfId="0" applyBorder="1" applyAlignment="1">
      <alignment vertical="center" shrinkToFit="1"/>
    </xf>
    <xf numFmtId="0" fontId="0" fillId="0" borderId="6" xfId="0" applyBorder="1">
      <alignment vertical="center"/>
    </xf>
    <xf numFmtId="0" fontId="0" fillId="0" borderId="5" xfId="0" applyBorder="1">
      <alignment vertical="center"/>
    </xf>
    <xf numFmtId="0" fontId="0" fillId="0" borderId="4" xfId="0" applyBorder="1" applyAlignment="1">
      <alignment horizontal="right" vertical="center"/>
    </xf>
    <xf numFmtId="179" fontId="16" fillId="2" borderId="2" xfId="0" applyNumberFormat="1" applyFont="1" applyFill="1" applyBorder="1">
      <alignment vertical="center"/>
    </xf>
    <xf numFmtId="181" fontId="3" fillId="0" borderId="2" xfId="0" applyNumberFormat="1" applyFont="1" applyBorder="1">
      <alignment vertical="center"/>
    </xf>
    <xf numFmtId="179" fontId="9" fillId="2" borderId="2" xfId="0" applyNumberFormat="1" applyFont="1" applyFill="1" applyBorder="1">
      <alignment vertical="center"/>
    </xf>
    <xf numFmtId="182" fontId="6" fillId="0" borderId="3" xfId="0" applyNumberFormat="1" applyFont="1" applyBorder="1">
      <alignment vertical="center"/>
    </xf>
    <xf numFmtId="0" fontId="4" fillId="4" borderId="11" xfId="0" applyFont="1" applyFill="1" applyBorder="1">
      <alignment vertical="center"/>
    </xf>
    <xf numFmtId="0" fontId="4" fillId="4" borderId="12" xfId="0" applyFont="1" applyFill="1" applyBorder="1">
      <alignment vertical="center"/>
    </xf>
    <xf numFmtId="0" fontId="4" fillId="4" borderId="12" xfId="0" applyFont="1" applyFill="1" applyBorder="1" applyAlignment="1">
      <alignment horizontal="center" vertical="center"/>
    </xf>
    <xf numFmtId="0" fontId="0" fillId="0" borderId="13" xfId="0" applyBorder="1">
      <alignment vertical="center"/>
    </xf>
    <xf numFmtId="0" fontId="4" fillId="4" borderId="14" xfId="0" applyFont="1" applyFill="1" applyBorder="1" applyAlignment="1">
      <alignment horizontal="center" vertical="center" wrapText="1"/>
    </xf>
    <xf numFmtId="0" fontId="0" fillId="0" borderId="18" xfId="0" applyBorder="1">
      <alignment vertical="center"/>
    </xf>
    <xf numFmtId="0" fontId="6" fillId="0" borderId="18" xfId="0" applyFont="1" applyBorder="1">
      <alignment vertical="center"/>
    </xf>
    <xf numFmtId="0" fontId="0" fillId="0" borderId="20" xfId="0" applyBorder="1">
      <alignment vertical="center"/>
    </xf>
    <xf numFmtId="5" fontId="17" fillId="0" borderId="0" xfId="0" applyNumberFormat="1" applyFont="1">
      <alignment vertical="center"/>
    </xf>
    <xf numFmtId="182" fontId="6" fillId="0" borderId="23" xfId="0" applyNumberFormat="1" applyFont="1" applyBorder="1">
      <alignment vertical="center"/>
    </xf>
    <xf numFmtId="0" fontId="0" fillId="0" borderId="24" xfId="0" applyBorder="1">
      <alignment vertical="center"/>
    </xf>
    <xf numFmtId="179" fontId="6" fillId="0" borderId="24" xfId="0" applyNumberFormat="1" applyFont="1" applyBorder="1">
      <alignment vertical="center"/>
    </xf>
    <xf numFmtId="181" fontId="3" fillId="0" borderId="19" xfId="0" applyNumberFormat="1" applyFont="1" applyBorder="1">
      <alignment vertical="center"/>
    </xf>
    <xf numFmtId="182" fontId="6" fillId="0" borderId="2" xfId="0" applyNumberFormat="1" applyFont="1" applyBorder="1">
      <alignment vertical="center"/>
    </xf>
    <xf numFmtId="179" fontId="6" fillId="9" borderId="19" xfId="0" applyNumberFormat="1" applyFont="1" applyFill="1" applyBorder="1" applyAlignment="1">
      <alignment vertical="center" shrinkToFit="1"/>
    </xf>
    <xf numFmtId="0" fontId="0" fillId="0" borderId="21" xfId="0" applyBorder="1">
      <alignment vertical="center"/>
    </xf>
    <xf numFmtId="179" fontId="6" fillId="2" borderId="19" xfId="0" applyNumberFormat="1" applyFont="1" applyFill="1" applyBorder="1">
      <alignment vertical="center"/>
    </xf>
    <xf numFmtId="179" fontId="6" fillId="9" borderId="19" xfId="0" applyNumberFormat="1" applyFont="1" applyFill="1" applyBorder="1">
      <alignment vertical="center"/>
    </xf>
    <xf numFmtId="179" fontId="6" fillId="2" borderId="19" xfId="0" applyNumberFormat="1" applyFont="1" applyFill="1" applyBorder="1" applyAlignment="1">
      <alignment vertical="center" shrinkToFit="1"/>
    </xf>
    <xf numFmtId="0" fontId="0" fillId="19" borderId="6" xfId="0" applyFill="1" applyBorder="1">
      <alignment vertical="center"/>
    </xf>
    <xf numFmtId="0" fontId="0" fillId="19" borderId="5" xfId="0" applyFill="1" applyBorder="1">
      <alignment vertical="center"/>
    </xf>
    <xf numFmtId="0" fontId="0" fillId="19" borderId="4" xfId="0" applyFill="1" applyBorder="1" applyAlignment="1">
      <alignment horizontal="right" vertical="center"/>
    </xf>
    <xf numFmtId="179" fontId="6" fillId="3" borderId="19" xfId="0" applyNumberFormat="1" applyFont="1" applyFill="1" applyBorder="1">
      <alignment vertical="center"/>
    </xf>
    <xf numFmtId="182" fontId="6" fillId="3" borderId="3" xfId="0" applyNumberFormat="1" applyFont="1" applyFill="1" applyBorder="1">
      <alignment vertical="center"/>
    </xf>
    <xf numFmtId="182" fontId="6" fillId="3" borderId="2" xfId="0" applyNumberFormat="1" applyFont="1" applyFill="1" applyBorder="1">
      <alignment vertical="center"/>
    </xf>
    <xf numFmtId="179" fontId="6" fillId="3" borderId="2" xfId="0" applyNumberFormat="1" applyFont="1" applyFill="1" applyBorder="1">
      <alignment vertical="center"/>
    </xf>
    <xf numFmtId="181" fontId="4" fillId="3" borderId="2" xfId="0" applyNumberFormat="1" applyFont="1" applyFill="1" applyBorder="1">
      <alignment vertical="center"/>
    </xf>
    <xf numFmtId="182" fontId="9" fillId="3" borderId="2" xfId="0" applyNumberFormat="1" applyFont="1" applyFill="1" applyBorder="1">
      <alignment vertical="center"/>
    </xf>
    <xf numFmtId="0" fontId="0" fillId="0" borderId="0" xfId="2" applyFont="1" applyAlignment="1">
      <alignment horizontal="left" vertical="center"/>
    </xf>
    <xf numFmtId="0" fontId="4" fillId="4" borderId="12" xfId="0" applyFont="1" applyFill="1" applyBorder="1" applyAlignment="1">
      <alignment horizontal="center" vertical="center" wrapText="1"/>
    </xf>
    <xf numFmtId="0" fontId="4" fillId="4" borderId="12" xfId="0" applyFont="1" applyFill="1" applyBorder="1" applyAlignment="1">
      <alignment horizontal="center" vertical="center" wrapText="1" shrinkToFit="1"/>
    </xf>
    <xf numFmtId="0" fontId="3" fillId="5" borderId="2" xfId="0" applyFont="1" applyFill="1" applyBorder="1">
      <alignment vertical="center"/>
    </xf>
    <xf numFmtId="0" fontId="3" fillId="0" borderId="0" xfId="0" applyFont="1">
      <alignment vertical="center"/>
    </xf>
    <xf numFmtId="0" fontId="3" fillId="15" borderId="0" xfId="0" applyFont="1" applyFill="1">
      <alignment vertical="center"/>
    </xf>
    <xf numFmtId="0" fontId="5" fillId="20" borderId="2" xfId="0" applyFont="1" applyFill="1" applyBorder="1">
      <alignment vertical="center"/>
    </xf>
    <xf numFmtId="176" fontId="4" fillId="20" borderId="2" xfId="0" applyNumberFormat="1" applyFont="1" applyFill="1" applyBorder="1" applyAlignment="1">
      <alignment vertical="center" shrinkToFit="1"/>
    </xf>
    <xf numFmtId="0" fontId="3" fillId="20" borderId="2" xfId="0" applyFont="1" applyFill="1" applyBorder="1">
      <alignment vertical="center"/>
    </xf>
    <xf numFmtId="0" fontId="4" fillId="20" borderId="2" xfId="0" applyFont="1" applyFill="1" applyBorder="1">
      <alignment vertical="center"/>
    </xf>
    <xf numFmtId="9" fontId="3" fillId="20" borderId="2" xfId="0" applyNumberFormat="1" applyFont="1" applyFill="1" applyBorder="1">
      <alignment vertical="center"/>
    </xf>
    <xf numFmtId="0" fontId="4" fillId="20" borderId="2" xfId="0" applyFont="1" applyFill="1" applyBorder="1" applyAlignment="1">
      <alignment vertical="center" shrinkToFit="1"/>
    </xf>
    <xf numFmtId="0" fontId="4" fillId="20" borderId="3" xfId="0" applyFont="1" applyFill="1" applyBorder="1" applyAlignment="1">
      <alignment vertical="center" shrinkToFit="1"/>
    </xf>
    <xf numFmtId="180" fontId="6" fillId="20" borderId="2" xfId="0" applyNumberFormat="1" applyFont="1" applyFill="1" applyBorder="1" applyAlignment="1">
      <alignment vertical="center" shrinkToFit="1"/>
    </xf>
    <xf numFmtId="0" fontId="4" fillId="0" borderId="2" xfId="0" applyFont="1" applyFill="1" applyBorder="1">
      <alignment vertical="center"/>
    </xf>
    <xf numFmtId="0" fontId="3" fillId="20" borderId="0" xfId="0" applyFont="1" applyFill="1">
      <alignment vertical="center"/>
    </xf>
    <xf numFmtId="0" fontId="10" fillId="20" borderId="0" xfId="0" applyFont="1" applyFill="1">
      <alignment vertical="center"/>
    </xf>
    <xf numFmtId="9" fontId="4" fillId="20" borderId="2" xfId="0" applyNumberFormat="1" applyFont="1" applyFill="1" applyBorder="1">
      <alignment vertical="center"/>
    </xf>
    <xf numFmtId="183" fontId="6" fillId="9" borderId="2" xfId="0" applyNumberFormat="1" applyFont="1" applyFill="1" applyBorder="1" applyAlignment="1">
      <alignment vertical="center" shrinkToFit="1"/>
    </xf>
    <xf numFmtId="38" fontId="4" fillId="0" borderId="2" xfId="0" applyNumberFormat="1" applyFont="1" applyFill="1" applyBorder="1">
      <alignment vertical="center"/>
    </xf>
    <xf numFmtId="0" fontId="4" fillId="3" borderId="12" xfId="0" applyFont="1" applyFill="1" applyBorder="1" applyAlignment="1">
      <alignment horizontal="center" vertical="center"/>
    </xf>
    <xf numFmtId="0" fontId="4" fillId="3" borderId="0" xfId="0" applyFont="1" applyFill="1" applyAlignment="1">
      <alignment horizontal="center" vertical="center"/>
    </xf>
    <xf numFmtId="0" fontId="4" fillId="3" borderId="14" xfId="0" applyFont="1" applyFill="1" applyBorder="1" applyAlignment="1">
      <alignment horizontal="center" vertical="center" wrapText="1"/>
    </xf>
    <xf numFmtId="0" fontId="12" fillId="0" borderId="0" xfId="6">
      <alignment vertical="center"/>
    </xf>
    <xf numFmtId="182" fontId="6" fillId="15" borderId="23" xfId="0" applyNumberFormat="1" applyFont="1" applyFill="1" applyBorder="1">
      <alignment vertical="center"/>
    </xf>
    <xf numFmtId="182" fontId="6" fillId="15" borderId="25" xfId="0" applyNumberFormat="1" applyFont="1" applyFill="1" applyBorder="1">
      <alignment vertical="center"/>
    </xf>
    <xf numFmtId="0" fontId="5" fillId="0" borderId="2" xfId="0" applyFont="1" applyFill="1" applyBorder="1">
      <alignment vertical="center"/>
    </xf>
    <xf numFmtId="0" fontId="0" fillId="0" borderId="0" xfId="0" applyFill="1">
      <alignment vertical="center"/>
    </xf>
    <xf numFmtId="176" fontId="4" fillId="6" borderId="2" xfId="0" applyNumberFormat="1" applyFont="1" applyFill="1" applyBorder="1" applyAlignment="1">
      <alignment vertical="center" shrinkToFit="1"/>
    </xf>
    <xf numFmtId="0" fontId="3" fillId="15" borderId="2" xfId="0" applyFont="1" applyFill="1" applyBorder="1">
      <alignment vertical="center"/>
    </xf>
    <xf numFmtId="0" fontId="3" fillId="0" borderId="2" xfId="0" applyFont="1" applyFill="1" applyBorder="1">
      <alignment vertical="center"/>
    </xf>
    <xf numFmtId="0" fontId="10" fillId="20" borderId="2" xfId="0" applyFont="1" applyFill="1" applyBorder="1">
      <alignment vertical="center"/>
    </xf>
    <xf numFmtId="182" fontId="6" fillId="0" borderId="2" xfId="0" applyNumberFormat="1" applyFont="1" applyFill="1" applyBorder="1">
      <alignment vertical="center"/>
    </xf>
    <xf numFmtId="180" fontId="6" fillId="15" borderId="2" xfId="0" applyNumberFormat="1" applyFont="1" applyFill="1" applyBorder="1" applyAlignment="1">
      <alignment vertical="center" shrinkToFit="1"/>
    </xf>
    <xf numFmtId="0" fontId="4" fillId="4" borderId="0" xfId="0" applyFont="1" applyFill="1" applyBorder="1" applyAlignment="1">
      <alignment horizontal="center" vertical="center"/>
    </xf>
    <xf numFmtId="0" fontId="4" fillId="4" borderId="13" xfId="0" applyFont="1" applyFill="1" applyBorder="1" applyAlignment="1">
      <alignment horizontal="center" vertical="center" wrapText="1"/>
    </xf>
    <xf numFmtId="180" fontId="9" fillId="9" borderId="2" xfId="0" applyNumberFormat="1" applyFont="1" applyFill="1" applyBorder="1" applyAlignment="1">
      <alignment vertical="center" shrinkToFit="1"/>
    </xf>
    <xf numFmtId="179" fontId="6" fillId="9" borderId="6" xfId="0" applyNumberFormat="1" applyFont="1" applyFill="1" applyBorder="1" applyAlignment="1">
      <alignment vertical="center" shrinkToFit="1"/>
    </xf>
    <xf numFmtId="179" fontId="9" fillId="9" borderId="6" xfId="0" applyNumberFormat="1" applyFont="1" applyFill="1" applyBorder="1" applyAlignment="1">
      <alignment vertical="center" shrinkToFit="1"/>
    </xf>
    <xf numFmtId="0" fontId="0" fillId="0" borderId="26" xfId="0" applyBorder="1">
      <alignment vertical="center"/>
    </xf>
    <xf numFmtId="0" fontId="4" fillId="17" borderId="2" xfId="0" applyFont="1" applyFill="1" applyBorder="1">
      <alignment vertical="center"/>
    </xf>
    <xf numFmtId="0" fontId="3" fillId="17" borderId="2" xfId="0" applyFont="1" applyFill="1" applyBorder="1">
      <alignment vertical="center"/>
    </xf>
    <xf numFmtId="0" fontId="5" fillId="19" borderId="2" xfId="0" applyFont="1" applyFill="1" applyBorder="1">
      <alignment vertical="center"/>
    </xf>
    <xf numFmtId="176" fontId="0" fillId="0" borderId="2" xfId="0" applyNumberFormat="1" applyBorder="1">
      <alignment vertical="center"/>
    </xf>
    <xf numFmtId="0" fontId="4" fillId="4" borderId="2" xfId="0" applyFont="1" applyFill="1" applyBorder="1" applyAlignment="1">
      <alignment horizontal="center" vertical="center"/>
    </xf>
    <xf numFmtId="0" fontId="4" fillId="4" borderId="2" xfId="0" applyFont="1" applyFill="1" applyBorder="1" applyAlignment="1">
      <alignment horizontal="center" vertical="center" wrapText="1"/>
    </xf>
    <xf numFmtId="179" fontId="6" fillId="12" borderId="2" xfId="0" applyNumberFormat="1" applyFont="1" applyFill="1" applyBorder="1" applyAlignment="1">
      <alignment vertical="center" shrinkToFit="1"/>
    </xf>
    <xf numFmtId="179" fontId="6" fillId="0" borderId="0" xfId="0" applyNumberFormat="1" applyFont="1" applyAlignment="1">
      <alignment vertical="center" shrinkToFit="1"/>
    </xf>
    <xf numFmtId="5" fontId="17" fillId="0" borderId="0" xfId="0" applyNumberFormat="1" applyFont="1" applyAlignment="1">
      <alignment vertical="center" shrinkToFit="1"/>
    </xf>
    <xf numFmtId="179" fontId="6" fillId="0" borderId="2" xfId="0" applyNumberFormat="1" applyFont="1" applyBorder="1" applyAlignment="1">
      <alignment vertical="center" shrinkToFit="1"/>
    </xf>
    <xf numFmtId="0" fontId="4" fillId="22" borderId="2" xfId="0" applyFont="1" applyFill="1" applyBorder="1">
      <alignment vertical="center"/>
    </xf>
    <xf numFmtId="176" fontId="4" fillId="10" borderId="9" xfId="0" applyNumberFormat="1" applyFont="1" applyFill="1" applyBorder="1" applyAlignment="1">
      <alignment vertical="center" shrinkToFit="1"/>
    </xf>
    <xf numFmtId="176" fontId="4" fillId="10" borderId="7" xfId="0" applyNumberFormat="1" applyFont="1" applyFill="1" applyBorder="1" applyAlignment="1">
      <alignment vertical="center" shrinkToFit="1"/>
    </xf>
    <xf numFmtId="176" fontId="4" fillId="10" borderId="8" xfId="0" applyNumberFormat="1" applyFont="1" applyFill="1" applyBorder="1" applyAlignment="1">
      <alignment vertical="center" shrinkToFit="1"/>
    </xf>
    <xf numFmtId="176" fontId="4" fillId="14" borderId="9" xfId="0" applyNumberFormat="1" applyFont="1" applyFill="1" applyBorder="1" applyAlignment="1">
      <alignment vertical="center" shrinkToFit="1"/>
    </xf>
    <xf numFmtId="176" fontId="4" fillId="14" borderId="7" xfId="0" applyNumberFormat="1" applyFont="1" applyFill="1" applyBorder="1" applyAlignment="1">
      <alignment vertical="center" shrinkToFit="1"/>
    </xf>
    <xf numFmtId="176" fontId="4" fillId="14" borderId="8" xfId="0" applyNumberFormat="1" applyFont="1" applyFill="1" applyBorder="1" applyAlignment="1">
      <alignment vertical="center" shrinkToFit="1"/>
    </xf>
    <xf numFmtId="176" fontId="4" fillId="14" borderId="2" xfId="0" applyNumberFormat="1" applyFont="1" applyFill="1" applyBorder="1" applyAlignment="1">
      <alignment vertical="center" shrinkToFit="1"/>
    </xf>
    <xf numFmtId="184" fontId="0" fillId="0" borderId="0" xfId="0" applyNumberFormat="1">
      <alignment vertical="center"/>
    </xf>
    <xf numFmtId="184" fontId="3" fillId="0" borderId="2" xfId="0" applyNumberFormat="1" applyFont="1" applyBorder="1">
      <alignment vertical="center"/>
    </xf>
    <xf numFmtId="184" fontId="4" fillId="20" borderId="2" xfId="0" applyNumberFormat="1" applyFont="1" applyFill="1" applyBorder="1">
      <alignment vertical="center"/>
    </xf>
    <xf numFmtId="184" fontId="3" fillId="20" borderId="2" xfId="0" applyNumberFormat="1" applyFont="1" applyFill="1" applyBorder="1">
      <alignment vertical="center"/>
    </xf>
    <xf numFmtId="0" fontId="0" fillId="22" borderId="1" xfId="0" applyFill="1" applyBorder="1" applyAlignment="1">
      <alignment horizontal="center" vertical="center"/>
    </xf>
    <xf numFmtId="0" fontId="0" fillId="22" borderId="27" xfId="0" applyFill="1" applyBorder="1" applyAlignment="1">
      <alignment horizontal="center" vertical="center"/>
    </xf>
    <xf numFmtId="0" fontId="0" fillId="22" borderId="2" xfId="0" applyFill="1" applyBorder="1">
      <alignment vertical="center"/>
    </xf>
    <xf numFmtId="0" fontId="0" fillId="22" borderId="2" xfId="0" applyFill="1" applyBorder="1" applyAlignment="1">
      <alignment vertical="center" wrapText="1"/>
    </xf>
    <xf numFmtId="0" fontId="19" fillId="22" borderId="2" xfId="0" applyFont="1" applyFill="1" applyBorder="1" applyAlignment="1">
      <alignment vertical="center" wrapText="1"/>
    </xf>
    <xf numFmtId="184" fontId="0" fillId="0" borderId="2" xfId="0" applyNumberFormat="1" applyFill="1" applyBorder="1">
      <alignment vertical="center"/>
    </xf>
    <xf numFmtId="184" fontId="0" fillId="0" borderId="2" xfId="0" applyNumberFormat="1" applyFill="1" applyBorder="1" applyAlignment="1">
      <alignment horizontal="center" vertical="center"/>
    </xf>
    <xf numFmtId="184" fontId="0" fillId="0" borderId="0" xfId="0" applyNumberFormat="1" applyFill="1">
      <alignment vertical="center"/>
    </xf>
    <xf numFmtId="184" fontId="0" fillId="0" borderId="2" xfId="0" applyNumberFormat="1" applyBorder="1">
      <alignment vertical="center"/>
    </xf>
    <xf numFmtId="185" fontId="0" fillId="0" borderId="7" xfId="0" applyNumberFormat="1" applyBorder="1">
      <alignment vertical="center"/>
    </xf>
    <xf numFmtId="184" fontId="0" fillId="0" borderId="7" xfId="0" applyNumberFormat="1" applyBorder="1" applyAlignment="1">
      <alignment horizontal="center" vertical="center"/>
    </xf>
    <xf numFmtId="184" fontId="0" fillId="0" borderId="7" xfId="0" applyNumberFormat="1" applyFill="1" applyBorder="1">
      <alignment vertical="center"/>
    </xf>
    <xf numFmtId="184" fontId="0" fillId="20" borderId="7" xfId="0" applyNumberFormat="1" applyFill="1" applyBorder="1">
      <alignment vertical="center"/>
    </xf>
    <xf numFmtId="184" fontId="0" fillId="4" borderId="7" xfId="0" applyNumberFormat="1" applyFill="1" applyBorder="1">
      <alignment vertical="center"/>
    </xf>
    <xf numFmtId="184" fontId="0" fillId="0" borderId="7" xfId="0" applyNumberFormat="1" applyBorder="1">
      <alignment vertical="center"/>
    </xf>
    <xf numFmtId="185" fontId="0" fillId="0" borderId="8" xfId="0" applyNumberFormat="1" applyBorder="1">
      <alignment vertical="center"/>
    </xf>
    <xf numFmtId="184" fontId="0" fillId="0" borderId="8" xfId="0" applyNumberFormat="1" applyBorder="1" applyAlignment="1">
      <alignment horizontal="center" vertical="center"/>
    </xf>
    <xf numFmtId="184" fontId="0" fillId="0" borderId="8" xfId="0" applyNumberFormat="1" applyFill="1" applyBorder="1">
      <alignment vertical="center"/>
    </xf>
    <xf numFmtId="184" fontId="0" fillId="20" borderId="8" xfId="0" applyNumberFormat="1" applyFill="1" applyBorder="1">
      <alignment vertical="center"/>
    </xf>
    <xf numFmtId="184" fontId="0" fillId="4" borderId="8" xfId="0" applyNumberFormat="1" applyFill="1" applyBorder="1">
      <alignment vertical="center"/>
    </xf>
    <xf numFmtId="184" fontId="0" fillId="0" borderId="8" xfId="0" applyNumberFormat="1" applyBorder="1">
      <alignment vertical="center"/>
    </xf>
    <xf numFmtId="185" fontId="0" fillId="0" borderId="28" xfId="0" applyNumberFormat="1" applyBorder="1">
      <alignment vertical="center"/>
    </xf>
    <xf numFmtId="184" fontId="0" fillId="0" borderId="28" xfId="0" applyNumberFormat="1" applyBorder="1" applyAlignment="1">
      <alignment horizontal="center" vertical="center"/>
    </xf>
    <xf numFmtId="184" fontId="0" fillId="0" borderId="28" xfId="0" applyNumberFormat="1" applyFill="1" applyBorder="1">
      <alignment vertical="center"/>
    </xf>
    <xf numFmtId="184" fontId="0" fillId="20" borderId="28" xfId="0" applyNumberFormat="1" applyFill="1" applyBorder="1">
      <alignment vertical="center"/>
    </xf>
    <xf numFmtId="184" fontId="0" fillId="4" borderId="28" xfId="0" applyNumberFormat="1" applyFill="1" applyBorder="1">
      <alignment vertical="center"/>
    </xf>
    <xf numFmtId="184" fontId="0" fillId="0" borderId="28" xfId="0" applyNumberFormat="1" applyBorder="1">
      <alignment vertical="center"/>
    </xf>
    <xf numFmtId="184" fontId="0" fillId="12" borderId="8" xfId="0" applyNumberFormat="1" applyFill="1" applyBorder="1">
      <alignment vertical="center"/>
    </xf>
    <xf numFmtId="184" fontId="0" fillId="10" borderId="8" xfId="0" applyNumberFormat="1" applyFill="1" applyBorder="1">
      <alignment vertical="center"/>
    </xf>
    <xf numFmtId="185" fontId="0" fillId="0" borderId="9" xfId="0" applyNumberFormat="1" applyBorder="1">
      <alignment vertical="center"/>
    </xf>
    <xf numFmtId="184" fontId="0" fillId="0" borderId="9" xfId="0" applyNumberFormat="1" applyBorder="1" applyAlignment="1">
      <alignment horizontal="center" vertical="center"/>
    </xf>
    <xf numFmtId="184" fontId="0" fillId="0" borderId="9" xfId="0" applyNumberFormat="1" applyFill="1" applyBorder="1">
      <alignment vertical="center"/>
    </xf>
    <xf numFmtId="184" fontId="0" fillId="4" borderId="9" xfId="0" applyNumberFormat="1" applyFill="1" applyBorder="1">
      <alignment vertical="center"/>
    </xf>
    <xf numFmtId="184" fontId="0" fillId="0" borderId="9" xfId="0" applyNumberFormat="1" applyBorder="1">
      <alignment vertical="center"/>
    </xf>
    <xf numFmtId="184" fontId="0" fillId="20" borderId="9" xfId="0" applyNumberFormat="1" applyFill="1" applyBorder="1">
      <alignment vertical="center"/>
    </xf>
    <xf numFmtId="185" fontId="0" fillId="0" borderId="29" xfId="0" applyNumberFormat="1" applyBorder="1">
      <alignment vertical="center"/>
    </xf>
    <xf numFmtId="184" fontId="0" fillId="0" borderId="29" xfId="0" applyNumberFormat="1" applyBorder="1" applyAlignment="1">
      <alignment horizontal="center" vertical="center"/>
    </xf>
    <xf numFmtId="184" fontId="0" fillId="0" borderId="29" xfId="0" applyNumberFormat="1" applyFill="1" applyBorder="1">
      <alignment vertical="center"/>
    </xf>
    <xf numFmtId="184" fontId="0" fillId="20" borderId="29" xfId="0" applyNumberFormat="1" applyFill="1" applyBorder="1">
      <alignment vertical="center"/>
    </xf>
    <xf numFmtId="184" fontId="0" fillId="4" borderId="29" xfId="0" applyNumberFormat="1" applyFill="1" applyBorder="1">
      <alignment vertical="center"/>
    </xf>
    <xf numFmtId="184" fontId="0" fillId="0" borderId="29" xfId="0" applyNumberFormat="1" applyBorder="1">
      <alignment vertical="center"/>
    </xf>
    <xf numFmtId="184" fontId="0" fillId="0" borderId="2" xfId="0" applyNumberFormat="1" applyBorder="1" applyAlignment="1">
      <alignment horizontal="center" vertical="center"/>
    </xf>
    <xf numFmtId="184" fontId="0" fillId="0" borderId="0" xfId="0" applyNumberFormat="1" applyBorder="1">
      <alignment vertical="center"/>
    </xf>
    <xf numFmtId="9" fontId="0" fillId="0" borderId="0" xfId="7" applyFont="1">
      <alignment vertical="center"/>
    </xf>
    <xf numFmtId="38" fontId="0" fillId="0" borderId="2" xfId="1" applyFont="1" applyBorder="1">
      <alignment vertical="center"/>
    </xf>
    <xf numFmtId="38" fontId="0" fillId="0" borderId="0" xfId="1" applyFont="1">
      <alignment vertical="center"/>
    </xf>
    <xf numFmtId="184" fontId="0" fillId="0" borderId="0" xfId="0" applyNumberFormat="1" applyBorder="1" applyAlignment="1">
      <alignment horizontal="center" vertical="center"/>
    </xf>
    <xf numFmtId="38" fontId="0" fillId="0" borderId="2" xfId="1" applyFont="1" applyBorder="1" applyAlignment="1">
      <alignment vertical="center" shrinkToFit="1"/>
    </xf>
    <xf numFmtId="9" fontId="0" fillId="0" borderId="2" xfId="7" applyFont="1" applyBorder="1">
      <alignment vertical="center"/>
    </xf>
    <xf numFmtId="184" fontId="0" fillId="4" borderId="2" xfId="0" applyNumberFormat="1" applyFill="1" applyBorder="1">
      <alignment vertical="center"/>
    </xf>
    <xf numFmtId="184" fontId="0" fillId="3" borderId="2" xfId="0" applyNumberFormat="1" applyFill="1" applyBorder="1">
      <alignment vertical="center"/>
    </xf>
    <xf numFmtId="184" fontId="0" fillId="20" borderId="2" xfId="0" applyNumberFormat="1" applyFill="1" applyBorder="1">
      <alignment vertical="center"/>
    </xf>
    <xf numFmtId="184" fontId="0" fillId="0" borderId="0" xfId="0" applyNumberFormat="1" applyAlignment="1">
      <alignment horizontal="left" vertical="center"/>
    </xf>
    <xf numFmtId="184" fontId="0" fillId="0" borderId="0" xfId="0" applyNumberFormat="1" applyBorder="1" applyAlignment="1">
      <alignment horizontal="left" vertical="center"/>
    </xf>
    <xf numFmtId="0" fontId="0" fillId="4" borderId="2" xfId="0" applyFill="1" applyBorder="1">
      <alignment vertical="center"/>
    </xf>
    <xf numFmtId="186" fontId="0" fillId="0" borderId="0" xfId="1" applyNumberFormat="1" applyFont="1" applyAlignment="1">
      <alignment vertical="center" shrinkToFit="1"/>
    </xf>
    <xf numFmtId="0" fontId="0" fillId="0" borderId="4" xfId="0" applyBorder="1" applyAlignment="1">
      <alignment vertical="center"/>
    </xf>
    <xf numFmtId="0" fontId="4" fillId="0" borderId="6" xfId="0" applyFont="1" applyBorder="1" applyAlignment="1">
      <alignment horizontal="left" vertical="center"/>
    </xf>
    <xf numFmtId="186" fontId="0" fillId="0" borderId="2" xfId="0" applyNumberFormat="1" applyBorder="1">
      <alignment vertical="center"/>
    </xf>
    <xf numFmtId="0" fontId="0" fillId="0" borderId="6" xfId="0" applyBorder="1" applyAlignment="1">
      <alignment vertical="center"/>
    </xf>
    <xf numFmtId="184" fontId="0" fillId="21" borderId="2" xfId="0" applyNumberFormat="1" applyFill="1" applyBorder="1">
      <alignment vertical="center"/>
    </xf>
    <xf numFmtId="187" fontId="0" fillId="0" borderId="2" xfId="0" applyNumberFormat="1" applyBorder="1">
      <alignment vertical="center"/>
    </xf>
    <xf numFmtId="38" fontId="0" fillId="4" borderId="2" xfId="1" applyFont="1" applyFill="1" applyBorder="1">
      <alignment vertical="center"/>
    </xf>
    <xf numFmtId="184" fontId="0" fillId="22" borderId="2" xfId="0" applyNumberFormat="1" applyFill="1" applyBorder="1">
      <alignment vertical="center"/>
    </xf>
    <xf numFmtId="38" fontId="0" fillId="0" borderId="2" xfId="0" applyNumberFormat="1" applyBorder="1">
      <alignment vertical="center"/>
    </xf>
    <xf numFmtId="189" fontId="0" fillId="0" borderId="2" xfId="0" applyNumberFormat="1" applyBorder="1" applyAlignment="1">
      <alignment vertical="center" shrinkToFit="1"/>
    </xf>
    <xf numFmtId="190" fontId="0" fillId="0" borderId="2" xfId="0" applyNumberFormat="1" applyBorder="1" applyAlignment="1">
      <alignment vertical="center" shrinkToFit="1"/>
    </xf>
    <xf numFmtId="188" fontId="0" fillId="0" borderId="2" xfId="0" applyNumberFormat="1" applyBorder="1">
      <alignment vertical="center"/>
    </xf>
    <xf numFmtId="0" fontId="0" fillId="0" borderId="4" xfId="0" applyBorder="1">
      <alignment vertical="center"/>
    </xf>
    <xf numFmtId="38" fontId="3" fillId="0" borderId="2" xfId="0" applyNumberFormat="1" applyFont="1" applyBorder="1">
      <alignment vertical="center"/>
    </xf>
    <xf numFmtId="176" fontId="0" fillId="17" borderId="2" xfId="0" applyNumberFormat="1" applyFill="1" applyBorder="1">
      <alignment vertical="center"/>
    </xf>
    <xf numFmtId="180" fontId="6" fillId="9" borderId="2" xfId="0" quotePrefix="1" applyNumberFormat="1" applyFont="1" applyFill="1" applyBorder="1" applyAlignment="1">
      <alignment vertical="center" shrinkToFit="1"/>
    </xf>
    <xf numFmtId="180" fontId="6" fillId="20" borderId="2" xfId="0" quotePrefix="1" applyNumberFormat="1" applyFont="1" applyFill="1" applyBorder="1" applyAlignment="1">
      <alignment vertical="center" shrinkToFit="1"/>
    </xf>
    <xf numFmtId="0" fontId="2" fillId="0" borderId="0" xfId="2" applyAlignment="1">
      <alignment horizontal="center" vertical="center"/>
    </xf>
    <xf numFmtId="191" fontId="0" fillId="0" borderId="0" xfId="8" applyNumberFormat="1" applyFont="1">
      <alignment vertical="center"/>
    </xf>
    <xf numFmtId="180" fontId="10" fillId="0" borderId="2" xfId="2" applyNumberFormat="1" applyFont="1" applyBorder="1" applyAlignment="1">
      <alignment horizontal="center" vertical="center"/>
    </xf>
    <xf numFmtId="191" fontId="2" fillId="0" borderId="0" xfId="8" applyNumberFormat="1" applyAlignment="1">
      <alignment vertical="center"/>
    </xf>
    <xf numFmtId="179" fontId="9" fillId="9" borderId="2" xfId="2" applyNumberFormat="1" applyFont="1" applyFill="1" applyBorder="1" applyAlignment="1">
      <alignment vertical="center" shrinkToFit="1"/>
    </xf>
    <xf numFmtId="179" fontId="6" fillId="9" borderId="2" xfId="2" applyNumberFormat="1" applyFont="1" applyFill="1" applyBorder="1" applyAlignment="1">
      <alignment vertical="center" shrinkToFit="1"/>
    </xf>
    <xf numFmtId="180" fontId="2" fillId="0" borderId="2" xfId="2" applyNumberFormat="1" applyBorder="1" applyAlignment="1">
      <alignment horizontal="center" vertical="center"/>
    </xf>
    <xf numFmtId="9" fontId="2" fillId="0" borderId="2" xfId="2" applyNumberFormat="1" applyBorder="1">
      <alignment vertical="center"/>
    </xf>
    <xf numFmtId="192" fontId="2" fillId="0" borderId="2" xfId="8" applyNumberFormat="1" applyFont="1" applyBorder="1" applyAlignment="1">
      <alignment vertical="center"/>
    </xf>
    <xf numFmtId="2" fontId="2" fillId="0" borderId="2" xfId="2" applyNumberFormat="1" applyBorder="1">
      <alignment vertical="center"/>
    </xf>
    <xf numFmtId="38" fontId="2" fillId="0" borderId="2" xfId="8" applyFont="1" applyBorder="1" applyAlignment="1">
      <alignment vertical="center"/>
    </xf>
    <xf numFmtId="179" fontId="9" fillId="18" borderId="2" xfId="2" applyNumberFormat="1" applyFont="1" applyFill="1" applyBorder="1" applyAlignment="1">
      <alignment vertical="center" shrinkToFit="1"/>
    </xf>
    <xf numFmtId="179" fontId="6" fillId="18" borderId="2" xfId="2" applyNumberFormat="1" applyFont="1" applyFill="1" applyBorder="1" applyAlignment="1">
      <alignment vertical="center" shrinkToFit="1"/>
    </xf>
    <xf numFmtId="180" fontId="2" fillId="18" borderId="2" xfId="2" applyNumberFormat="1" applyFill="1" applyBorder="1" applyAlignment="1">
      <alignment horizontal="center" vertical="center"/>
    </xf>
    <xf numFmtId="9" fontId="2" fillId="18" borderId="2" xfId="2" applyNumberFormat="1" applyFill="1" applyBorder="1">
      <alignment vertical="center"/>
    </xf>
    <xf numFmtId="192" fontId="2" fillId="18" borderId="2" xfId="8" applyNumberFormat="1" applyFont="1" applyFill="1" applyBorder="1" applyAlignment="1">
      <alignment vertical="center"/>
    </xf>
    <xf numFmtId="2" fontId="2" fillId="18" borderId="2" xfId="2" applyNumberFormat="1" applyFill="1" applyBorder="1">
      <alignment vertical="center"/>
    </xf>
    <xf numFmtId="38" fontId="2" fillId="18" borderId="2" xfId="8" applyFont="1" applyFill="1" applyBorder="1" applyAlignment="1">
      <alignment vertical="center"/>
    </xf>
    <xf numFmtId="0" fontId="2" fillId="3" borderId="2" xfId="2" applyFill="1" applyBorder="1">
      <alignment vertical="center"/>
    </xf>
    <xf numFmtId="0" fontId="2" fillId="2" borderId="2" xfId="2" applyFill="1" applyBorder="1" applyAlignment="1">
      <alignment horizontal="center" vertical="center"/>
    </xf>
    <xf numFmtId="0" fontId="2" fillId="2" borderId="2" xfId="2" applyFill="1" applyBorder="1" applyAlignment="1">
      <alignment vertical="center" wrapText="1"/>
    </xf>
    <xf numFmtId="192" fontId="0" fillId="2" borderId="2" xfId="8" applyNumberFormat="1" applyFont="1" applyFill="1" applyBorder="1">
      <alignment vertical="center"/>
    </xf>
    <xf numFmtId="2" fontId="2" fillId="2" borderId="2" xfId="2" applyNumberFormat="1" applyFill="1" applyBorder="1">
      <alignment vertical="center"/>
    </xf>
    <xf numFmtId="38" fontId="2" fillId="2" borderId="2" xfId="8" applyFill="1" applyBorder="1" applyAlignment="1">
      <alignment vertical="center"/>
    </xf>
    <xf numFmtId="192" fontId="2" fillId="0" borderId="0" xfId="8" applyNumberFormat="1">
      <alignment vertical="center"/>
    </xf>
    <xf numFmtId="2" fontId="2" fillId="0" borderId="0" xfId="2" applyNumberFormat="1">
      <alignment vertical="center"/>
    </xf>
    <xf numFmtId="38" fontId="2" fillId="0" borderId="0" xfId="8">
      <alignment vertical="center"/>
    </xf>
    <xf numFmtId="38" fontId="0" fillId="0" borderId="0" xfId="8" applyFont="1">
      <alignment vertical="center"/>
    </xf>
    <xf numFmtId="0" fontId="4" fillId="0" borderId="0" xfId="2" applyFont="1">
      <alignment vertical="center"/>
    </xf>
    <xf numFmtId="0" fontId="12" fillId="0" borderId="0" xfId="4">
      <alignment vertical="center"/>
    </xf>
    <xf numFmtId="192" fontId="0" fillId="0" borderId="0" xfId="8" applyNumberFormat="1" applyFont="1">
      <alignment vertical="center"/>
    </xf>
    <xf numFmtId="192" fontId="0" fillId="0" borderId="0" xfId="8" applyNumberFormat="1" applyFont="1" applyAlignment="1">
      <alignment vertical="center"/>
    </xf>
    <xf numFmtId="38" fontId="0" fillId="0" borderId="0" xfId="8" applyFont="1" applyAlignment="1">
      <alignment vertical="center"/>
    </xf>
    <xf numFmtId="0" fontId="12" fillId="0" borderId="0" xfId="4" applyAlignment="1"/>
    <xf numFmtId="192" fontId="0" fillId="0" borderId="2" xfId="8" applyNumberFormat="1" applyFont="1" applyBorder="1">
      <alignment vertical="center"/>
    </xf>
    <xf numFmtId="38" fontId="0" fillId="0" borderId="2" xfId="8" applyFont="1" applyBorder="1">
      <alignment vertical="center"/>
    </xf>
    <xf numFmtId="38" fontId="0" fillId="2" borderId="2" xfId="8" applyFont="1" applyFill="1" applyBorder="1">
      <alignment vertical="center"/>
    </xf>
    <xf numFmtId="191" fontId="0" fillId="2" borderId="2" xfId="8" applyNumberFormat="1" applyFont="1" applyFill="1" applyBorder="1">
      <alignment vertical="center"/>
    </xf>
    <xf numFmtId="9" fontId="0" fillId="0" borderId="0" xfId="9" applyFont="1">
      <alignment vertical="center"/>
    </xf>
    <xf numFmtId="0" fontId="2" fillId="0" borderId="0" xfId="2" applyFont="1">
      <alignment vertical="center"/>
    </xf>
    <xf numFmtId="193" fontId="0" fillId="0" borderId="2" xfId="8" applyNumberFormat="1" applyFont="1" applyBorder="1">
      <alignment vertical="center"/>
    </xf>
    <xf numFmtId="9" fontId="2" fillId="0" borderId="2" xfId="2" applyNumberFormat="1" applyFont="1" applyBorder="1" applyAlignment="1">
      <alignment horizontal="left" vertical="top" wrapText="1"/>
    </xf>
    <xf numFmtId="179" fontId="6" fillId="9" borderId="2" xfId="2" applyNumberFormat="1" applyFont="1" applyFill="1" applyBorder="1" applyAlignment="1">
      <alignment horizontal="center" vertical="center" shrinkToFit="1"/>
    </xf>
    <xf numFmtId="9" fontId="2" fillId="0" borderId="2" xfId="2" applyNumberFormat="1" applyBorder="1" applyAlignment="1">
      <alignment horizontal="right" vertical="center"/>
    </xf>
    <xf numFmtId="191" fontId="0" fillId="0" borderId="2" xfId="8" applyNumberFormat="1" applyFont="1" applyBorder="1">
      <alignment vertical="center"/>
    </xf>
    <xf numFmtId="191" fontId="0" fillId="0" borderId="2" xfId="8" applyNumberFormat="1" applyFont="1" applyBorder="1" applyAlignment="1">
      <alignment horizontal="center" vertical="center"/>
    </xf>
    <xf numFmtId="0" fontId="2" fillId="0" borderId="2" xfId="2" applyBorder="1" applyAlignment="1">
      <alignment horizontal="center" vertical="center" wrapText="1"/>
    </xf>
    <xf numFmtId="9" fontId="2" fillId="0" borderId="2" xfId="2" applyNumberFormat="1" applyFont="1" applyBorder="1" applyAlignment="1">
      <alignment horizontal="left" vertical="top"/>
    </xf>
    <xf numFmtId="9" fontId="2" fillId="0" borderId="2" xfId="2" applyNumberFormat="1" applyBorder="1" applyAlignment="1">
      <alignment horizontal="center" vertical="center"/>
    </xf>
    <xf numFmtId="194" fontId="0" fillId="0" borderId="2" xfId="8" applyNumberFormat="1" applyFont="1" applyBorder="1">
      <alignment vertical="center"/>
    </xf>
    <xf numFmtId="0" fontId="2" fillId="0" borderId="2" xfId="2" applyBorder="1" applyAlignment="1">
      <alignment horizontal="center" vertical="center"/>
    </xf>
    <xf numFmtId="180" fontId="2" fillId="15" borderId="2" xfId="2" applyNumberFormat="1" applyFill="1" applyBorder="1" applyAlignment="1">
      <alignment horizontal="center" vertical="center"/>
    </xf>
    <xf numFmtId="9" fontId="2" fillId="0" borderId="2" xfId="2" applyNumberFormat="1" applyBorder="1" applyAlignment="1">
      <alignment horizontal="left" vertical="top" wrapText="1"/>
    </xf>
    <xf numFmtId="0" fontId="2" fillId="2" borderId="2" xfId="2" applyFont="1" applyFill="1" applyBorder="1" applyAlignment="1">
      <alignment horizontal="left" vertical="top"/>
    </xf>
    <xf numFmtId="0" fontId="2" fillId="2" borderId="2" xfId="2" applyFont="1" applyFill="1" applyBorder="1" applyAlignment="1">
      <alignment horizontal="left" vertical="top" wrapText="1"/>
    </xf>
    <xf numFmtId="0" fontId="2" fillId="2" borderId="2" xfId="2" applyFill="1" applyBorder="1" applyAlignment="1">
      <alignment horizontal="left" vertical="top"/>
    </xf>
    <xf numFmtId="0" fontId="4" fillId="0" borderId="2" xfId="2" applyFont="1" applyBorder="1">
      <alignment vertical="center"/>
    </xf>
    <xf numFmtId="191" fontId="4" fillId="0" borderId="2" xfId="8" applyNumberFormat="1" applyFont="1" applyBorder="1" applyAlignment="1">
      <alignment horizontal="left" vertical="center" shrinkToFit="1"/>
    </xf>
    <xf numFmtId="0" fontId="2" fillId="0" borderId="2" xfId="2" applyFont="1" applyBorder="1" applyAlignment="1">
      <alignment horizontal="center" vertical="center"/>
    </xf>
    <xf numFmtId="180" fontId="2" fillId="0" borderId="0" xfId="2" applyNumberFormat="1" applyAlignment="1">
      <alignment horizontal="center" vertical="center"/>
    </xf>
    <xf numFmtId="0" fontId="2" fillId="2" borderId="2" xfId="2" applyFont="1" applyFill="1" applyBorder="1">
      <alignment vertical="center"/>
    </xf>
    <xf numFmtId="0" fontId="21" fillId="0" borderId="0" xfId="10"/>
    <xf numFmtId="183" fontId="6" fillId="20" borderId="2" xfId="0" applyNumberFormat="1" applyFont="1" applyFill="1" applyBorder="1" applyAlignment="1">
      <alignment vertical="center" shrinkToFit="1"/>
    </xf>
    <xf numFmtId="0" fontId="0" fillId="0" borderId="0" xfId="0" applyAlignment="1">
      <alignment horizontal="right" vertical="center"/>
    </xf>
    <xf numFmtId="0" fontId="0" fillId="0" borderId="0" xfId="0" applyAlignment="1">
      <alignment horizontal="center" vertical="center"/>
    </xf>
    <xf numFmtId="0" fontId="4" fillId="0" borderId="0" xfId="0" applyFont="1" applyAlignment="1">
      <alignment vertical="center" shrinkToFit="1"/>
    </xf>
    <xf numFmtId="0" fontId="4" fillId="24" borderId="0" xfId="0" applyFont="1" applyFill="1">
      <alignment vertical="center"/>
    </xf>
    <xf numFmtId="0" fontId="5" fillId="24" borderId="2" xfId="0" applyFont="1" applyFill="1" applyBorder="1">
      <alignment vertical="center"/>
    </xf>
    <xf numFmtId="184" fontId="5" fillId="24" borderId="2" xfId="0" applyNumberFormat="1" applyFont="1" applyFill="1" applyBorder="1">
      <alignment vertical="center"/>
    </xf>
    <xf numFmtId="0" fontId="5" fillId="3" borderId="2" xfId="0" applyFont="1" applyFill="1" applyBorder="1">
      <alignment vertical="center"/>
    </xf>
    <xf numFmtId="0" fontId="5" fillId="7" borderId="2" xfId="0" applyFont="1" applyFill="1" applyBorder="1">
      <alignment vertical="center"/>
    </xf>
    <xf numFmtId="9" fontId="0" fillId="0" borderId="2" xfId="2" applyNumberFormat="1" applyFont="1" applyBorder="1" applyAlignment="1">
      <alignment horizontal="left" vertical="top" wrapText="1"/>
    </xf>
    <xf numFmtId="9" fontId="10" fillId="0" borderId="2" xfId="2" applyNumberFormat="1" applyFont="1" applyBorder="1" applyAlignment="1">
      <alignment horizontal="left" vertical="top"/>
    </xf>
    <xf numFmtId="0" fontId="10" fillId="0" borderId="2" xfId="2" applyFont="1" applyBorder="1" applyAlignment="1">
      <alignment horizontal="center" vertical="center" wrapText="1"/>
    </xf>
    <xf numFmtId="9" fontId="10" fillId="0" borderId="2" xfId="2" applyNumberFormat="1" applyFont="1" applyBorder="1" applyAlignment="1">
      <alignment horizontal="right" vertical="center"/>
    </xf>
    <xf numFmtId="179" fontId="9" fillId="9" borderId="2" xfId="2" applyNumberFormat="1" applyFont="1" applyFill="1" applyBorder="1" applyAlignment="1">
      <alignment horizontal="center" vertical="center" shrinkToFit="1"/>
    </xf>
    <xf numFmtId="0" fontId="2" fillId="0" borderId="0" xfId="2" applyBorder="1">
      <alignment vertical="center"/>
    </xf>
    <xf numFmtId="180" fontId="10" fillId="0" borderId="0" xfId="2" applyNumberFormat="1" applyFont="1" applyBorder="1" applyAlignment="1">
      <alignment horizontal="center" vertical="center"/>
    </xf>
    <xf numFmtId="0" fontId="23" fillId="0" borderId="0" xfId="0" applyFont="1" applyAlignment="1">
      <alignment vertical="center" wrapText="1"/>
    </xf>
    <xf numFmtId="9" fontId="23" fillId="0" borderId="0" xfId="0" applyNumberFormat="1" applyFont="1" applyAlignment="1">
      <alignment vertical="center" wrapText="1"/>
    </xf>
    <xf numFmtId="3" fontId="23" fillId="0" borderId="0" xfId="0" applyNumberFormat="1" applyFont="1" applyAlignment="1">
      <alignment vertical="center" wrapText="1"/>
    </xf>
    <xf numFmtId="0" fontId="0" fillId="0" borderId="2" xfId="2" applyFont="1" applyBorder="1" applyAlignment="1">
      <alignment vertical="center" wrapText="1"/>
    </xf>
    <xf numFmtId="191" fontId="10" fillId="0" borderId="2" xfId="8" applyNumberFormat="1" applyFont="1" applyBorder="1">
      <alignment vertical="center"/>
    </xf>
    <xf numFmtId="0" fontId="4" fillId="3" borderId="1"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5"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15" xfId="0" applyFont="1" applyFill="1" applyBorder="1" applyAlignment="1">
      <alignment horizontal="center" vertical="center" wrapText="1"/>
    </xf>
    <xf numFmtId="0" fontId="4" fillId="4" borderId="16"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0" xfId="0" applyFont="1" applyFill="1" applyAlignment="1">
      <alignment horizontal="center" vertical="center"/>
    </xf>
    <xf numFmtId="0" fontId="6" fillId="0" borderId="18" xfId="0" applyFont="1" applyBorder="1" applyAlignment="1">
      <alignment horizontal="right" vertical="center"/>
    </xf>
    <xf numFmtId="0" fontId="6" fillId="0" borderId="2" xfId="0" applyFont="1" applyBorder="1" applyAlignment="1">
      <alignment horizontal="right" vertical="center"/>
    </xf>
    <xf numFmtId="0" fontId="4" fillId="4" borderId="1"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6" fillId="0" borderId="22" xfId="0" applyFont="1" applyBorder="1" applyAlignment="1">
      <alignment horizontal="right" vertical="center"/>
    </xf>
    <xf numFmtId="0" fontId="6" fillId="0" borderId="23" xfId="0" applyFont="1" applyBorder="1" applyAlignment="1">
      <alignment horizontal="right" vertical="center"/>
    </xf>
    <xf numFmtId="0" fontId="6" fillId="0" borderId="3" xfId="0" applyFont="1" applyBorder="1" applyAlignment="1">
      <alignment horizontal="right" vertical="center"/>
    </xf>
    <xf numFmtId="0" fontId="6" fillId="19" borderId="2" xfId="0" applyFont="1" applyFill="1" applyBorder="1" applyAlignment="1">
      <alignment horizontal="right" vertical="center" shrinkToFit="1"/>
    </xf>
    <xf numFmtId="0" fontId="4" fillId="3" borderId="10" xfId="0" applyFont="1" applyFill="1" applyBorder="1" applyAlignment="1">
      <alignment horizontal="center" vertical="center"/>
    </xf>
    <xf numFmtId="0" fontId="4" fillId="3" borderId="0" xfId="0" applyFont="1" applyFill="1" applyAlignment="1">
      <alignment horizontal="center" vertical="center"/>
    </xf>
    <xf numFmtId="0" fontId="4" fillId="4" borderId="2" xfId="0" applyFont="1" applyFill="1" applyBorder="1" applyAlignment="1">
      <alignment horizontal="center" vertical="center"/>
    </xf>
    <xf numFmtId="0" fontId="0" fillId="22" borderId="2" xfId="0" applyFill="1" applyBorder="1" applyAlignment="1">
      <alignment horizontal="center" vertical="center"/>
    </xf>
    <xf numFmtId="191" fontId="0" fillId="2" borderId="2" xfId="8" applyNumberFormat="1" applyFont="1" applyFill="1" applyBorder="1" applyAlignment="1">
      <alignment horizontal="left" vertical="center" wrapText="1"/>
    </xf>
    <xf numFmtId="191" fontId="0" fillId="2" borderId="2" xfId="8" applyNumberFormat="1" applyFont="1" applyFill="1" applyBorder="1" applyAlignment="1">
      <alignment horizontal="left" vertical="center"/>
    </xf>
    <xf numFmtId="191" fontId="0" fillId="0" borderId="2" xfId="8" applyNumberFormat="1" applyFont="1" applyBorder="1" applyAlignment="1">
      <alignment horizontal="left" vertical="center" wrapText="1"/>
    </xf>
    <xf numFmtId="191" fontId="0" fillId="0" borderId="2" xfId="8" applyNumberFormat="1" applyFont="1" applyBorder="1" applyAlignment="1">
      <alignment horizontal="left" vertical="center"/>
    </xf>
    <xf numFmtId="180" fontId="2" fillId="0" borderId="6" xfId="2" applyNumberFormat="1" applyBorder="1" applyAlignment="1">
      <alignment horizontal="center" vertical="center"/>
    </xf>
    <xf numFmtId="180" fontId="2" fillId="0" borderId="4" xfId="2" applyNumberFormat="1" applyBorder="1" applyAlignment="1">
      <alignment horizontal="center" vertical="center"/>
    </xf>
    <xf numFmtId="0" fontId="2" fillId="0" borderId="1" xfId="2" applyBorder="1" applyAlignment="1">
      <alignment horizontal="left" vertical="top"/>
    </xf>
    <xf numFmtId="0" fontId="2" fillId="0" borderId="30" xfId="2" applyBorder="1" applyAlignment="1">
      <alignment horizontal="left" vertical="top"/>
    </xf>
    <xf numFmtId="0" fontId="2" fillId="0" borderId="3" xfId="2" applyBorder="1" applyAlignment="1">
      <alignment horizontal="left" vertical="top"/>
    </xf>
    <xf numFmtId="9" fontId="2" fillId="0" borderId="1" xfId="2" applyNumberFormat="1" applyBorder="1" applyAlignment="1">
      <alignment horizontal="right" vertical="center"/>
    </xf>
    <xf numFmtId="9" fontId="2" fillId="0" borderId="3" xfId="2" applyNumberFormat="1" applyBorder="1" applyAlignment="1">
      <alignment horizontal="right" vertical="center"/>
    </xf>
    <xf numFmtId="179" fontId="6" fillId="9" borderId="1" xfId="2" applyNumberFormat="1" applyFont="1" applyFill="1" applyBorder="1" applyAlignment="1">
      <alignment horizontal="center" vertical="center" shrinkToFit="1"/>
    </xf>
    <xf numFmtId="179" fontId="6" fillId="9" borderId="3" xfId="2" applyNumberFormat="1" applyFont="1" applyFill="1" applyBorder="1" applyAlignment="1">
      <alignment horizontal="center" vertical="center" shrinkToFit="1"/>
    </xf>
    <xf numFmtId="191" fontId="0" fillId="0" borderId="1" xfId="8" applyNumberFormat="1" applyFont="1" applyBorder="1" applyAlignment="1">
      <alignment horizontal="center" vertical="center"/>
    </xf>
    <xf numFmtId="191" fontId="0" fillId="0" borderId="3" xfId="8" applyNumberFormat="1" applyFont="1" applyBorder="1" applyAlignment="1">
      <alignment horizontal="center" vertical="center"/>
    </xf>
    <xf numFmtId="180" fontId="2" fillId="0" borderId="1" xfId="2" applyNumberFormat="1" applyBorder="1" applyAlignment="1">
      <alignment horizontal="center" vertical="center"/>
    </xf>
    <xf numFmtId="180" fontId="2" fillId="0" borderId="3" xfId="2" applyNumberFormat="1" applyBorder="1" applyAlignment="1">
      <alignment horizontal="center" vertical="center"/>
    </xf>
    <xf numFmtId="179" fontId="6" fillId="9" borderId="1" xfId="2" applyNumberFormat="1" applyFont="1" applyFill="1" applyBorder="1" applyAlignment="1">
      <alignment horizontal="right" vertical="center" shrinkToFit="1"/>
    </xf>
    <xf numFmtId="179" fontId="6" fillId="9" borderId="3" xfId="2" applyNumberFormat="1" applyFont="1" applyFill="1" applyBorder="1" applyAlignment="1">
      <alignment horizontal="right" vertical="center" shrinkToFit="1"/>
    </xf>
    <xf numFmtId="0" fontId="2" fillId="23" borderId="6" xfId="2" applyFill="1" applyBorder="1" applyAlignment="1">
      <alignment horizontal="left" vertical="center"/>
    </xf>
    <xf numFmtId="0" fontId="2" fillId="23" borderId="4" xfId="2" applyFill="1" applyBorder="1" applyAlignment="1">
      <alignment horizontal="left" vertical="center"/>
    </xf>
    <xf numFmtId="0" fontId="2" fillId="0" borderId="1" xfId="2" applyBorder="1" applyAlignment="1">
      <alignment horizontal="center" vertical="center" wrapText="1"/>
    </xf>
    <xf numFmtId="0" fontId="2" fillId="0" borderId="3" xfId="2" applyBorder="1" applyAlignment="1">
      <alignment horizontal="center" vertical="center" wrapText="1"/>
    </xf>
    <xf numFmtId="9" fontId="2" fillId="0" borderId="1" xfId="2" applyNumberFormat="1" applyFont="1" applyBorder="1" applyAlignment="1">
      <alignment horizontal="left" vertical="top"/>
    </xf>
    <xf numFmtId="9" fontId="2" fillId="0" borderId="3" xfId="2" applyNumberFormat="1" applyFont="1" applyBorder="1" applyAlignment="1">
      <alignment horizontal="left" vertical="top"/>
    </xf>
    <xf numFmtId="0" fontId="2" fillId="0" borderId="1" xfId="2" applyFont="1" applyBorder="1" applyAlignment="1">
      <alignment horizontal="left" vertical="center"/>
    </xf>
    <xf numFmtId="0" fontId="2" fillId="0" borderId="3" xfId="2" applyFont="1" applyBorder="1" applyAlignment="1">
      <alignment horizontal="left" vertical="center"/>
    </xf>
    <xf numFmtId="0" fontId="2" fillId="0" borderId="2" xfId="2" applyBorder="1" applyAlignment="1">
      <alignment horizontal="left" vertical="top"/>
    </xf>
    <xf numFmtId="0" fontId="2" fillId="0" borderId="1" xfId="2" applyFont="1" applyBorder="1" applyAlignment="1">
      <alignment horizontal="left" vertical="top"/>
    </xf>
  </cellXfs>
  <cellStyles count="11">
    <cellStyle name="パーセント" xfId="7" builtinId="5"/>
    <cellStyle name="パーセント 2" xfId="9"/>
    <cellStyle name="ハイパーリンク" xfId="6" builtinId="8"/>
    <cellStyle name="ハイパーリンク 2" xfId="4"/>
    <cellStyle name="ハイパーリンク 3" xfId="10"/>
    <cellStyle name="桁区切り" xfId="1" builtinId="6"/>
    <cellStyle name="桁区切り 2" xfId="3"/>
    <cellStyle name="桁区切り 2 2" xfId="8"/>
    <cellStyle name="標準" xfId="0" builtinId="0"/>
    <cellStyle name="標準 2" xfId="5"/>
    <cellStyle name="標準 2 2" xfId="2"/>
  </cellStyles>
  <dxfs count="0"/>
  <tableStyles count="0" defaultTableStyle="TableStyleMedium2" defaultPivotStyle="PivotStyleLight16"/>
  <colors>
    <mruColors>
      <color rgb="FFCC99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ustomXml" Target="../customXml/item2.xml"/><Relationship Id="rId10" Type="http://schemas.openxmlformats.org/officeDocument/2006/relationships/externalLink" Target="externalLinks/externalLink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8</xdr:col>
      <xdr:colOff>953736</xdr:colOff>
      <xdr:row>18</xdr:row>
      <xdr:rowOff>103909</xdr:rowOff>
    </xdr:from>
    <xdr:to>
      <xdr:col>13</xdr:col>
      <xdr:colOff>804058</xdr:colOff>
      <xdr:row>21</xdr:row>
      <xdr:rowOff>241216</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7569281" y="8191500"/>
          <a:ext cx="4612822" cy="8646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セッション検討範囲は赤枠</a:t>
          </a:r>
          <a:endParaRPr kumimoji="1" lang="en-US" altLang="ja-JP" sz="1100"/>
        </a:p>
        <a:p>
          <a:pPr algn="l"/>
          <a:r>
            <a:rPr kumimoji="1" lang="en-US" altLang="ja-JP" sz="1100"/>
            <a:t>※</a:t>
          </a:r>
          <a:r>
            <a:rPr kumimoji="1" lang="ja-JP" altLang="en-US" sz="1100"/>
            <a:t>エグゼ資料基準「クラウド利用料など」については２５行目参照</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space.isid.co.jp\project01\Users\00107050\AppData\Local\Temp\Temp1_&#36913;&#27425;&#36914;&#25431;&#22577;&#21578;&#26360;_&#35506;&#38988;&#31649;&#29702;_20170111.zip\file:\S:\&#24179;&#25104;12&#24180;&#24230;&#19978;&#26399;\&#36890;&#36948;&#28155;&#20184;&#34920;\&#35413;&#2038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esq365.sharepoint.com/Users/lisdly/AppData/Local/Microsoft/Windows/Temporary%20Internet%20Files/Content.Outlook/7J6P03E8/&#38750;&#27231;&#33021;&#35201;&#20214;&#23450;&#32681;&#26360;_&#30446;&#27425;&#26908;&#35342;_&#28271;&#20803;&#12373;&#12435;&#12510;&#12540;&#12472;&#28168;&#124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space.isid.co.jp\project01\Users\00107050\AppData\Local\Temp\Temp1_&#36913;&#27425;&#36914;&#25431;&#22577;&#21578;&#26360;_&#35506;&#38988;&#31649;&#29702;_20170111.zip\file:\S:\&#36939;&#29992;&#31649;&#29702;\&#38556;&#22793;&#20250;&#35696;\&#21508;&#65409;&#65392;&#65425;&#12363;&#12425;&#12398;&#25552;&#20986;&#36039;&#26009;\DB2\2003_02_DB2&#20104;&#38450;&#20445;&#23432;APAR&#20869;&#2348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sq365.sharepoint.com/FY17/20.&#21942;&#26989;&#37096;&#35506;&#21336;&#20301;/24.&#12497;&#12540;&#12488;&#12490;&#12540;&#21942;&#26989;&#37096;&#21942;&#26989;&#31532;4&#35506;/01.&#26696;&#20214;&#23550;&#24540;/ISID_docomo&#37329;&#34701;&#31995;/&#12509;&#12473;&#12488;/XX_&#35201;&#20214;&#23450;&#32681;/01_&#23450;&#32681;&#21069;&#12398;&#20181;&#35379;&#31561;/&#12304;&#21029;&#32025;03&#12305;&#12471;&#12473;&#12486;&#12512;&#12475;&#12461;&#12517;&#12522;&#12486;&#12451;&#23455;&#35013;&#12481;&#12455;&#12483;&#12463;&#12522;&#12473;&#12488;_&#20843;&#20195;&#12467;&#12513;&#12531;&#1248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space\project01\003512BE53994BBEA9F75CF0CE6A8105\S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space.isid.co.jp\project01\Users\00107050\AppData\Local\Temp\Temp1_&#36913;&#27425;&#36914;&#25431;&#22577;&#21578;&#26360;_&#35506;&#38988;&#31649;&#29702;_20170111.zip\file:\T:\&#24179;&#25104;12&#24180;&#24230;&#19978;&#26399;\&#36890;&#36948;&#28155;&#20184;&#34920;\&#35413;&#2038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sq365.sharepoint.com/229P3025/&#20849;&#29992;&#65420;&#65387;&#65433;&#65408;&#65438;/GMAXCL/Mail/tmp/MsgTmp/M0fc0081/&#12488;&#12521;&#12531;&#12473;&#12493;&#12483;&#1248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pace\project01\66BEE52B1890D150432C917F5C525F65\&#9733;&#12304;201707&#20844;&#38283;&#29256;&#12305;&#12304;SS&#23529;&#26619;&#27096;&#24335;1&#12305;&#12471;&#12473;&#12486;&#12512;&#12475;&#12461;&#12517;&#12522;&#12486;&#12451;&#23550;&#31574;&#12481;&#12455;&#12483;&#12463;&#12522;&#12473;&#12488;ver5_&#20013;&#38291;&#12471;&#12540;&#12488;&#20462;&#2749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sq365.sharepoint.com/229P2789/&#12473;&#12496;&#12523;/TMP/1.hitachi-koki/1.(&#23376;)/L1000/&#20181;&#27770;/BACKUP/&#12467;&#12500;&#12540;~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sq365.sharepoint.com/Documents%20and%20Settings/itomo/Local%20Settings/Temporary%20Internet%20Files/Content.IE5/05Q7CXIN/Project_&#963;-FORCE_Schedu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 val="リス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ルール"/>
      <sheetName val="目次案"/>
      <sheetName val="別紙_2.非機能要件一覧_仕訳対応_20180424"/>
      <sheetName val="03.チェックリスト"/>
    </sheetNames>
    <sheetDataSet>
      <sheetData sheetId="0" refreshError="1"/>
      <sheetData sheetId="1" refreshError="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LM"/>
      <sheetName val="DB2"/>
      <sheetName val="DB2PM"/>
      <sheetName val="DB2(for ps)"/>
      <sheetName val="HOLD"/>
      <sheetName val="Sheet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定履歴"/>
      <sheetName val="01.使用方法"/>
      <sheetName val="02.システム基本情報"/>
      <sheetName val="03.チェックリスト"/>
      <sheetName val="03.チェックリスト（標的型攻撃対策）"/>
      <sheetName val="04.対策予定 残留リスク"/>
      <sheetName val="05.用語定義"/>
      <sheetName val="06.暗号アルゴリズムリスト"/>
      <sheetName val="07.クレジットカード保持形態"/>
      <sheetName val="08.参考"/>
      <sheetName val="（定義）"/>
      <sheetName val="（work）"/>
    </sheetNames>
    <sheetDataSet>
      <sheetData sheetId="0"/>
      <sheetData sheetId="1"/>
      <sheetData sheetId="2"/>
      <sheetData sheetId="3">
        <row r="3">
          <cell r="E3" t="str">
            <v>インフラ構築・アプリ開発</v>
          </cell>
        </row>
        <row r="19">
          <cell r="E19" t="str">
            <v>お客様向けサービス（有料）</v>
          </cell>
        </row>
        <row r="26">
          <cell r="E26" t="str">
            <v>あり</v>
          </cell>
        </row>
        <row r="28">
          <cell r="E28" t="str">
            <v>あり</v>
          </cell>
        </row>
        <row r="29">
          <cell r="E29" t="str">
            <v>なし</v>
          </cell>
        </row>
        <row r="30">
          <cell r="E30" t="str">
            <v>あり</v>
          </cell>
        </row>
        <row r="31">
          <cell r="E31" t="str">
            <v>なし</v>
          </cell>
        </row>
        <row r="34">
          <cell r="E34" t="str">
            <v>あり</v>
          </cell>
        </row>
        <row r="40">
          <cell r="E40" t="str">
            <v>なし</v>
          </cell>
        </row>
        <row r="52">
          <cell r="E52" t="str">
            <v>レベルＳ情報有り</v>
          </cell>
        </row>
        <row r="53">
          <cell r="I53" t="str">
            <v>5年後、50万人想定</v>
          </cell>
        </row>
        <row r="54">
          <cell r="E54" t="str">
            <v>レベルＡ情報有り</v>
          </cell>
        </row>
        <row r="55">
          <cell r="E55" t="str">
            <v>レベルＢ情報有り</v>
          </cell>
        </row>
        <row r="56">
          <cell r="E56" t="str">
            <v>レベルＣ情報有り</v>
          </cell>
        </row>
        <row r="57">
          <cell r="E57" t="str">
            <v>公開情報有り</v>
          </cell>
        </row>
        <row r="60">
          <cell r="E60" t="str">
            <v>クレジットカード情報無</v>
          </cell>
        </row>
        <row r="75">
          <cell r="E75" t="str">
            <v>Windows系OS有り</v>
          </cell>
        </row>
        <row r="76">
          <cell r="E76" t="str">
            <v>Ｌｉｎｕｘ有り</v>
          </cell>
        </row>
        <row r="77">
          <cell r="E77" t="str">
            <v>ＵＮＩＸ無し</v>
          </cell>
        </row>
        <row r="78">
          <cell r="E78" t="str">
            <v>その他OS無し</v>
          </cell>
        </row>
        <row r="82">
          <cell r="E82" t="str">
            <v>インターネット接続有り（限定公開）</v>
          </cell>
        </row>
        <row r="83">
          <cell r="E83" t="str">
            <v>閉域網に接続有り</v>
          </cell>
        </row>
        <row r="85">
          <cell r="E85" t="str">
            <v>どちらでも無い</v>
          </cell>
        </row>
        <row r="86">
          <cell r="E86" t="str">
            <v>ＤｉＳＨネットワーク上構築無し</v>
          </cell>
        </row>
      </sheetData>
      <sheetData sheetId="4"/>
      <sheetData sheetId="5"/>
      <sheetData sheetId="6"/>
      <sheetData sheetId="7"/>
      <sheetData sheetId="8"/>
      <sheetData sheetId="9"/>
      <sheetData sheetId="10"/>
      <sheetData sheetId="11">
        <row r="5">
          <cell r="D5" t="str">
            <v>1.対策実施</v>
          </cell>
        </row>
        <row r="6">
          <cell r="D6" t="str">
            <v>2.代替策実施（残留リスクなし）</v>
          </cell>
        </row>
        <row r="7">
          <cell r="D7" t="str">
            <v>3.代替策実施（残留リスクあり、本対策実施予定あり）</v>
          </cell>
        </row>
        <row r="8">
          <cell r="D8" t="str">
            <v>4.代替策実施（残留リスクあり、本対策実施予定なし）</v>
          </cell>
        </row>
        <row r="9">
          <cell r="D9" t="str">
            <v>5.対策未実施（本対策実施予定あり）</v>
          </cell>
        </row>
        <row r="10">
          <cell r="D10" t="str">
            <v>6.対策未実施（本対策実施予定なし）</v>
          </cell>
        </row>
        <row r="11">
          <cell r="D11" t="str">
            <v>7.実施対象なし</v>
          </cell>
        </row>
        <row r="18">
          <cell r="D18" t="str">
            <v>選択▼</v>
          </cell>
        </row>
        <row r="19">
          <cell r="D19" t="str">
            <v>通信インフラ</v>
          </cell>
        </row>
        <row r="20">
          <cell r="D20" t="str">
            <v>お客様向けサービス（有料）</v>
          </cell>
        </row>
        <row r="21">
          <cell r="D21" t="str">
            <v>お客様向けサービス（無料）</v>
          </cell>
        </row>
        <row r="22">
          <cell r="D22" t="str">
            <v>社内向け</v>
          </cell>
        </row>
        <row r="23">
          <cell r="D23" t="str">
            <v>検証開発設備</v>
          </cell>
        </row>
        <row r="24">
          <cell r="D24" t="str">
            <v>その他</v>
          </cell>
        </row>
        <row r="28">
          <cell r="D28" t="str">
            <v>対策レベル不明</v>
          </cell>
        </row>
      </sheetData>
      <sheetData sheetId="12">
        <row r="4">
          <cell r="D4" t="b">
            <v>0</v>
          </cell>
        </row>
        <row r="5">
          <cell r="D5" t="b">
            <v>0</v>
          </cell>
        </row>
        <row r="6">
          <cell r="D6" t="b">
            <v>1</v>
          </cell>
        </row>
        <row r="8">
          <cell r="D8" t="b">
            <v>0</v>
          </cell>
        </row>
        <row r="9">
          <cell r="D9" t="b">
            <v>0</v>
          </cell>
        </row>
        <row r="10">
          <cell r="D10" t="b">
            <v>1</v>
          </cell>
        </row>
        <row r="11">
          <cell r="D11" t="b">
            <v>1</v>
          </cell>
        </row>
        <row r="12">
          <cell r="D12" t="b">
            <v>0</v>
          </cell>
        </row>
        <row r="13">
          <cell r="D13" t="b">
            <v>0</v>
          </cell>
        </row>
        <row r="14">
          <cell r="D14" t="b">
            <v>0</v>
          </cell>
        </row>
        <row r="16">
          <cell r="D16" t="b">
            <v>1</v>
          </cell>
        </row>
        <row r="17">
          <cell r="D17" t="b">
            <v>1</v>
          </cell>
        </row>
        <row r="18">
          <cell r="D18" t="b">
            <v>0</v>
          </cell>
        </row>
        <row r="20">
          <cell r="D20" t="b">
            <v>1</v>
          </cell>
        </row>
        <row r="21">
          <cell r="P21" t="str">
            <v>推奨</v>
          </cell>
          <cell r="W21" t="str">
            <v>推奨</v>
          </cell>
        </row>
        <row r="25">
          <cell r="D25" t="b">
            <v>1</v>
          </cell>
        </row>
        <row r="26">
          <cell r="D26" t="b">
            <v>1</v>
          </cell>
        </row>
        <row r="27">
          <cell r="D27" t="b">
            <v>1</v>
          </cell>
        </row>
        <row r="28">
          <cell r="D28" t="b">
            <v>1</v>
          </cell>
        </row>
        <row r="31">
          <cell r="D31" t="b">
            <v>0</v>
          </cell>
        </row>
        <row r="32">
          <cell r="D32" t="b">
            <v>1</v>
          </cell>
        </row>
        <row r="33">
          <cell r="D33" t="b">
            <v>0</v>
          </cell>
        </row>
        <row r="34">
          <cell r="D34" t="b">
            <v>0</v>
          </cell>
        </row>
        <row r="35">
          <cell r="D35" t="b">
            <v>0</v>
          </cell>
        </row>
        <row r="38">
          <cell r="D38" t="b">
            <v>1</v>
          </cell>
        </row>
        <row r="41">
          <cell r="D41" t="b">
            <v>1</v>
          </cell>
        </row>
        <row r="43">
          <cell r="D43" t="b">
            <v>0</v>
          </cell>
        </row>
        <row r="45">
          <cell r="D45" t="b">
            <v>1</v>
          </cell>
        </row>
        <row r="52">
          <cell r="D52" t="b">
            <v>0</v>
          </cell>
        </row>
        <row r="53">
          <cell r="D53" t="str">
            <v>5年後、50万人想定</v>
          </cell>
        </row>
        <row r="54">
          <cell r="D54" t="str">
            <v>対策可否は組織にて判断すること（表E参照）</v>
          </cell>
        </row>
        <row r="55">
          <cell r="D55" t="b">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00.使用方法"/>
      <sheetName val="01.基本情報１"/>
      <sheetName val="01.基本情報２"/>
      <sheetName val="01.基本情報３"/>
      <sheetName val="SSチェックリスト修正"/>
      <sheetName val="02.チェックリスト"/>
      <sheetName val="02.チェックリスト（標的型攻撃対策）"/>
      <sheetName val="03.対策予定 残留リスク"/>
      <sheetName val="04.NW接続形態"/>
      <sheetName val="05.管理策適用表"/>
      <sheetName val="06.セキュリティ対策レベル"/>
      <sheetName val="99.審査用"/>
      <sheetName val="99.SSMS登録用"/>
      <sheetName val="99.CSV中間シート"/>
      <sheetName val="99.CSV中間シート2"/>
      <sheetName val="zz.エリア定義"/>
    </sheetNames>
    <sheetDataSet>
      <sheetData sheetId="0"/>
      <sheetData sheetId="1"/>
      <sheetData sheetId="2">
        <row r="2">
          <cell r="E2" t="str">
            <v>社内構築システム用</v>
          </cell>
        </row>
        <row r="26">
          <cell r="E26" t="str">
            <v>選択▼</v>
          </cell>
        </row>
        <row r="34">
          <cell r="E34" t="str">
            <v>選択▼</v>
          </cell>
        </row>
        <row r="43">
          <cell r="E43" t="str">
            <v>選択▼</v>
          </cell>
        </row>
        <row r="44">
          <cell r="E44" t="str">
            <v>選択▼</v>
          </cell>
        </row>
        <row r="45">
          <cell r="E45" t="str">
            <v>選択▼</v>
          </cell>
          <cell r="F45" t="str">
            <v>その他（　　　　　　　　　　　　　　　）</v>
          </cell>
        </row>
        <row r="47">
          <cell r="E47" t="str">
            <v>選択▼</v>
          </cell>
        </row>
        <row r="48">
          <cell r="E48" t="str">
            <v>選択▼</v>
          </cell>
        </row>
        <row r="49">
          <cell r="E49" t="str">
            <v>選択▼</v>
          </cell>
        </row>
        <row r="50">
          <cell r="E50" t="str">
            <v>選択▼</v>
          </cell>
        </row>
        <row r="51">
          <cell r="E51" t="str">
            <v>選択▼</v>
          </cell>
        </row>
        <row r="52">
          <cell r="E52" t="str">
            <v>選択▼</v>
          </cell>
        </row>
        <row r="53">
          <cell r="F53" t="str">
            <v>その他（　　　　　　　　　　　　　　）</v>
          </cell>
        </row>
        <row r="65">
          <cell r="E65" t="str">
            <v>選択▼</v>
          </cell>
        </row>
        <row r="75">
          <cell r="E75" t="str">
            <v>選択▼</v>
          </cell>
        </row>
        <row r="79">
          <cell r="E79" t="str">
            <v>選択▼</v>
          </cell>
        </row>
        <row r="80">
          <cell r="E80" t="str">
            <v>選択▼</v>
          </cell>
        </row>
        <row r="81">
          <cell r="E81" t="str">
            <v>選択▼</v>
          </cell>
        </row>
        <row r="82">
          <cell r="E82" t="str">
            <v>選択▼</v>
          </cell>
        </row>
        <row r="90">
          <cell r="E90" t="str">
            <v>選択▼</v>
          </cell>
        </row>
        <row r="94">
          <cell r="E94" t="str">
            <v>選択▼</v>
          </cell>
        </row>
        <row r="97">
          <cell r="E97" t="str">
            <v>選択▼</v>
          </cell>
        </row>
        <row r="98">
          <cell r="E98" t="str">
            <v>選択▼</v>
          </cell>
        </row>
        <row r="102">
          <cell r="E102" t="str">
            <v>選択▼</v>
          </cell>
        </row>
        <row r="103">
          <cell r="E103" t="str">
            <v>選択▼</v>
          </cell>
        </row>
        <row r="104">
          <cell r="E104" t="str">
            <v>選択▼</v>
          </cell>
        </row>
        <row r="107">
          <cell r="E107" t="str">
            <v>選択▼</v>
          </cell>
        </row>
        <row r="109">
          <cell r="E109" t="str">
            <v>選択▼</v>
          </cell>
        </row>
        <row r="115">
          <cell r="E115" t="str">
            <v>選択▼</v>
          </cell>
        </row>
        <row r="126">
          <cell r="E126" t="str">
            <v>選択▼</v>
          </cell>
        </row>
        <row r="136">
          <cell r="E136" t="str">
            <v>選択▼</v>
          </cell>
        </row>
        <row r="156">
          <cell r="E156" t="str">
            <v>選択▼</v>
          </cell>
        </row>
        <row r="157">
          <cell r="E157" t="str">
            <v>選択▼</v>
          </cell>
        </row>
        <row r="159">
          <cell r="E159" t="str">
            <v>Bエリア</v>
          </cell>
        </row>
      </sheetData>
      <sheetData sheetId="3">
        <row r="16">
          <cell r="R16" t="str">
            <v>その他</v>
          </cell>
        </row>
        <row r="17">
          <cell r="R17" t="str">
            <v>その他</v>
          </cell>
        </row>
        <row r="18">
          <cell r="R18" t="str">
            <v>その他</v>
          </cell>
        </row>
        <row r="19">
          <cell r="R19" t="str">
            <v>その他</v>
          </cell>
        </row>
        <row r="20">
          <cell r="R20" t="str">
            <v>その他</v>
          </cell>
        </row>
        <row r="21">
          <cell r="R21" t="str">
            <v>その他</v>
          </cell>
        </row>
        <row r="22">
          <cell r="R22" t="str">
            <v>その他</v>
          </cell>
        </row>
        <row r="23">
          <cell r="R23" t="str">
            <v>その他</v>
          </cell>
        </row>
        <row r="25">
          <cell r="H25" t="str">
            <v>決済サービス</v>
          </cell>
          <cell r="R25" t="str">
            <v>その他</v>
          </cell>
        </row>
        <row r="26">
          <cell r="H26" t="str">
            <v>クラウドコンピューティング基盤</v>
          </cell>
          <cell r="R26" t="str">
            <v>その他</v>
          </cell>
        </row>
        <row r="27">
          <cell r="H27" t="str">
            <v>ASPサービス</v>
          </cell>
          <cell r="R27" t="str">
            <v>その他</v>
          </cell>
        </row>
        <row r="28">
          <cell r="H28" t="str">
            <v>Webアクセス解析</v>
          </cell>
          <cell r="R28" t="str">
            <v>その他</v>
          </cell>
        </row>
        <row r="29">
          <cell r="H29" t="str">
            <v>CDN「コンテンツデリバリネットワーク」</v>
          </cell>
          <cell r="R29" t="str">
            <v>その他</v>
          </cell>
        </row>
      </sheetData>
      <sheetData sheetId="4"/>
      <sheetData sheetId="5"/>
      <sheetData sheetId="6"/>
      <sheetData sheetId="7"/>
      <sheetData sheetId="8"/>
      <sheetData sheetId="9"/>
      <sheetData sheetId="10"/>
      <sheetData sheetId="11"/>
      <sheetData sheetId="12"/>
      <sheetData sheetId="13"/>
      <sheetData sheetId="14"/>
      <sheetData sheetId="15">
        <row r="31">
          <cell r="J31">
            <v>0</v>
          </cell>
        </row>
        <row r="36">
          <cell r="J36">
            <v>0</v>
          </cell>
        </row>
        <row r="92">
          <cell r="C92">
            <v>0</v>
          </cell>
        </row>
        <row r="96">
          <cell r="C96" t="str">
            <v>なし</v>
          </cell>
        </row>
        <row r="104">
          <cell r="D104">
            <v>0</v>
          </cell>
        </row>
        <row r="196">
          <cell r="G196">
            <v>0</v>
          </cell>
        </row>
        <row r="221">
          <cell r="D221">
            <v>0</v>
          </cell>
        </row>
        <row r="240">
          <cell r="C240" t="str">
            <v>なし</v>
          </cell>
        </row>
        <row r="255">
          <cell r="D255">
            <v>0</v>
          </cell>
        </row>
        <row r="275">
          <cell r="G275" t="str">
            <v>あり</v>
          </cell>
          <cell r="H275">
            <v>0</v>
          </cell>
          <cell r="I275" t="str">
            <v>あり</v>
          </cell>
          <cell r="J275">
            <v>0</v>
          </cell>
          <cell r="K275" t="str">
            <v>あり</v>
          </cell>
          <cell r="L275">
            <v>0</v>
          </cell>
          <cell r="M275" t="str">
            <v>あり</v>
          </cell>
          <cell r="N275">
            <v>0</v>
          </cell>
        </row>
      </sheetData>
      <sheetData sheetId="16">
        <row r="5">
          <cell r="C5" t="str">
            <v>選択▼</v>
          </cell>
          <cell r="D5" t="str">
            <v>選択▼</v>
          </cell>
          <cell r="E5" t="str">
            <v>選択▼</v>
          </cell>
        </row>
        <row r="6">
          <cell r="C6" t="str">
            <v>対策実施</v>
          </cell>
          <cell r="D6" t="str">
            <v>対策実施</v>
          </cell>
        </row>
        <row r="7">
          <cell r="C7" t="str">
            <v>代替策実施</v>
          </cell>
          <cell r="D7" t="str">
            <v>代替策実施</v>
          </cell>
        </row>
        <row r="8">
          <cell r="C8" t="str">
            <v>対策未実施</v>
          </cell>
          <cell r="D8" t="str">
            <v>対策未実施</v>
          </cell>
        </row>
        <row r="9">
          <cell r="C9" t="str">
            <v>対策不要</v>
          </cell>
          <cell r="D9" t="str">
            <v>対策不要</v>
          </cell>
        </row>
        <row r="13">
          <cell r="D13" t="str">
            <v>！対象システムのネットワークが未選択です</v>
          </cell>
        </row>
        <row r="14">
          <cell r="D14" t="str">
            <v>！取り扱う情報が未選択です</v>
          </cell>
        </row>
        <row r="16">
          <cell r="D16" t="str">
            <v>！外部委託有無が未選択です</v>
          </cell>
        </row>
        <row r="17">
          <cell r="D17" t="str">
            <v>！第三者提供サービス有無が未選択です</v>
          </cell>
        </row>
        <row r="18">
          <cell r="D18" t="str">
            <v>！スマホ利用有無が未選択です</v>
          </cell>
        </row>
        <row r="19">
          <cell r="D19" t="str">
            <v>！顧客情報管理システム有無が未選択です</v>
          </cell>
        </row>
        <row r="20">
          <cell r="D20" t="str">
            <v>！OSが未選択です</v>
          </cell>
        </row>
        <row r="22">
          <cell r="D22" t="str">
            <v>！リモート接続有無が未選択です</v>
          </cell>
        </row>
        <row r="23">
          <cell r="D23" t="str">
            <v>！無線LAN有無が未選択です</v>
          </cell>
        </row>
        <row r="25">
          <cell r="D25" t="str">
            <v>！電子メールシステム有無が未選択です</v>
          </cell>
        </row>
        <row r="27">
          <cell r="D27" t="str">
            <v>！DNSサーバ有無が未選択です</v>
          </cell>
        </row>
        <row r="28">
          <cell r="D28" t="str">
            <v>！IDS/IPS対策状況が未選択です</v>
          </cell>
        </row>
        <row r="29">
          <cell r="D29" t="str">
            <v>！NTPサーバ有無が未選択です</v>
          </cell>
        </row>
        <row r="30">
          <cell r="D30" t="str">
            <v>実装チェックリストで確認してください</v>
          </cell>
        </row>
        <row r="35">
          <cell r="C35" t="str">
            <v>選択▼</v>
          </cell>
          <cell r="E35" t="str">
            <v>選択▼</v>
          </cell>
        </row>
        <row r="36">
          <cell r="C36" t="str">
            <v>社内構築システム用</v>
          </cell>
          <cell r="E36" t="str">
            <v>リモート接続有り（コンテンツ更新）</v>
          </cell>
        </row>
        <row r="37">
          <cell r="C37" t="str">
            <v>CMP基盤用</v>
          </cell>
          <cell r="E37" t="str">
            <v>リモート接続有り（システム保守）</v>
          </cell>
        </row>
        <row r="38">
          <cell r="C38" t="str">
            <v>DiSH-DC用</v>
          </cell>
          <cell r="E38" t="str">
            <v>リモート接続有り（コンテンツ更新、システム保守）</v>
          </cell>
        </row>
        <row r="39">
          <cell r="E39" t="str">
            <v>リモート接続無し</v>
          </cell>
        </row>
        <row r="52">
          <cell r="C52" t="str">
            <v>選択▼</v>
          </cell>
        </row>
        <row r="53">
          <cell r="C53" t="str">
            <v>ドコモ（中央）</v>
          </cell>
        </row>
        <row r="54">
          <cell r="C54" t="str">
            <v>　ドコモＣＳ</v>
          </cell>
        </row>
        <row r="55">
          <cell r="C55" t="str">
            <v>　ドコモ・サポート</v>
          </cell>
        </row>
        <row r="56">
          <cell r="C56" t="str">
            <v>　ドコモ・システムズ</v>
          </cell>
        </row>
        <row r="57">
          <cell r="C57" t="str">
            <v>　ドコモ・テクノロジ</v>
          </cell>
        </row>
        <row r="58">
          <cell r="C58" t="str">
            <v>　ドコモ・データコム</v>
          </cell>
        </row>
        <row r="59">
          <cell r="C59" t="str">
            <v>　ｍｍｂｉ</v>
          </cell>
        </row>
        <row r="60">
          <cell r="C60" t="str">
            <v>　ドコモ・アニメストア</v>
          </cell>
        </row>
        <row r="61">
          <cell r="C61" t="str">
            <v>　ドコモ・インサイトマーケティング</v>
          </cell>
        </row>
        <row r="62">
          <cell r="C62" t="str">
            <v>　ドコモ・ヘルスケア</v>
          </cell>
        </row>
        <row r="63">
          <cell r="C63" t="str">
            <v>　日本アルトマーク</v>
          </cell>
        </row>
        <row r="64">
          <cell r="C64" t="str">
            <v>　ジャパン・モバイルキャスティング</v>
          </cell>
        </row>
        <row r="65">
          <cell r="C65" t="str">
            <v>北海道支社</v>
          </cell>
        </row>
        <row r="66">
          <cell r="C66" t="str">
            <v>　ドコモＣＳ北海道</v>
          </cell>
        </row>
        <row r="67">
          <cell r="C67" t="str">
            <v>東北支社</v>
          </cell>
        </row>
        <row r="68">
          <cell r="C68" t="str">
            <v>　ドコモＣＳ東北</v>
          </cell>
        </row>
        <row r="69">
          <cell r="C69" t="str">
            <v>東海支社</v>
          </cell>
        </row>
        <row r="70">
          <cell r="C70" t="str">
            <v>　ドコモＣＳ東海</v>
          </cell>
        </row>
        <row r="71">
          <cell r="C71" t="str">
            <v>北陸支社</v>
          </cell>
        </row>
        <row r="72">
          <cell r="C72" t="str">
            <v>　ドコモＣＳ北陸</v>
          </cell>
        </row>
        <row r="73">
          <cell r="C73" t="str">
            <v>関西支社</v>
          </cell>
        </row>
        <row r="74">
          <cell r="C74" t="str">
            <v>　ドコモＣＳ関西</v>
          </cell>
        </row>
        <row r="75">
          <cell r="C75" t="str">
            <v>中国支社</v>
          </cell>
        </row>
        <row r="76">
          <cell r="C76" t="str">
            <v>　ドコモＣＳ中国</v>
          </cell>
        </row>
        <row r="77">
          <cell r="C77" t="str">
            <v>四国支社</v>
          </cell>
        </row>
        <row r="78">
          <cell r="C78" t="str">
            <v>　ドコモＣＳ四国</v>
          </cell>
        </row>
        <row r="79">
          <cell r="C79" t="str">
            <v>九州支社</v>
          </cell>
        </row>
        <row r="80">
          <cell r="C80" t="str">
            <v>　ドコモＣＳ九州</v>
          </cell>
        </row>
        <row r="83">
          <cell r="C83" t="str">
            <v>選択▼</v>
          </cell>
        </row>
        <row r="84">
          <cell r="C84" t="str">
            <v>通信インフラ</v>
          </cell>
        </row>
        <row r="85">
          <cell r="C85" t="str">
            <v>お客様向けサービス（有料）</v>
          </cell>
        </row>
        <row r="86">
          <cell r="C86" t="str">
            <v>お客様向けサービス（無料）</v>
          </cell>
        </row>
        <row r="87">
          <cell r="C87" t="str">
            <v>社内向け</v>
          </cell>
        </row>
        <row r="88">
          <cell r="C88" t="str">
            <v>検証開発設備</v>
          </cell>
        </row>
        <row r="89">
          <cell r="C89" t="str">
            <v>その他</v>
          </cell>
        </row>
        <row r="114">
          <cell r="D114" t="str">
            <v>該当しない</v>
          </cell>
          <cell r="E114" t="str">
            <v>該当しない</v>
          </cell>
        </row>
        <row r="115">
          <cell r="D115" t="str">
            <v>該当する</v>
          </cell>
          <cell r="E115" t="str">
            <v>該当する</v>
          </cell>
        </row>
        <row r="116">
          <cell r="D116" t="str">
            <v>該当しない</v>
          </cell>
          <cell r="E116" t="str">
            <v>該当しない</v>
          </cell>
        </row>
        <row r="124">
          <cell r="C124" t="str">
            <v>自組織が管理するエリアにサーバを設置する</v>
          </cell>
          <cell r="E124" t="str">
            <v>自組織が管理するエリアに端末を設置する</v>
          </cell>
        </row>
        <row r="132">
          <cell r="D132" t="str">
            <v>スタンドアロンでは無い</v>
          </cell>
        </row>
        <row r="139">
          <cell r="E139" t="str">
            <v>いいえ</v>
          </cell>
          <cell r="I139" t="str">
            <v>いいえ</v>
          </cell>
        </row>
        <row r="141">
          <cell r="E141" t="str">
            <v>いいえ</v>
          </cell>
          <cell r="I141" t="str">
            <v>いいえ</v>
          </cell>
        </row>
        <row r="143">
          <cell r="E143" t="str">
            <v>はい</v>
          </cell>
        </row>
        <row r="148">
          <cell r="E148">
            <v>0</v>
          </cell>
        </row>
        <row r="156">
          <cell r="E156" t="str">
            <v>不明</v>
          </cell>
        </row>
        <row r="159">
          <cell r="L159" t="str">
            <v>必須</v>
          </cell>
        </row>
        <row r="160">
          <cell r="L160" t="str">
            <v>推奨</v>
          </cell>
        </row>
        <row r="161">
          <cell r="L161" t="str">
            <v>推奨</v>
          </cell>
        </row>
        <row r="169">
          <cell r="L169" t="str">
            <v>推奨</v>
          </cell>
        </row>
        <row r="180">
          <cell r="E180">
            <v>0</v>
          </cell>
        </row>
        <row r="182">
          <cell r="D182" t="str">
            <v>百件未満</v>
          </cell>
        </row>
        <row r="183">
          <cell r="D183" t="str">
            <v>百～千件未満</v>
          </cell>
        </row>
        <row r="184">
          <cell r="D184" t="str">
            <v>千～１万件未満</v>
          </cell>
        </row>
        <row r="185">
          <cell r="D185" t="str">
            <v>１万～１０万件未満</v>
          </cell>
        </row>
        <row r="186">
          <cell r="D186" t="str">
            <v>１０万～１００万件未満</v>
          </cell>
        </row>
        <row r="187">
          <cell r="D187" t="str">
            <v>１００万件～１０００万件未満</v>
          </cell>
        </row>
        <row r="188">
          <cell r="D188" t="str">
            <v>１０００万件以上</v>
          </cell>
        </row>
        <row r="190">
          <cell r="E190" t="str">
            <v>なし</v>
          </cell>
        </row>
        <row r="195">
          <cell r="C195" t="str">
            <v>決済サービス</v>
          </cell>
        </row>
        <row r="196">
          <cell r="C196" t="str">
            <v>クラウドコンピューティング基盤</v>
          </cell>
        </row>
        <row r="197">
          <cell r="C197" t="str">
            <v>ASPサービス</v>
          </cell>
        </row>
        <row r="198">
          <cell r="C198" t="str">
            <v>Webアクセス解析</v>
          </cell>
        </row>
        <row r="199">
          <cell r="C199" t="str">
            <v>DNS</v>
          </cell>
        </row>
        <row r="200">
          <cell r="C200" t="str">
            <v>CDN「コンテンツデリバリネットワーク」</v>
          </cell>
        </row>
        <row r="201">
          <cell r="C201" t="str">
            <v>IDS・IPS</v>
          </cell>
        </row>
        <row r="202">
          <cell r="C202" t="str">
            <v>WAF</v>
          </cell>
        </row>
        <row r="203">
          <cell r="C203" t="str">
            <v>その他</v>
          </cell>
        </row>
        <row r="207">
          <cell r="C207" t="str">
            <v>CoDenペイメント/NTTコミュニケーションズ</v>
          </cell>
        </row>
        <row r="208">
          <cell r="C208" t="str">
            <v>NTTデータ/NTTデータ</v>
          </cell>
        </row>
        <row r="209">
          <cell r="C209" t="str">
            <v>GMOペイメントゲートウェイ/GMOペイメントゲートウェイ</v>
          </cell>
        </row>
        <row r="210">
          <cell r="C210" t="str">
            <v>その他</v>
          </cell>
        </row>
        <row r="212">
          <cell r="C212" t="str">
            <v>AmazonWebService EC2/Amazon</v>
          </cell>
        </row>
        <row r="213">
          <cell r="C213" t="str">
            <v>AmazonWebService S3/Amazon</v>
          </cell>
        </row>
        <row r="214">
          <cell r="C214" t="str">
            <v>AmazonWebService EBS/Amazon</v>
          </cell>
        </row>
        <row r="215">
          <cell r="C215" t="str">
            <v>MicrosoftAzure/Microsoft</v>
          </cell>
        </row>
        <row r="216">
          <cell r="C216" t="str">
            <v>セールスフォース/セールスフォース.com</v>
          </cell>
        </row>
        <row r="217">
          <cell r="C217" t="str">
            <v>Bizホスティング Enterprise Cloud/NTTコミュニケーションズ</v>
          </cell>
        </row>
        <row r="218">
          <cell r="C218" t="str">
            <v>Bizホスティング Cloudn/NTTコミュニケーションズ</v>
          </cell>
        </row>
        <row r="219">
          <cell r="C219" t="str">
            <v>Nexcenter/NTTコミュニケーションズ</v>
          </cell>
        </row>
        <row r="220">
          <cell r="C220" t="str">
            <v>NEC Cloud IaaS/NEC</v>
          </cell>
        </row>
        <row r="221">
          <cell r="C221" t="str">
            <v>RIACUBE/NEC</v>
          </cell>
        </row>
        <row r="222">
          <cell r="C222" t="str">
            <v>BIGLOBEクラウドホスティング/NEC</v>
          </cell>
        </row>
        <row r="223">
          <cell r="C223" t="str">
            <v>BIGLOBEWebホスティング/NEC</v>
          </cell>
        </row>
        <row r="224">
          <cell r="C224" t="str">
            <v>BIGLOBEクラウドストレージ/NEC</v>
          </cell>
        </row>
        <row r="225">
          <cell r="C225" t="str">
            <v>Google Compute Engine/Google</v>
          </cell>
        </row>
        <row r="226">
          <cell r="C226" t="str">
            <v>Google App Engine/Google</v>
          </cell>
        </row>
        <row r="227">
          <cell r="C227" t="str">
            <v>IIJ/IIJ</v>
          </cell>
        </row>
        <row r="228">
          <cell r="C228" t="str">
            <v>さくらインターネット/さくらインターネット</v>
          </cell>
        </row>
        <row r="229">
          <cell r="C229" t="str">
            <v>GMOクラウド/GMO</v>
          </cell>
        </row>
        <row r="230">
          <cell r="C230" t="str">
            <v>IDCフロンティア/IDCフロンティア</v>
          </cell>
        </row>
        <row r="231">
          <cell r="C231" t="str">
            <v>TIS/TIS</v>
          </cell>
        </row>
        <row r="232">
          <cell r="C232" t="str">
            <v>KDDI/KDDI</v>
          </cell>
        </row>
        <row r="233">
          <cell r="C233" t="str">
            <v>NTTデータ/NTTデータ</v>
          </cell>
        </row>
        <row r="234">
          <cell r="C234" t="str">
            <v>CTC/CTC</v>
          </cell>
        </row>
        <row r="235">
          <cell r="C235" t="str">
            <v>heroku/heroku</v>
          </cell>
        </row>
        <row r="236">
          <cell r="C236" t="str">
            <v>Cisco/Cisco</v>
          </cell>
        </row>
        <row r="237">
          <cell r="C237" t="str">
            <v>KiiCloud/Kii</v>
          </cell>
        </row>
        <row r="238">
          <cell r="C238" t="str">
            <v>日立SOL/日立SOL</v>
          </cell>
        </row>
        <row r="239">
          <cell r="C239" t="str">
            <v>リンク/リンク</v>
          </cell>
        </row>
        <row r="240">
          <cell r="C240" t="str">
            <v>Bizひかりクラウド/NTT西日本</v>
          </cell>
        </row>
        <row r="241">
          <cell r="C241" t="str">
            <v>NTTソフト/NTTソフト</v>
          </cell>
        </row>
        <row r="242">
          <cell r="C242" t="str">
            <v>Nifty/Nifty</v>
          </cell>
        </row>
        <row r="243">
          <cell r="C243" t="str">
            <v>その他</v>
          </cell>
        </row>
        <row r="245">
          <cell r="C245" t="str">
            <v>ゼンリンデータコム/ゼンリンデータコム</v>
          </cell>
        </row>
        <row r="246">
          <cell r="C246" t="str">
            <v>マピオン/マピオン</v>
          </cell>
        </row>
        <row r="247">
          <cell r="C247" t="str">
            <v>その他</v>
          </cell>
        </row>
        <row r="249">
          <cell r="C249" t="str">
            <v>Adobe Analytics/Adobe</v>
          </cell>
        </row>
        <row r="250">
          <cell r="C250" t="str">
            <v>Google Analytics/Google</v>
          </cell>
        </row>
        <row r="251">
          <cell r="C251" t="str">
            <v>NTTレゾナント/NTTレゾナント</v>
          </cell>
        </row>
        <row r="252">
          <cell r="C252" t="str">
            <v>その他</v>
          </cell>
        </row>
        <row r="254">
          <cell r="C254" t="str">
            <v>Amazon Route53/Amazon</v>
          </cell>
        </row>
        <row r="255">
          <cell r="C255" t="str">
            <v>Google/Google</v>
          </cell>
        </row>
        <row r="256">
          <cell r="C256" t="str">
            <v>その他</v>
          </cell>
        </row>
        <row r="258">
          <cell r="C258" t="str">
            <v>IIJ/IIJ</v>
          </cell>
        </row>
        <row r="259">
          <cell r="C259" t="str">
            <v>CDNetWorks/CDNetWorks</v>
          </cell>
        </row>
        <row r="260">
          <cell r="C260" t="str">
            <v>Akamai/Akamai</v>
          </cell>
        </row>
        <row r="261">
          <cell r="C261" t="str">
            <v>その他</v>
          </cell>
        </row>
        <row r="263">
          <cell r="C263" t="str">
            <v>DeepSecurity/Trend Micro</v>
          </cell>
        </row>
        <row r="264">
          <cell r="C264" t="str">
            <v>その他</v>
          </cell>
        </row>
        <row r="266">
          <cell r="C266" t="str">
            <v>Symantec/Symantec</v>
          </cell>
        </row>
        <row r="267">
          <cell r="C267" t="str">
            <v>Scutum/セキュアスカイ・テクノロジー</v>
          </cell>
        </row>
        <row r="268">
          <cell r="C268" t="str">
            <v>その他</v>
          </cell>
        </row>
        <row r="270">
          <cell r="C270" t="str">
            <v>その他</v>
          </cell>
        </row>
        <row r="274">
          <cell r="C274" t="str">
            <v>選択▼</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取り纏め表"/>
      <sheetName val="トランスネット"/>
      <sheetName val="トランスネット.xls"/>
      <sheetName val="%E3%83%88%E3%83%A9%E3%83%B3%E3%"/>
      <sheetName val="Sheet1"/>
      <sheetName val="Sheet2"/>
    </sheetNames>
    <definedNames>
      <definedName name="COPY3"/>
    </definedNames>
    <sheetDataSet>
      <sheetData sheetId="0" refreshError="1">
        <row r="10">
          <cell r="L10">
            <v>1000</v>
          </cell>
        </row>
      </sheetData>
      <sheetData sheetId="1" refreshError="1"/>
      <sheetData sheetId="2" refreshError="1"/>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00.使用方法"/>
      <sheetName val="01.基本情報１"/>
      <sheetName val="01.基本情報２"/>
      <sheetName val="01.基本情報３"/>
      <sheetName val="02.チェックリスト"/>
      <sheetName val="02.チェックリスト（標的型攻撃対策）"/>
      <sheetName val="03.対策予定 残留リスク"/>
      <sheetName val="04.NW接続形態"/>
      <sheetName val="05.管理策適用表"/>
      <sheetName val="06.セキュリティ対策レベル"/>
      <sheetName val="07.クレジットカード保持形態"/>
      <sheetName val="99.審査用"/>
      <sheetName val="99.SSMS登録用"/>
      <sheetName val="99.CSV中間シート"/>
      <sheetName val="99.CSV中間シート2"/>
      <sheetName val="zz.エリア定義"/>
    </sheetNames>
    <sheetDataSet>
      <sheetData sheetId="0" refreshError="1"/>
      <sheetData sheetId="1" refreshError="1"/>
      <sheetData sheetId="2">
        <row r="2">
          <cell r="E2" t="str">
            <v>社内構築システム用</v>
          </cell>
        </row>
        <row r="89">
          <cell r="D89" t="b">
            <v>0</v>
          </cell>
        </row>
        <row r="90">
          <cell r="D90" t="b">
            <v>0</v>
          </cell>
        </row>
        <row r="91">
          <cell r="D91" t="b">
            <v>0</v>
          </cell>
        </row>
        <row r="92">
          <cell r="D92" t="b">
            <v>0</v>
          </cell>
        </row>
        <row r="93">
          <cell r="D93" t="b">
            <v>1</v>
          </cell>
        </row>
        <row r="94">
          <cell r="D94" t="b">
            <v>1</v>
          </cell>
        </row>
      </sheetData>
      <sheetData sheetId="3">
        <row r="16">
          <cell r="R16" t="str">
            <v>その他</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ow r="31">
          <cell r="J31">
            <v>0</v>
          </cell>
        </row>
      </sheetData>
      <sheetData sheetId="16">
        <row r="5">
          <cell r="C5" t="str">
            <v>選択▼</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コピー~4"/>
      <sheetName val="消さないでねシート"/>
      <sheetName val="コピー~4.XLS"/>
      <sheetName val="%E3%82%B3%E3%83%94%E3%83%BC~4.X"/>
      <sheetName val="改正後組織図(2017年4月15日) "/>
    </sheetNames>
    <definedNames>
      <definedName name="Endmsg2"/>
    </definedNames>
    <sheetDataSet>
      <sheetData sheetId="0" refreshError="1"/>
      <sheetData sheetId="1" refreshError="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iticalPath"/>
      <sheetName val="WBS-abc"/>
      <sheetName val="見積標準"/>
      <sheetName val="Project_σ-FORCE_Schedule"/>
      <sheetName val="CEG summary"/>
    </sheetNames>
    <sheetDataSet>
      <sheetData sheetId="0">
        <row r="16">
          <cell r="D16" t="str">
            <v>M1</v>
          </cell>
          <cell r="E16" t="str">
            <v>M2</v>
          </cell>
          <cell r="F16" t="str">
            <v>M3</v>
          </cell>
          <cell r="G16" t="str">
            <v>M4</v>
          </cell>
        </row>
        <row r="17">
          <cell r="D17">
            <v>38275</v>
          </cell>
          <cell r="E17">
            <v>38303</v>
          </cell>
          <cell r="F17">
            <v>38310</v>
          </cell>
          <cell r="G17">
            <v>38317</v>
          </cell>
        </row>
      </sheetData>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alculator.aw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calculator.aws/"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aws.amazon.com/jp/savingsplans/compute-pricing/" TargetMode="External"/><Relationship Id="rId2" Type="http://schemas.openxmlformats.org/officeDocument/2006/relationships/hyperlink" Target="https://aws.amazon.com/jp/ec2/pricing/reserved-instances/pricing/" TargetMode="External"/><Relationship Id="rId1" Type="http://schemas.openxmlformats.org/officeDocument/2006/relationships/hyperlink" Target="https://aws.amazon.com/jp/rds/aurora/pricing/" TargetMode="External"/><Relationship Id="rId5" Type="http://schemas.openxmlformats.org/officeDocument/2006/relationships/printerSettings" Target="../printerSettings/printerSettings6.bin"/><Relationship Id="rId4" Type="http://schemas.openxmlformats.org/officeDocument/2006/relationships/hyperlink" Target="https://aws.amazon.com/jp/elasticache/pricin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W44"/>
  <sheetViews>
    <sheetView tabSelected="1" zoomScale="55" zoomScaleNormal="55" workbookViewId="0">
      <pane xSplit="7" ySplit="2" topLeftCell="H3" activePane="bottomRight" state="frozen"/>
      <selection pane="topRight" activeCell="H1" sqref="H1"/>
      <selection pane="bottomLeft" activeCell="A3" sqref="A3"/>
      <selection pane="bottomRight" activeCell="G20" sqref="G20"/>
    </sheetView>
  </sheetViews>
  <sheetFormatPr defaultRowHeight="18.75" outlineLevelCol="1"/>
  <cols>
    <col min="1" max="1" width="2.625" customWidth="1"/>
    <col min="2" max="2" width="4.125" bestFit="1" customWidth="1"/>
    <col min="3" max="3" width="24.125" bestFit="1" customWidth="1"/>
    <col min="4" max="7" width="17.625" customWidth="1"/>
    <col min="8" max="8" width="2.625" customWidth="1"/>
    <col min="9" max="15" width="12.625" customWidth="1"/>
    <col min="16" max="16" width="2.625" customWidth="1"/>
    <col min="17" max="17" width="12.625" customWidth="1"/>
    <col min="18" max="18" width="2.625" customWidth="1"/>
    <col min="19" max="25" width="12.625" hidden="1" customWidth="1" outlineLevel="1"/>
    <col min="26" max="26" width="2.625" hidden="1" customWidth="1" outlineLevel="1"/>
    <col min="27" max="33" width="12.625" hidden="1" customWidth="1" outlineLevel="1"/>
    <col min="34" max="34" width="2.625" hidden="1" customWidth="1" outlineLevel="1"/>
    <col min="35" max="35" width="16.75" customWidth="1" collapsed="1"/>
    <col min="36" max="43" width="16.75" customWidth="1"/>
    <col min="44" max="44" width="2.625" hidden="1" customWidth="1" outlineLevel="1"/>
    <col min="45" max="53" width="16.75" hidden="1" customWidth="1" outlineLevel="1"/>
    <col min="54" max="54" width="2.625" hidden="1" customWidth="1" outlineLevel="1"/>
    <col min="55" max="63" width="16.75" hidden="1" customWidth="1" outlineLevel="1"/>
    <col min="64" max="64" width="2.625" hidden="1" customWidth="1" outlineLevel="1"/>
    <col min="65" max="73" width="16.75" hidden="1" customWidth="1" outlineLevel="1"/>
    <col min="74" max="74" width="2.625" customWidth="1" collapsed="1"/>
    <col min="75" max="75" width="54.25" bestFit="1" customWidth="1"/>
  </cols>
  <sheetData>
    <row r="1" spans="1:75" ht="19.5" customHeight="1" thickBot="1">
      <c r="A1" t="s">
        <v>0</v>
      </c>
      <c r="I1" s="383" t="s">
        <v>1</v>
      </c>
      <c r="J1" s="384"/>
      <c r="K1" s="384"/>
      <c r="L1" s="110"/>
      <c r="M1" s="387" t="s">
        <v>2</v>
      </c>
      <c r="N1" s="387"/>
      <c r="O1" s="387"/>
      <c r="Q1" s="190"/>
      <c r="S1" s="395" t="s">
        <v>1</v>
      </c>
      <c r="T1" s="396"/>
      <c r="U1" s="396"/>
      <c r="V1" s="177"/>
      <c r="W1" s="374" t="s">
        <v>2</v>
      </c>
      <c r="X1" s="374"/>
      <c r="Y1" s="374"/>
      <c r="AA1" s="395" t="s">
        <v>1</v>
      </c>
      <c r="AB1" s="396"/>
      <c r="AC1" s="396"/>
      <c r="AD1" s="177"/>
      <c r="AE1" s="374" t="s">
        <v>2</v>
      </c>
      <c r="AF1" s="374"/>
      <c r="AG1" s="374"/>
      <c r="AI1" s="60" t="s">
        <v>3</v>
      </c>
      <c r="AJ1" s="60"/>
      <c r="AK1" s="60"/>
      <c r="AL1" s="60"/>
      <c r="AM1" s="60"/>
      <c r="AN1" s="60"/>
      <c r="AO1" s="60"/>
      <c r="AQ1" s="60"/>
      <c r="AS1" s="60" t="s">
        <v>4</v>
      </c>
      <c r="AT1" s="60"/>
      <c r="AU1" s="60"/>
      <c r="AV1" s="60"/>
      <c r="AW1" s="60"/>
      <c r="AX1" s="60"/>
      <c r="AY1" s="60"/>
      <c r="AZ1" s="60"/>
      <c r="BA1" s="60"/>
      <c r="BC1" s="60" t="s">
        <v>5</v>
      </c>
      <c r="BD1" s="60"/>
      <c r="BE1" s="60"/>
      <c r="BF1" s="60"/>
      <c r="BG1" s="60"/>
      <c r="BH1" s="60"/>
      <c r="BI1" s="60"/>
      <c r="BJ1" s="60"/>
      <c r="BK1" s="60"/>
      <c r="BM1" s="60" t="s">
        <v>6</v>
      </c>
      <c r="BN1" s="60"/>
      <c r="BO1" s="60"/>
      <c r="BP1" s="60"/>
      <c r="BQ1" s="60"/>
      <c r="BR1" s="60"/>
      <c r="BS1" s="60"/>
      <c r="BT1" s="60"/>
      <c r="BU1" s="60"/>
    </row>
    <row r="2" spans="1:75" ht="36.75" thickTop="1">
      <c r="B2" s="128"/>
      <c r="C2" s="129"/>
      <c r="D2" s="157" t="s">
        <v>384</v>
      </c>
      <c r="E2" s="158" t="s">
        <v>385</v>
      </c>
      <c r="F2" s="130" t="s">
        <v>7</v>
      </c>
      <c r="G2" s="176" t="s">
        <v>407</v>
      </c>
      <c r="H2" s="131"/>
      <c r="I2" s="130" t="s">
        <v>8</v>
      </c>
      <c r="J2" s="130" t="s">
        <v>9</v>
      </c>
      <c r="K2" s="130" t="s">
        <v>10</v>
      </c>
      <c r="L2" s="132" t="s">
        <v>11</v>
      </c>
      <c r="M2" s="130" t="s">
        <v>8</v>
      </c>
      <c r="N2" s="130" t="s">
        <v>9</v>
      </c>
      <c r="O2" s="130" t="s">
        <v>10</v>
      </c>
      <c r="P2" s="131"/>
      <c r="Q2" s="191" t="s">
        <v>415</v>
      </c>
      <c r="R2" s="131"/>
      <c r="S2" s="176" t="s">
        <v>8</v>
      </c>
      <c r="T2" s="176" t="s">
        <v>9</v>
      </c>
      <c r="U2" s="176" t="s">
        <v>10</v>
      </c>
      <c r="V2" s="178" t="s">
        <v>11</v>
      </c>
      <c r="W2" s="176" t="s">
        <v>8</v>
      </c>
      <c r="X2" s="176" t="s">
        <v>9</v>
      </c>
      <c r="Y2" s="176" t="s">
        <v>10</v>
      </c>
      <c r="Z2" s="131"/>
      <c r="AA2" s="176" t="s">
        <v>8</v>
      </c>
      <c r="AB2" s="176" t="s">
        <v>9</v>
      </c>
      <c r="AC2" s="176" t="s">
        <v>10</v>
      </c>
      <c r="AD2" s="178" t="s">
        <v>11</v>
      </c>
      <c r="AE2" s="176" t="s">
        <v>8</v>
      </c>
      <c r="AF2" s="176" t="s">
        <v>9</v>
      </c>
      <c r="AG2" s="176" t="s">
        <v>10</v>
      </c>
      <c r="AH2" s="131"/>
      <c r="AI2" s="378" t="s">
        <v>12</v>
      </c>
      <c r="AJ2" s="379"/>
      <c r="AK2" s="380"/>
      <c r="AL2" s="378" t="s">
        <v>13</v>
      </c>
      <c r="AM2" s="388"/>
      <c r="AN2" s="390"/>
      <c r="AO2" s="378" t="s">
        <v>14</v>
      </c>
      <c r="AP2" s="388"/>
      <c r="AQ2" s="389"/>
      <c r="AS2" s="375" t="s">
        <v>12</v>
      </c>
      <c r="AT2" s="376"/>
      <c r="AU2" s="377"/>
      <c r="AV2" s="375" t="s">
        <v>13</v>
      </c>
      <c r="AW2" s="381"/>
      <c r="AX2" s="382"/>
      <c r="AY2" s="375" t="s">
        <v>14</v>
      </c>
      <c r="AZ2" s="381"/>
      <c r="BA2" s="382"/>
      <c r="BC2" s="375" t="s">
        <v>12</v>
      </c>
      <c r="BD2" s="376"/>
      <c r="BE2" s="377"/>
      <c r="BF2" s="375" t="s">
        <v>13</v>
      </c>
      <c r="BG2" s="381"/>
      <c r="BH2" s="382"/>
      <c r="BI2" s="375" t="s">
        <v>14</v>
      </c>
      <c r="BJ2" s="381"/>
      <c r="BK2" s="382"/>
      <c r="BM2" s="375" t="s">
        <v>12</v>
      </c>
      <c r="BN2" s="376"/>
      <c r="BO2" s="377"/>
      <c r="BP2" s="375" t="s">
        <v>13</v>
      </c>
      <c r="BQ2" s="381"/>
      <c r="BR2" s="382"/>
      <c r="BS2" s="375" t="s">
        <v>14</v>
      </c>
      <c r="BT2" s="381"/>
      <c r="BU2" s="382"/>
      <c r="BW2" s="87" t="s">
        <v>15</v>
      </c>
    </row>
    <row r="3" spans="1:75">
      <c r="B3" s="133"/>
      <c r="C3" s="58" t="s">
        <v>16</v>
      </c>
      <c r="D3" s="108">
        <v>105</v>
      </c>
      <c r="E3" s="108">
        <v>110</v>
      </c>
      <c r="F3" s="108">
        <v>110</v>
      </c>
      <c r="G3" s="108">
        <v>114</v>
      </c>
      <c r="H3" s="109"/>
      <c r="I3" s="113" t="s">
        <v>17</v>
      </c>
      <c r="J3" s="113" t="s">
        <v>17</v>
      </c>
      <c r="K3" s="113" t="s">
        <v>17</v>
      </c>
      <c r="L3" s="113" t="s">
        <v>17</v>
      </c>
      <c r="M3" s="113" t="s">
        <v>17</v>
      </c>
      <c r="N3" s="113" t="s">
        <v>17</v>
      </c>
      <c r="O3" s="113" t="s">
        <v>17</v>
      </c>
      <c r="P3" s="109"/>
      <c r="Q3" s="113" t="s">
        <v>17</v>
      </c>
      <c r="R3" s="109"/>
      <c r="S3" s="113" t="s">
        <v>406</v>
      </c>
      <c r="T3" s="113" t="s">
        <v>406</v>
      </c>
      <c r="U3" s="113" t="s">
        <v>406</v>
      </c>
      <c r="V3" s="113" t="s">
        <v>406</v>
      </c>
      <c r="W3" s="113" t="s">
        <v>406</v>
      </c>
      <c r="X3" s="113" t="s">
        <v>406</v>
      </c>
      <c r="Y3" s="113" t="s">
        <v>406</v>
      </c>
      <c r="Z3" s="109"/>
      <c r="AA3" s="113" t="s">
        <v>406</v>
      </c>
      <c r="AB3" s="113" t="s">
        <v>406</v>
      </c>
      <c r="AC3" s="113" t="s">
        <v>406</v>
      </c>
      <c r="AD3" s="113" t="s">
        <v>406</v>
      </c>
      <c r="AE3" s="113" t="s">
        <v>406</v>
      </c>
      <c r="AF3" s="113" t="s">
        <v>406</v>
      </c>
      <c r="AG3" s="113" t="s">
        <v>406</v>
      </c>
      <c r="AH3" s="109"/>
      <c r="AI3" s="108">
        <v>105</v>
      </c>
      <c r="AJ3" s="108">
        <v>110</v>
      </c>
      <c r="AK3" s="125">
        <v>114</v>
      </c>
      <c r="AL3" s="108">
        <v>105</v>
      </c>
      <c r="AM3" s="108">
        <v>110</v>
      </c>
      <c r="AN3" s="125">
        <v>114</v>
      </c>
      <c r="AO3" s="108">
        <v>105</v>
      </c>
      <c r="AP3" s="108">
        <v>110</v>
      </c>
      <c r="AQ3" s="140">
        <v>114</v>
      </c>
      <c r="AR3" s="109"/>
      <c r="AS3" s="108">
        <v>105</v>
      </c>
      <c r="AT3" s="108">
        <v>110</v>
      </c>
      <c r="AU3" s="108">
        <v>115</v>
      </c>
      <c r="AV3" s="108">
        <v>105</v>
      </c>
      <c r="AW3" s="108">
        <v>110</v>
      </c>
      <c r="AX3" s="108">
        <v>115</v>
      </c>
      <c r="AY3" s="108">
        <v>105</v>
      </c>
      <c r="AZ3" s="108">
        <v>110</v>
      </c>
      <c r="BA3" s="108">
        <v>115</v>
      </c>
      <c r="BB3" s="109"/>
      <c r="BC3" s="108">
        <v>105</v>
      </c>
      <c r="BD3" s="108">
        <v>110</v>
      </c>
      <c r="BE3" s="108">
        <v>115</v>
      </c>
      <c r="BF3" s="108">
        <v>105</v>
      </c>
      <c r="BG3" s="108">
        <v>110</v>
      </c>
      <c r="BH3" s="108">
        <v>115</v>
      </c>
      <c r="BI3" s="108">
        <v>105</v>
      </c>
      <c r="BJ3" s="108">
        <v>110</v>
      </c>
      <c r="BK3" s="108">
        <v>115</v>
      </c>
      <c r="BL3" s="109"/>
      <c r="BM3" s="108">
        <v>105</v>
      </c>
      <c r="BN3" s="108">
        <v>110</v>
      </c>
      <c r="BO3" s="108">
        <v>115</v>
      </c>
      <c r="BP3" s="108">
        <v>105</v>
      </c>
      <c r="BQ3" s="108">
        <v>110</v>
      </c>
      <c r="BR3" s="108">
        <v>115</v>
      </c>
      <c r="BS3" s="108">
        <v>105</v>
      </c>
      <c r="BT3" s="108">
        <v>110</v>
      </c>
      <c r="BU3" s="108">
        <v>115</v>
      </c>
      <c r="BW3" s="117"/>
    </row>
    <row r="4" spans="1:75" ht="56.25">
      <c r="B4" s="134">
        <v>1</v>
      </c>
      <c r="C4" s="47" t="s">
        <v>18</v>
      </c>
      <c r="D4" s="55">
        <v>876235</v>
      </c>
      <c r="E4" s="49">
        <v>120840</v>
      </c>
      <c r="F4" s="55">
        <v>196560</v>
      </c>
      <c r="G4" s="55">
        <v>202693</v>
      </c>
      <c r="I4" s="107">
        <f>計算シート!BB583</f>
        <v>10330.97412832</v>
      </c>
      <c r="J4" s="107">
        <f>計算シート!BC583</f>
        <v>847.52541283200003</v>
      </c>
      <c r="K4" s="107">
        <f>計算シート!BD583</f>
        <v>217.525412832</v>
      </c>
      <c r="L4" s="107">
        <f>'計算シート (研修環境20日)'!BM537</f>
        <v>419.99999999999989</v>
      </c>
      <c r="M4" s="107">
        <f>計算シート!BB659</f>
        <v>10984.55092396</v>
      </c>
      <c r="N4" s="107">
        <f>計算シート!BC659</f>
        <v>886.20709239600001</v>
      </c>
      <c r="O4" s="107">
        <f>計算シート!BD659</f>
        <v>256.20709239600001</v>
      </c>
      <c r="Q4" s="192">
        <v>-5683.6799999999985</v>
      </c>
      <c r="S4" s="107">
        <v>9847.2541283199989</v>
      </c>
      <c r="T4" s="107">
        <v>847.52541283200003</v>
      </c>
      <c r="U4" s="107">
        <v>217.525412832</v>
      </c>
      <c r="V4" s="189">
        <v>419.99999999999989</v>
      </c>
      <c r="W4" s="107">
        <v>10234.07092396</v>
      </c>
      <c r="X4" s="107">
        <v>886.20709239600001</v>
      </c>
      <c r="Y4" s="107">
        <v>256.20709239600001</v>
      </c>
      <c r="AA4" s="174">
        <f t="shared" ref="AA4:AG4" si="0">I4-S4</f>
        <v>483.72000000000116</v>
      </c>
      <c r="AB4" s="174">
        <f t="shared" si="0"/>
        <v>0</v>
      </c>
      <c r="AC4" s="174">
        <f t="shared" si="0"/>
        <v>0</v>
      </c>
      <c r="AD4" s="174">
        <f t="shared" ref="AD4:AD14" si="1">L4-V4</f>
        <v>0</v>
      </c>
      <c r="AE4" s="174">
        <f t="shared" si="0"/>
        <v>750.47999999999956</v>
      </c>
      <c r="AF4" s="174">
        <f t="shared" si="0"/>
        <v>0</v>
      </c>
      <c r="AG4" s="174">
        <f t="shared" si="0"/>
        <v>0</v>
      </c>
      <c r="AI4" s="49">
        <f>(CEILING(($I4*$D$27*AI$3*$D$28)+($J4*$D$27*AI$3*$D$28)+($K4*$D$27*AI$3*$D$28)+($L4*$D$27*AI$3*$D$29)+($Q4*$D$27*AI$3*$D$30),1000)/1000)</f>
        <v>187011</v>
      </c>
      <c r="AJ4" s="49">
        <f>(CEILING(($I4*$D$27*AJ$3*$D$28)+($J4*$D$27*AJ$3*$D$28)+($K4*$D$27*AJ$3*$D$28)+($L4*$D$27*AJ$3*$D$29)+($Q4*$D$27*AJ$3*$D$30),1000)/1000)</f>
        <v>195917</v>
      </c>
      <c r="AK4" s="49">
        <f>(CEILING(($I4*$D$27*AK$3*$D$28)+($J4*$D$27*AK$3*$D$28)+($K4*$D$27*AK$3*$D$28)+($L4*$D$27*AK$3*$D$29)+($Q4*$D$27*AK$3*$D$30),1000)/1000)</f>
        <v>203041</v>
      </c>
      <c r="AL4" s="49">
        <f>(CEILING(($I4*$D$27*AL$3*60)+($J4*$D$27*AL$3*60)+($K4*$D$27*AL$3*60)+($L4*$D$27*AL$3*$D$29)+($M4*$D$27*AL$3*60)+($N4*$D$27*AL$3*60)+($O4*$D$27*AL$3*60)+($Q4*$D$27*AL$3*$D$30),1000)/1000)</f>
        <v>192998</v>
      </c>
      <c r="AM4" s="49">
        <f>(CEILING(($I4*$D$27*AM$3*60)+($J4*$D$27*AM$3*60)+($K4*$D$27*AM$3*60)+($L4*$D$27*AM$3*$D$29)+($M4*$D$27*AM$3*60)+($N4*$D$27*AM$3*60)+($O4*$D$27*AM$3*60)+($Q4*$D$27*AM$3*$D$30),1000)/1000)</f>
        <v>202188</v>
      </c>
      <c r="AN4" s="49">
        <f>(CEILING(($I4*$D$27*AN$3*60)+($J4*$D$27*AN$3*60)+($K4*$D$27*AN$3*60)+($L4*$D$27*AN$3*$D$29)+($M4*$D$27*AN$3*60)+($N4*$D$27*AN$3*60)+($O4*$D$27*AN$3*60)+($Q4*$D$27*AN$3*$D$30),1000)/1000)</f>
        <v>209540</v>
      </c>
      <c r="AO4" s="49">
        <f>(CEILING(($M4*$D$27*AO$3*$D$28)+($N4*$D$27*AO$3*$D$28)+($O4*$D$27*AO$3*$D$28)+($L4*$D$27*AO$3*$D$29)+($Q4*$D$27*AO$3*$D$30),1000)/1000)</f>
        <v>198984</v>
      </c>
      <c r="AP4" s="49">
        <f>(CEILING(($M4*$D$27*AP$3*$D$28)+($N4*$D$27*AP$3*$D$28)+($O4*$D$27*AP$3*$D$28)+($L4*$D$27*AP$3*$D$29)+($Q4*$D$27*AP$3*$D$30),1000)/1000)</f>
        <v>208460</v>
      </c>
      <c r="AQ4" s="142">
        <f>(CEILING(($M4*$D$27*AQ$3*$D$28)+($N4*$D$27*AQ$3*$D$28)+($O4*$D$27*AQ$3*$D$28)+($L4*$D$27*AQ$3*$D$29)+($Q4*$D$27*AQ$3*$D$30),1000)/1000)</f>
        <v>216040</v>
      </c>
      <c r="AS4" s="59">
        <f t="shared" ref="AS4:AS13" si="2">AI4-$D4</f>
        <v>-689224</v>
      </c>
      <c r="AT4" s="59">
        <f t="shared" ref="AT4:AT13" si="3">AJ4-$D4</f>
        <v>-680318</v>
      </c>
      <c r="AU4" s="59">
        <f t="shared" ref="AU4:AU13" si="4">AK4-$D4</f>
        <v>-673194</v>
      </c>
      <c r="AV4" s="59">
        <f t="shared" ref="AV4:AV13" si="5">AL4-$D4</f>
        <v>-683237</v>
      </c>
      <c r="AW4" s="59">
        <f t="shared" ref="AW4:AW13" si="6">AM4-$D4</f>
        <v>-674047</v>
      </c>
      <c r="AX4" s="59">
        <f t="shared" ref="AX4:AX13" si="7">AN4-$D4</f>
        <v>-666695</v>
      </c>
      <c r="AY4" s="59">
        <f t="shared" ref="AY4:AY13" si="8">AO4-$D4</f>
        <v>-677251</v>
      </c>
      <c r="AZ4" s="59">
        <f t="shared" ref="AZ4:AZ13" si="9">AP4-$D4</f>
        <v>-667775</v>
      </c>
      <c r="BA4" s="59">
        <f t="shared" ref="BA4:BA13" si="10">AQ4-$D4</f>
        <v>-660195</v>
      </c>
      <c r="BC4" s="49">
        <f>AI4-$E4</f>
        <v>66171</v>
      </c>
      <c r="BD4" s="49">
        <f t="shared" ref="BD4:BK4" si="11">AJ4-$E4</f>
        <v>75077</v>
      </c>
      <c r="BE4" s="49">
        <f t="shared" si="11"/>
        <v>82201</v>
      </c>
      <c r="BF4" s="49">
        <f t="shared" si="11"/>
        <v>72158</v>
      </c>
      <c r="BG4" s="49">
        <f t="shared" si="11"/>
        <v>81348</v>
      </c>
      <c r="BH4" s="49">
        <f t="shared" si="11"/>
        <v>88700</v>
      </c>
      <c r="BI4" s="49">
        <f t="shared" si="11"/>
        <v>78144</v>
      </c>
      <c r="BJ4" s="49">
        <f t="shared" si="11"/>
        <v>87620</v>
      </c>
      <c r="BK4" s="49">
        <f t="shared" si="11"/>
        <v>95200</v>
      </c>
      <c r="BM4" s="59">
        <f>AI4-$F4</f>
        <v>-9549</v>
      </c>
      <c r="BN4" s="59">
        <f t="shared" ref="BN4:BU4" si="12">AJ4-$F4</f>
        <v>-643</v>
      </c>
      <c r="BO4" s="59">
        <f t="shared" si="12"/>
        <v>6481</v>
      </c>
      <c r="BP4" s="59">
        <f t="shared" si="12"/>
        <v>-3562</v>
      </c>
      <c r="BQ4" s="59">
        <f t="shared" si="12"/>
        <v>5628</v>
      </c>
      <c r="BR4" s="49">
        <f t="shared" si="12"/>
        <v>12980</v>
      </c>
      <c r="BS4" s="59">
        <f t="shared" si="12"/>
        <v>2424</v>
      </c>
      <c r="BT4" s="59">
        <f t="shared" si="12"/>
        <v>11900</v>
      </c>
      <c r="BU4" s="193">
        <f t="shared" si="12"/>
        <v>19480</v>
      </c>
      <c r="BV4" s="195"/>
      <c r="BW4" s="83" t="s">
        <v>19</v>
      </c>
    </row>
    <row r="5" spans="1:75" ht="39.950000000000003" customHeight="1">
      <c r="B5" s="134">
        <v>2</v>
      </c>
      <c r="C5" s="47" t="s">
        <v>20</v>
      </c>
      <c r="D5" s="55">
        <v>99778</v>
      </c>
      <c r="E5" s="49">
        <v>243840</v>
      </c>
      <c r="F5" s="55">
        <v>250560</v>
      </c>
      <c r="G5" s="55">
        <v>114016</v>
      </c>
      <c r="I5" s="169">
        <f>計算シート!BB584</f>
        <v>0</v>
      </c>
      <c r="J5" s="169">
        <f>計算シート!BC584</f>
        <v>0</v>
      </c>
      <c r="K5" s="169">
        <f>計算シート!BD584</f>
        <v>0</v>
      </c>
      <c r="L5" s="169">
        <f>'計算シート (研修環境20日)'!BM538</f>
        <v>0</v>
      </c>
      <c r="M5" s="169">
        <f>計算シート!BB660</f>
        <v>0</v>
      </c>
      <c r="N5" s="169">
        <f>計算シート!BC660</f>
        <v>0</v>
      </c>
      <c r="O5" s="169">
        <f>計算シート!BD660</f>
        <v>0</v>
      </c>
      <c r="Q5" s="169"/>
      <c r="S5" s="107">
        <v>5174.8160000000007</v>
      </c>
      <c r="T5" s="107">
        <v>1119.2720000000002</v>
      </c>
      <c r="U5" s="107">
        <v>101.75200000000001</v>
      </c>
      <c r="V5" s="189">
        <v>305.25600000000003</v>
      </c>
      <c r="W5" s="107">
        <v>5174.8160000000007</v>
      </c>
      <c r="X5" s="107">
        <v>1119.2720000000002</v>
      </c>
      <c r="Y5" s="107">
        <v>101.75200000000001</v>
      </c>
      <c r="AA5" s="174">
        <f t="shared" ref="AA5:AA13" si="13">I5-S5</f>
        <v>-5174.8160000000007</v>
      </c>
      <c r="AB5" s="174">
        <f t="shared" ref="AB5:AB13" si="14">J5-T5</f>
        <v>-1119.2720000000002</v>
      </c>
      <c r="AC5" s="174">
        <f t="shared" ref="AC5:AC13" si="15">K5-U5</f>
        <v>-101.75200000000001</v>
      </c>
      <c r="AD5" s="174">
        <f t="shared" si="1"/>
        <v>-305.25600000000003</v>
      </c>
      <c r="AE5" s="174">
        <f t="shared" ref="AE5:AE13" si="16">M5-W5</f>
        <v>-5174.8160000000007</v>
      </c>
      <c r="AF5" s="174">
        <f t="shared" ref="AF5:AF13" si="17">N5-X5</f>
        <v>-1119.2720000000002</v>
      </c>
      <c r="AG5" s="174">
        <f t="shared" ref="AG5:AG13" si="18">O5-Y5</f>
        <v>-101.75200000000001</v>
      </c>
      <c r="AI5" s="49">
        <f>(CEILING(($I5*$D$27*AI$3*$D$28)+($J5*$D$27*AI$3*$D$28)+($K5*$D$27*AI$3*$D$28)+($L5*$D$27*AI$3*$D$29),1000)/1000)</f>
        <v>0</v>
      </c>
      <c r="AJ5" s="49">
        <f>(CEILING(($I5*$D$27*AJ$3*$D$28)+($J5*$D$27*AJ$3*$D$28)+($K5*$D$27*AJ$3*$D$28)+($L5*$D$27*AJ$3*$D$29),1000)/1000)</f>
        <v>0</v>
      </c>
      <c r="AK5" s="49">
        <f>(CEILING(($I5*$D$27*AK$3*$D$28)+($J5*$D$27*AK$3*$D$28)+($K5*$D$27*AK$3*$D$28)+($L5*$D$27*AK$3*$D$29),1000)/1000)</f>
        <v>0</v>
      </c>
      <c r="AL5" s="49">
        <f>(CEILING(($I5*$D$27*AL$3*60)+($J5*$D$27*AL$3*60)+($K5*$D$27*AL$3*60)+($L5*$D$27*AL$3*$D$29)+($M5*$D$27*AL$3*60)+($N5*$D$27*AL$3*60)+($O5*$D$27*AL$3*60),1000)/1000)</f>
        <v>0</v>
      </c>
      <c r="AM5" s="49">
        <f>(CEILING(($I5*$D$27*AM$3*60)+($J5*$D$27*AM$3*60)+($K5*$D$27*AM$3*60)+($L5*$D$27*AM$3*$D$29)+($M5*$D$27*AM$3*60)+($N5*$D$27*AM$3*60)+($O5*$D$27*AM$3*60),1000)/1000)</f>
        <v>0</v>
      </c>
      <c r="AN5" s="49">
        <f>(CEILING(($I5*$D$27*AN$3*60)+($J5*$D$27*AN$3*60)+($K5*$D$27*AN$3*60)+($L5*$D$27*AN$3*$D$29)+($M5*$D$27*AN$3*60)+($N5*$D$27*AN$3*60)+($O5*$D$27*AN$3*60),1000)/1000)</f>
        <v>0</v>
      </c>
      <c r="AO5" s="49">
        <f>(CEILING(($M5*$D$27*AO$3*$D$28)+($N5*$D$27*AO$3*$D$28)+($O5*$D$27*AO$3*$D$28)+($L5*$D$27*AO$3*$D$29),1000)/1000)</f>
        <v>0</v>
      </c>
      <c r="AP5" s="49">
        <f>(CEILING(($M5*$D$27*AP$3*$D$28)+($N5*$D$27*AP$3*$D$28)+($O5*$D$27*AP$3*$D$28)+($L5*$D$27*AP$3*$D$29),1000)/1000)</f>
        <v>0</v>
      </c>
      <c r="AQ5" s="142">
        <f>(CEILING(($M5*$D$27*AQ$3*$D$28)+($N5*$D$27*AQ$3*$D$28)+($O5*$D$27*AQ$3*$D$28)+($L5*$D$27*AQ$3*$D$29),1000)/1000)</f>
        <v>0</v>
      </c>
      <c r="AS5" s="49">
        <f t="shared" si="2"/>
        <v>-99778</v>
      </c>
      <c r="AT5" s="49">
        <f t="shared" si="3"/>
        <v>-99778</v>
      </c>
      <c r="AU5" s="49">
        <f t="shared" si="4"/>
        <v>-99778</v>
      </c>
      <c r="AV5" s="49">
        <f t="shared" si="5"/>
        <v>-99778</v>
      </c>
      <c r="AW5" s="49">
        <f t="shared" si="6"/>
        <v>-99778</v>
      </c>
      <c r="AX5" s="49">
        <f t="shared" si="7"/>
        <v>-99778</v>
      </c>
      <c r="AY5" s="49">
        <f t="shared" si="8"/>
        <v>-99778</v>
      </c>
      <c r="AZ5" s="49">
        <f t="shared" si="9"/>
        <v>-99778</v>
      </c>
      <c r="BA5" s="49">
        <f t="shared" si="10"/>
        <v>-99778</v>
      </c>
      <c r="BC5" s="59">
        <f t="shared" ref="BC5:BC13" si="19">AI5-$E5</f>
        <v>-243840</v>
      </c>
      <c r="BD5" s="59">
        <f t="shared" ref="BD5:BD13" si="20">AJ5-$E5</f>
        <v>-243840</v>
      </c>
      <c r="BE5" s="59">
        <f t="shared" ref="BE5:BE13" si="21">AK5-$E5</f>
        <v>-243840</v>
      </c>
      <c r="BF5" s="59">
        <f t="shared" ref="BF5:BF13" si="22">AL5-$E5</f>
        <v>-243840</v>
      </c>
      <c r="BG5" s="59">
        <f t="shared" ref="BG5:BG13" si="23">AM5-$E5</f>
        <v>-243840</v>
      </c>
      <c r="BH5" s="59">
        <f t="shared" ref="BH5:BH13" si="24">AN5-$E5</f>
        <v>-243840</v>
      </c>
      <c r="BI5" s="59">
        <f t="shared" ref="BI5:BI13" si="25">AO5-$E5</f>
        <v>-243840</v>
      </c>
      <c r="BJ5" s="59">
        <f t="shared" ref="BJ5:BJ13" si="26">AP5-$E5</f>
        <v>-243840</v>
      </c>
      <c r="BK5" s="59">
        <f t="shared" ref="BK5:BK13" si="27">AQ5-$E5</f>
        <v>-243840</v>
      </c>
      <c r="BM5" s="59">
        <f t="shared" ref="BM5:BM13" si="28">AI5-$F5</f>
        <v>-250560</v>
      </c>
      <c r="BN5" s="59">
        <f t="shared" ref="BN5:BN13" si="29">AJ5-$F5</f>
        <v>-250560</v>
      </c>
      <c r="BO5" s="59">
        <f t="shared" ref="BO5:BO13" si="30">AK5-$F5</f>
        <v>-250560</v>
      </c>
      <c r="BP5" s="59">
        <f t="shared" ref="BP5:BP13" si="31">AL5-$F5</f>
        <v>-250560</v>
      </c>
      <c r="BQ5" s="59">
        <f t="shared" ref="BQ5:BQ13" si="32">AM5-$F5</f>
        <v>-250560</v>
      </c>
      <c r="BR5" s="59">
        <f t="shared" ref="BR5:BR13" si="33">AN5-$F5</f>
        <v>-250560</v>
      </c>
      <c r="BS5" s="59">
        <f t="shared" ref="BS5:BS13" si="34">AO5-$F5</f>
        <v>-250560</v>
      </c>
      <c r="BT5" s="59">
        <f t="shared" ref="BT5:BT13" si="35">AP5-$F5</f>
        <v>-250560</v>
      </c>
      <c r="BU5" s="194">
        <f t="shared" ref="BU5:BU13" si="36">AQ5-$F5</f>
        <v>-250560</v>
      </c>
      <c r="BV5" s="195"/>
      <c r="BW5" s="83" t="s">
        <v>21</v>
      </c>
    </row>
    <row r="6" spans="1:75" ht="39.950000000000003" customHeight="1">
      <c r="B6" s="134">
        <v>3</v>
      </c>
      <c r="C6" s="47" t="s">
        <v>22</v>
      </c>
      <c r="D6" s="55">
        <v>47991</v>
      </c>
      <c r="E6" s="49">
        <v>53760</v>
      </c>
      <c r="F6" s="55">
        <v>53760</v>
      </c>
      <c r="G6" s="55">
        <v>53885</v>
      </c>
      <c r="I6" s="107">
        <f>計算シート!BB585</f>
        <v>5477.0879999999988</v>
      </c>
      <c r="J6" s="107">
        <f>計算シート!BC585</f>
        <v>1036.9399999999998</v>
      </c>
      <c r="K6" s="107">
        <f>計算シート!BD585</f>
        <v>103.28999999999999</v>
      </c>
      <c r="L6" s="107">
        <f>'計算シート (研修環境20日)'!BM539</f>
        <v>309.87</v>
      </c>
      <c r="M6" s="107">
        <f>計算シート!BB661</f>
        <v>5477.0879999999988</v>
      </c>
      <c r="N6" s="107">
        <f>計算シート!BC661</f>
        <v>1036.9399999999998</v>
      </c>
      <c r="O6" s="107">
        <f>計算シート!BD661</f>
        <v>103.28999999999999</v>
      </c>
      <c r="Q6" s="192">
        <v>-1116</v>
      </c>
      <c r="S6" s="107">
        <v>2656.0159999999996</v>
      </c>
      <c r="T6" s="107">
        <v>346.68</v>
      </c>
      <c r="U6" s="107">
        <v>24.19</v>
      </c>
      <c r="V6" s="189">
        <v>61.65000000000002</v>
      </c>
      <c r="W6" s="107">
        <v>2656.0159999999996</v>
      </c>
      <c r="X6" s="107">
        <v>346.68</v>
      </c>
      <c r="Y6" s="107">
        <v>24.19</v>
      </c>
      <c r="AA6" s="174">
        <f t="shared" si="13"/>
        <v>2821.0719999999992</v>
      </c>
      <c r="AB6" s="174">
        <f t="shared" si="14"/>
        <v>690.25999999999976</v>
      </c>
      <c r="AC6" s="174">
        <f t="shared" si="15"/>
        <v>79.099999999999994</v>
      </c>
      <c r="AD6" s="174">
        <f t="shared" si="1"/>
        <v>248.21999999999997</v>
      </c>
      <c r="AE6" s="174">
        <f t="shared" si="16"/>
        <v>2821.0719999999992</v>
      </c>
      <c r="AF6" s="174">
        <f t="shared" si="17"/>
        <v>690.25999999999976</v>
      </c>
      <c r="AG6" s="174">
        <f t="shared" si="18"/>
        <v>79.099999999999994</v>
      </c>
      <c r="AI6" s="49">
        <f>(CEILING(($I6*$D$27*AI$3*$D$28)+($J6*$D$27*AI$3*$D$28)+($K6*$D$27*AI$3*$D$28)+($L6*$D$27*AI$3*$D$29)+($Q6*$D$27*AI$3*$D$30),1000)/1000)</f>
        <v>108646</v>
      </c>
      <c r="AJ6" s="49">
        <f t="shared" ref="AJ6" si="37">(CEILING(($I6*$D$27*AJ$3*$D$28)+($J6*$D$27*AJ$3*$D$28)+($K6*$D$27*AJ$3*$D$28)+($L6*$D$27*AJ$3*$D$29)+($Q6*$D$27*AJ$3*$D$30),1000)/1000)</f>
        <v>113820</v>
      </c>
      <c r="AK6" s="49">
        <f>(CEILING(($I6*$D$27*AK$3*$D$28)+($J6*$D$27*AK$3*$D$28)+($K6*$D$27*AK$3*$D$28)+($L6*$D$27*AK$3*$D$29)+($Q6*$D$27*AK$3*$D$30),1000)/1000)</f>
        <v>117958</v>
      </c>
      <c r="AL6" s="49">
        <f>(CEILING(($I6*$D$27*AL$3*60)+($J6*$D$27*AL$3*60)+($K6*$D$27*AL$3*60)+($L6*$D$27*AL$3*$D$29)+($M6*$D$27*AL$3*60)+($N6*$D$27*AL$3*60)+($O6*$D$27*AL$3*60)+($Q6*$D$27*AL$3*$D$30),1000)/1000)</f>
        <v>108646</v>
      </c>
      <c r="AM6" s="49">
        <f>(CEILING(($I6*$D$27*AM$3*60)+($J6*$D$27*AM$3*60)+($K6*$D$27*AM$3*60)+($L6*$D$27*AM$3*$D$29)+($M6*$D$27*AM$3*60)+($N6*$D$27*AM$3*60)+($O6*$D$27*AM$3*60)+($Q6*$D$27*AM$3*$D$30),1000)/1000)</f>
        <v>113820</v>
      </c>
      <c r="AN6" s="49">
        <f>(CEILING(($I6*$D$27*AN$3*60)+($J6*$D$27*AN$3*60)+($K6*$D$27*AN$3*60)+($L6*$D$27*AN$3*$D$29)+($M6*$D$27*AN$3*60)+($N6*$D$27*AN$3*60)+($O6*$D$27*AN$3*60)+($Q6*$D$27*AN$3*$D$30),1000)/1000)</f>
        <v>117958</v>
      </c>
      <c r="AO6" s="49">
        <f>(CEILING(($M6*$D$27*AO$3*$D$28)+($N6*$D$27*AO$3*$D$28)+($O6*$D$27*AO$3*$D$28)+($L6*$D$27*AO$3*$D$29)+($Q6*$D$27*AO$3*$D$30),1000)/1000)</f>
        <v>108646</v>
      </c>
      <c r="AP6" s="49">
        <f>(CEILING(($M6*$D$27*AP$3*$D$28)+($N6*$D$27*AP$3*$D$28)+($O6*$D$27*AP$3*$D$28)+($L6*$D$27*AP$3*$D$29)+($Q6*$D$27*AP$3*$D$30),1000)/1000)</f>
        <v>113820</v>
      </c>
      <c r="AQ6" s="142">
        <f>(CEILING(($M6*$D$27*AQ$3*$D$28)+($N6*$D$27*AQ$3*$D$28)+($O6*$D$27*AQ$3*$D$28)+($L6*$D$27*AQ$3*$D$29)+($Q6*$D$27*AQ$3*$D$30),1000)/1000)</f>
        <v>117958</v>
      </c>
      <c r="AS6" s="49">
        <f t="shared" si="2"/>
        <v>60655</v>
      </c>
      <c r="AT6" s="49">
        <f t="shared" si="3"/>
        <v>65829</v>
      </c>
      <c r="AU6" s="49">
        <f t="shared" si="4"/>
        <v>69967</v>
      </c>
      <c r="AV6" s="49">
        <f t="shared" si="5"/>
        <v>60655</v>
      </c>
      <c r="AW6" s="49">
        <f t="shared" si="6"/>
        <v>65829</v>
      </c>
      <c r="AX6" s="49">
        <f t="shared" si="7"/>
        <v>69967</v>
      </c>
      <c r="AY6" s="49">
        <f t="shared" si="8"/>
        <v>60655</v>
      </c>
      <c r="AZ6" s="49">
        <f t="shared" si="9"/>
        <v>65829</v>
      </c>
      <c r="BA6" s="49">
        <f t="shared" si="10"/>
        <v>69967</v>
      </c>
      <c r="BC6" s="59">
        <f t="shared" si="19"/>
        <v>54886</v>
      </c>
      <c r="BD6" s="59">
        <f t="shared" si="20"/>
        <v>60060</v>
      </c>
      <c r="BE6" s="59">
        <f t="shared" si="21"/>
        <v>64198</v>
      </c>
      <c r="BF6" s="59">
        <f t="shared" si="22"/>
        <v>54886</v>
      </c>
      <c r="BG6" s="59">
        <f t="shared" si="23"/>
        <v>60060</v>
      </c>
      <c r="BH6" s="59">
        <f t="shared" si="24"/>
        <v>64198</v>
      </c>
      <c r="BI6" s="59">
        <f t="shared" si="25"/>
        <v>54886</v>
      </c>
      <c r="BJ6" s="59">
        <f t="shared" si="26"/>
        <v>60060</v>
      </c>
      <c r="BK6" s="59">
        <f t="shared" si="27"/>
        <v>64198</v>
      </c>
      <c r="BM6" s="59">
        <f t="shared" si="28"/>
        <v>54886</v>
      </c>
      <c r="BN6" s="59">
        <f t="shared" si="29"/>
        <v>60060</v>
      </c>
      <c r="BO6" s="49">
        <f t="shared" si="30"/>
        <v>64198</v>
      </c>
      <c r="BP6" s="59">
        <f t="shared" si="31"/>
        <v>54886</v>
      </c>
      <c r="BQ6" s="59">
        <f t="shared" si="32"/>
        <v>60060</v>
      </c>
      <c r="BR6" s="49">
        <f t="shared" si="33"/>
        <v>64198</v>
      </c>
      <c r="BS6" s="59">
        <f t="shared" si="34"/>
        <v>54886</v>
      </c>
      <c r="BT6" s="59">
        <f t="shared" si="35"/>
        <v>60060</v>
      </c>
      <c r="BU6" s="193">
        <f t="shared" si="36"/>
        <v>64198</v>
      </c>
      <c r="BV6" s="195"/>
      <c r="BW6" s="83" t="s">
        <v>23</v>
      </c>
    </row>
    <row r="7" spans="1:75" ht="39.950000000000003" customHeight="1">
      <c r="B7" s="134">
        <v>4</v>
      </c>
      <c r="C7" s="47" t="s">
        <v>24</v>
      </c>
      <c r="D7" s="55">
        <v>0</v>
      </c>
      <c r="E7" s="49">
        <v>129720</v>
      </c>
      <c r="F7" s="55">
        <v>136080</v>
      </c>
      <c r="G7" s="55">
        <v>119966</v>
      </c>
      <c r="I7" s="107">
        <f>計算シート!BB586</f>
        <v>4390.9839999999995</v>
      </c>
      <c r="J7" s="107">
        <f>計算シート!BC586</f>
        <v>978.01839999999993</v>
      </c>
      <c r="K7" s="107">
        <f>計算シート!BD586</f>
        <v>926.71839999999997</v>
      </c>
      <c r="L7" s="107">
        <f>'計算シート (研修環境20日)'!BM540</f>
        <v>0</v>
      </c>
      <c r="M7" s="107">
        <f>計算シート!BB662</f>
        <v>4540.9839999999995</v>
      </c>
      <c r="N7" s="107">
        <f>計算シート!BC662</f>
        <v>1128.0183999999999</v>
      </c>
      <c r="O7" s="107">
        <f>計算シート!BD662</f>
        <v>1076.7184</v>
      </c>
      <c r="Q7" s="169"/>
      <c r="S7" s="107">
        <v>4390.9839999999995</v>
      </c>
      <c r="T7" s="107">
        <v>978.01839999999993</v>
      </c>
      <c r="U7" s="107">
        <v>926.71839999999997</v>
      </c>
      <c r="V7" s="107">
        <v>0</v>
      </c>
      <c r="W7" s="107">
        <v>4540.9839999999995</v>
      </c>
      <c r="X7" s="107">
        <v>1128.0183999999999</v>
      </c>
      <c r="Y7" s="107">
        <v>1076.7184</v>
      </c>
      <c r="AA7" s="353">
        <f t="shared" si="13"/>
        <v>0</v>
      </c>
      <c r="AB7" s="353">
        <f t="shared" si="14"/>
        <v>0</v>
      </c>
      <c r="AC7" s="353">
        <f t="shared" si="15"/>
        <v>0</v>
      </c>
      <c r="AD7" s="353">
        <f t="shared" si="1"/>
        <v>0</v>
      </c>
      <c r="AE7" s="353">
        <f t="shared" si="16"/>
        <v>0</v>
      </c>
      <c r="AF7" s="353">
        <f t="shared" si="17"/>
        <v>0</v>
      </c>
      <c r="AG7" s="353">
        <f t="shared" si="18"/>
        <v>0</v>
      </c>
      <c r="AI7" s="49">
        <f t="shared" ref="AI7:AK13" si="38">(CEILING(($I7*$D$27*AI$3*$D$28)+($J7*$D$27*AI$3*$D$28)+($K7*$D$27*AI$3*$D$28)+($L7*$D$27*AI$3*$D$29),1000)/1000)</f>
        <v>103124</v>
      </c>
      <c r="AJ7" s="49">
        <f t="shared" si="38"/>
        <v>108035</v>
      </c>
      <c r="AK7" s="49">
        <f>(CEILING(($I7*$D$27*AK$3*$D$28)+($J7*$D$27*AK$3*$D$28)+($K7*$D$27*AK$3*$D$28)+($L7*$D$27*AK$3*$D$29),1000)/1000)</f>
        <v>111964</v>
      </c>
      <c r="AL7" s="49">
        <f t="shared" ref="AL7:AN13" si="39">(CEILING(($I7*$D$27*AL$3*60)+($J7*$D$27*AL$3*60)+($K7*$D$27*AL$3*60)+($L7*$D$27*AL$3*$D$29)+($M7*$D$27*AL$3*60)+($N7*$D$27*AL$3*60)+($O7*$D$27*AL$3*60),1000)/1000)</f>
        <v>106810</v>
      </c>
      <c r="AM7" s="49">
        <f t="shared" si="39"/>
        <v>111896</v>
      </c>
      <c r="AN7" s="49">
        <f t="shared" si="39"/>
        <v>115965</v>
      </c>
      <c r="AO7" s="49">
        <f t="shared" ref="AO7:AP13" si="40">(CEILING(($M7*$D$27*AO$3*$D$28)+($N7*$D$27*AO$3*$D$28)+($O7*$D$27*AO$3*$D$28)+($L7*$D$27*AO$3*$D$29),1000)/1000)</f>
        <v>110495</v>
      </c>
      <c r="AP7" s="49">
        <f t="shared" si="40"/>
        <v>115757</v>
      </c>
      <c r="AQ7" s="142">
        <f t="shared" ref="AQ7:AQ13" si="41">(CEILING(($M7*$D$27*AQ$3*$D$28)+($N7*$D$27*AQ$3*$D$28)+($O7*$D$27*AQ$3*$D$28)+($L7*$D$27*AQ$3*$D$29),1000)/1000)</f>
        <v>119966</v>
      </c>
      <c r="AS7" s="49">
        <f t="shared" si="2"/>
        <v>103124</v>
      </c>
      <c r="AT7" s="49">
        <f t="shared" si="3"/>
        <v>108035</v>
      </c>
      <c r="AU7" s="49">
        <f t="shared" si="4"/>
        <v>111964</v>
      </c>
      <c r="AV7" s="49">
        <f t="shared" si="5"/>
        <v>106810</v>
      </c>
      <c r="AW7" s="49">
        <f t="shared" si="6"/>
        <v>111896</v>
      </c>
      <c r="AX7" s="49">
        <f t="shared" si="7"/>
        <v>115965</v>
      </c>
      <c r="AY7" s="49">
        <f t="shared" si="8"/>
        <v>110495</v>
      </c>
      <c r="AZ7" s="49">
        <f t="shared" si="9"/>
        <v>115757</v>
      </c>
      <c r="BA7" s="49">
        <f t="shared" si="10"/>
        <v>119966</v>
      </c>
      <c r="BC7" s="59">
        <f t="shared" si="19"/>
        <v>-26596</v>
      </c>
      <c r="BD7" s="59">
        <f t="shared" si="20"/>
        <v>-21685</v>
      </c>
      <c r="BE7" s="59">
        <f t="shared" si="21"/>
        <v>-17756</v>
      </c>
      <c r="BF7" s="59">
        <f t="shared" si="22"/>
        <v>-22910</v>
      </c>
      <c r="BG7" s="59">
        <f t="shared" si="23"/>
        <v>-17824</v>
      </c>
      <c r="BH7" s="59">
        <f t="shared" si="24"/>
        <v>-13755</v>
      </c>
      <c r="BI7" s="59">
        <f t="shared" si="25"/>
        <v>-19225</v>
      </c>
      <c r="BJ7" s="59">
        <f t="shared" si="26"/>
        <v>-13963</v>
      </c>
      <c r="BK7" s="59">
        <f t="shared" si="27"/>
        <v>-9754</v>
      </c>
      <c r="BM7" s="59">
        <f t="shared" si="28"/>
        <v>-32956</v>
      </c>
      <c r="BN7" s="59">
        <f t="shared" si="29"/>
        <v>-28045</v>
      </c>
      <c r="BO7" s="59">
        <f t="shared" si="30"/>
        <v>-24116</v>
      </c>
      <c r="BP7" s="59">
        <f t="shared" si="31"/>
        <v>-29270</v>
      </c>
      <c r="BQ7" s="59">
        <f t="shared" si="32"/>
        <v>-24184</v>
      </c>
      <c r="BR7" s="59">
        <f t="shared" si="33"/>
        <v>-20115</v>
      </c>
      <c r="BS7" s="59">
        <f t="shared" si="34"/>
        <v>-25585</v>
      </c>
      <c r="BT7" s="59">
        <f t="shared" si="35"/>
        <v>-20323</v>
      </c>
      <c r="BU7" s="59">
        <f t="shared" si="36"/>
        <v>-16114</v>
      </c>
      <c r="BW7" s="83" t="s">
        <v>25</v>
      </c>
    </row>
    <row r="8" spans="1:75" ht="39.950000000000003" customHeight="1">
      <c r="B8" s="134">
        <v>5</v>
      </c>
      <c r="C8" s="47" t="s">
        <v>26</v>
      </c>
      <c r="D8" s="55">
        <v>0</v>
      </c>
      <c r="E8" s="49">
        <v>51000</v>
      </c>
      <c r="F8" s="55">
        <v>28800</v>
      </c>
      <c r="G8" s="55">
        <v>29227</v>
      </c>
      <c r="I8" s="107">
        <f>計算シート!BB587</f>
        <v>1771.2</v>
      </c>
      <c r="J8" s="107">
        <f>計算シート!BC587</f>
        <v>219.59999999999997</v>
      </c>
      <c r="K8" s="107">
        <f>計算シート!BD587</f>
        <v>126</v>
      </c>
      <c r="L8" s="107">
        <f>'計算シート (研修環境20日)'!BM541</f>
        <v>0</v>
      </c>
      <c r="M8" s="107">
        <f>計算シート!BB663</f>
        <v>1771.2</v>
      </c>
      <c r="N8" s="107">
        <f>計算シート!BC663</f>
        <v>219.59999999999997</v>
      </c>
      <c r="O8" s="107">
        <f>計算シート!BD663</f>
        <v>126</v>
      </c>
      <c r="Q8" s="169"/>
      <c r="S8" s="107">
        <v>1526.4</v>
      </c>
      <c r="T8" s="107">
        <v>96.8</v>
      </c>
      <c r="U8" s="107">
        <v>17.600000000000001</v>
      </c>
      <c r="V8" s="189">
        <v>52.800000000000004</v>
      </c>
      <c r="W8" s="107">
        <v>1526.4</v>
      </c>
      <c r="X8" s="107">
        <v>96.8</v>
      </c>
      <c r="Y8" s="107">
        <v>17.600000000000001</v>
      </c>
      <c r="AA8" s="353">
        <f t="shared" si="13"/>
        <v>244.79999999999995</v>
      </c>
      <c r="AB8" s="353">
        <f t="shared" si="14"/>
        <v>122.79999999999997</v>
      </c>
      <c r="AC8" s="353">
        <f t="shared" si="15"/>
        <v>108.4</v>
      </c>
      <c r="AD8" s="353">
        <f t="shared" si="1"/>
        <v>-52.800000000000004</v>
      </c>
      <c r="AE8" s="353">
        <f t="shared" si="16"/>
        <v>244.79999999999995</v>
      </c>
      <c r="AF8" s="353">
        <f t="shared" si="17"/>
        <v>122.79999999999997</v>
      </c>
      <c r="AG8" s="353">
        <f t="shared" si="18"/>
        <v>108.4</v>
      </c>
      <c r="AI8" s="49">
        <f t="shared" si="38"/>
        <v>34674</v>
      </c>
      <c r="AJ8" s="49">
        <f t="shared" si="38"/>
        <v>36325</v>
      </c>
      <c r="AK8" s="49">
        <f>(CEILING(($I8*$D$27*AK$3*$D$28)+($J8*$D$27*AK$3*$D$28)+($K8*$D$27*AK$3*$D$28)+($L8*$D$27*AK$3*$D$29),1000)/1000)</f>
        <v>37646</v>
      </c>
      <c r="AL8" s="49">
        <f t="shared" si="39"/>
        <v>34674</v>
      </c>
      <c r="AM8" s="49">
        <f t="shared" si="39"/>
        <v>36325</v>
      </c>
      <c r="AN8" s="49">
        <f t="shared" si="39"/>
        <v>37646</v>
      </c>
      <c r="AO8" s="49">
        <f t="shared" si="40"/>
        <v>34674</v>
      </c>
      <c r="AP8" s="49">
        <f t="shared" si="40"/>
        <v>36325</v>
      </c>
      <c r="AQ8" s="142">
        <f t="shared" si="41"/>
        <v>37646</v>
      </c>
      <c r="AS8" s="49">
        <f t="shared" si="2"/>
        <v>34674</v>
      </c>
      <c r="AT8" s="49">
        <f t="shared" si="3"/>
        <v>36325</v>
      </c>
      <c r="AU8" s="49">
        <f t="shared" si="4"/>
        <v>37646</v>
      </c>
      <c r="AV8" s="49">
        <f t="shared" si="5"/>
        <v>34674</v>
      </c>
      <c r="AW8" s="49">
        <f t="shared" si="6"/>
        <v>36325</v>
      </c>
      <c r="AX8" s="49">
        <f t="shared" si="7"/>
        <v>37646</v>
      </c>
      <c r="AY8" s="49">
        <f t="shared" si="8"/>
        <v>34674</v>
      </c>
      <c r="AZ8" s="49">
        <f t="shared" si="9"/>
        <v>36325</v>
      </c>
      <c r="BA8" s="49">
        <f t="shared" si="10"/>
        <v>37646</v>
      </c>
      <c r="BC8" s="59">
        <f t="shared" si="19"/>
        <v>-16326</v>
      </c>
      <c r="BD8" s="59">
        <f t="shared" si="20"/>
        <v>-14675</v>
      </c>
      <c r="BE8" s="59">
        <f t="shared" si="21"/>
        <v>-13354</v>
      </c>
      <c r="BF8" s="59">
        <f t="shared" si="22"/>
        <v>-16326</v>
      </c>
      <c r="BG8" s="59">
        <f t="shared" si="23"/>
        <v>-14675</v>
      </c>
      <c r="BH8" s="59">
        <f t="shared" si="24"/>
        <v>-13354</v>
      </c>
      <c r="BI8" s="59">
        <f t="shared" si="25"/>
        <v>-16326</v>
      </c>
      <c r="BJ8" s="59">
        <f t="shared" si="26"/>
        <v>-14675</v>
      </c>
      <c r="BK8" s="59">
        <f t="shared" si="27"/>
        <v>-13354</v>
      </c>
      <c r="BM8" s="59">
        <f t="shared" si="28"/>
        <v>5874</v>
      </c>
      <c r="BN8" s="59">
        <f t="shared" si="29"/>
        <v>7525</v>
      </c>
      <c r="BO8" s="49">
        <f t="shared" si="30"/>
        <v>8846</v>
      </c>
      <c r="BP8" s="59">
        <f t="shared" si="31"/>
        <v>5874</v>
      </c>
      <c r="BQ8" s="59">
        <f t="shared" si="32"/>
        <v>7525</v>
      </c>
      <c r="BR8" s="49">
        <f t="shared" si="33"/>
        <v>8846</v>
      </c>
      <c r="BS8" s="59">
        <f t="shared" si="34"/>
        <v>5874</v>
      </c>
      <c r="BT8" s="59">
        <f t="shared" si="35"/>
        <v>7525</v>
      </c>
      <c r="BU8" s="49">
        <f t="shared" si="36"/>
        <v>8846</v>
      </c>
      <c r="BW8" s="83" t="s">
        <v>23</v>
      </c>
    </row>
    <row r="9" spans="1:75" ht="93.75">
      <c r="B9" s="134">
        <v>6</v>
      </c>
      <c r="C9" s="47" t="s">
        <v>27</v>
      </c>
      <c r="D9" s="55">
        <v>0</v>
      </c>
      <c r="E9" s="49">
        <v>49080</v>
      </c>
      <c r="F9" s="55">
        <v>163680</v>
      </c>
      <c r="G9" s="55">
        <v>15480</v>
      </c>
      <c r="I9" s="107">
        <f>計算シート!BB588</f>
        <v>346.73414276</v>
      </c>
      <c r="J9" s="107">
        <f>計算シート!BC588</f>
        <v>29.948321332000003</v>
      </c>
      <c r="K9" s="107">
        <f>計算シート!BD588</f>
        <v>29.948321332000003</v>
      </c>
      <c r="L9" s="107">
        <f>'計算シート (研修環境20日)'!BM542</f>
        <v>0</v>
      </c>
      <c r="M9" s="107">
        <f>計算シート!BB664</f>
        <v>754.06075371750001</v>
      </c>
      <c r="N9" s="107">
        <f>計算シート!BC664</f>
        <v>58.187035864750001</v>
      </c>
      <c r="O9" s="107">
        <f>計算シート!BD664</f>
        <v>58.187035864750001</v>
      </c>
      <c r="Q9" s="169"/>
      <c r="S9" s="107">
        <v>346.73414276</v>
      </c>
      <c r="T9" s="107">
        <v>29.948321332000003</v>
      </c>
      <c r="U9" s="107">
        <v>29.948321332000003</v>
      </c>
      <c r="V9" s="107">
        <v>0</v>
      </c>
      <c r="W9" s="107">
        <v>754.06075371750001</v>
      </c>
      <c r="X9" s="107">
        <v>58.187035864750001</v>
      </c>
      <c r="Y9" s="107">
        <v>58.187035864750001</v>
      </c>
      <c r="AA9" s="353">
        <f t="shared" si="13"/>
        <v>0</v>
      </c>
      <c r="AB9" s="353">
        <f t="shared" si="14"/>
        <v>0</v>
      </c>
      <c r="AC9" s="353">
        <f t="shared" si="15"/>
        <v>0</v>
      </c>
      <c r="AD9" s="353">
        <f t="shared" si="1"/>
        <v>0</v>
      </c>
      <c r="AE9" s="353">
        <f t="shared" si="16"/>
        <v>0</v>
      </c>
      <c r="AF9" s="353">
        <f t="shared" si="17"/>
        <v>0</v>
      </c>
      <c r="AG9" s="353">
        <f t="shared" si="18"/>
        <v>0</v>
      </c>
      <c r="AI9" s="49">
        <f t="shared" si="38"/>
        <v>6661</v>
      </c>
      <c r="AJ9" s="49">
        <f t="shared" si="38"/>
        <v>6978</v>
      </c>
      <c r="AK9" s="49">
        <f>(CEILING(($I9*$D$27*AK$3*$D$28)+($J9*$D$27*AK$3*$D$28)+($K9*$D$27*AK$3*$D$28)+($L9*$D$27*AK$3*$D$29),1000)/1000)</f>
        <v>7232</v>
      </c>
      <c r="AL9" s="49">
        <f t="shared" si="39"/>
        <v>10460</v>
      </c>
      <c r="AM9" s="49">
        <f t="shared" si="39"/>
        <v>10958</v>
      </c>
      <c r="AN9" s="49">
        <f t="shared" si="39"/>
        <v>11356</v>
      </c>
      <c r="AO9" s="49">
        <f t="shared" si="40"/>
        <v>14258</v>
      </c>
      <c r="AP9" s="49">
        <f t="shared" si="40"/>
        <v>14937</v>
      </c>
      <c r="AQ9" s="142">
        <f t="shared" si="41"/>
        <v>15480</v>
      </c>
      <c r="AS9" s="49">
        <f t="shared" si="2"/>
        <v>6661</v>
      </c>
      <c r="AT9" s="49">
        <f t="shared" si="3"/>
        <v>6978</v>
      </c>
      <c r="AU9" s="49">
        <f t="shared" si="4"/>
        <v>7232</v>
      </c>
      <c r="AV9" s="49">
        <f t="shared" si="5"/>
        <v>10460</v>
      </c>
      <c r="AW9" s="49">
        <f t="shared" si="6"/>
        <v>10958</v>
      </c>
      <c r="AX9" s="49">
        <f t="shared" si="7"/>
        <v>11356</v>
      </c>
      <c r="AY9" s="49">
        <f t="shared" si="8"/>
        <v>14258</v>
      </c>
      <c r="AZ9" s="49">
        <f t="shared" si="9"/>
        <v>14937</v>
      </c>
      <c r="BA9" s="49">
        <f t="shared" si="10"/>
        <v>15480</v>
      </c>
      <c r="BC9" s="59">
        <f t="shared" si="19"/>
        <v>-42419</v>
      </c>
      <c r="BD9" s="59">
        <f t="shared" si="20"/>
        <v>-42102</v>
      </c>
      <c r="BE9" s="59">
        <f t="shared" si="21"/>
        <v>-41848</v>
      </c>
      <c r="BF9" s="59">
        <f t="shared" si="22"/>
        <v>-38620</v>
      </c>
      <c r="BG9" s="59">
        <f t="shared" si="23"/>
        <v>-38122</v>
      </c>
      <c r="BH9" s="59">
        <f t="shared" si="24"/>
        <v>-37724</v>
      </c>
      <c r="BI9" s="59">
        <f t="shared" si="25"/>
        <v>-34822</v>
      </c>
      <c r="BJ9" s="59">
        <f t="shared" si="26"/>
        <v>-34143</v>
      </c>
      <c r="BK9" s="59">
        <f t="shared" si="27"/>
        <v>-33600</v>
      </c>
      <c r="BM9" s="59">
        <f t="shared" si="28"/>
        <v>-157019</v>
      </c>
      <c r="BN9" s="59">
        <f t="shared" si="29"/>
        <v>-156702</v>
      </c>
      <c r="BO9" s="59">
        <f t="shared" si="30"/>
        <v>-156448</v>
      </c>
      <c r="BP9" s="59">
        <f t="shared" si="31"/>
        <v>-153220</v>
      </c>
      <c r="BQ9" s="59">
        <f t="shared" si="32"/>
        <v>-152722</v>
      </c>
      <c r="BR9" s="59">
        <f t="shared" si="33"/>
        <v>-152324</v>
      </c>
      <c r="BS9" s="59">
        <f t="shared" si="34"/>
        <v>-149422</v>
      </c>
      <c r="BT9" s="59">
        <f t="shared" si="35"/>
        <v>-148743</v>
      </c>
      <c r="BU9" s="59">
        <f t="shared" si="36"/>
        <v>-148200</v>
      </c>
      <c r="BW9" s="104" t="s">
        <v>28</v>
      </c>
    </row>
    <row r="10" spans="1:75" ht="39.950000000000003" customHeight="1">
      <c r="B10" s="134">
        <v>7</v>
      </c>
      <c r="C10" s="47" t="s">
        <v>29</v>
      </c>
      <c r="D10" s="55">
        <v>0</v>
      </c>
      <c r="E10" s="49">
        <v>102240</v>
      </c>
      <c r="F10" s="55">
        <v>184680</v>
      </c>
      <c r="G10" s="55">
        <v>66214</v>
      </c>
      <c r="I10" s="107">
        <f>計算シート!BB589</f>
        <v>1872.0396000000001</v>
      </c>
      <c r="J10" s="107">
        <f>計算シート!BC589</f>
        <v>985.89996000000008</v>
      </c>
      <c r="K10" s="107">
        <f>計算シート!BD589</f>
        <v>282.55400000000003</v>
      </c>
      <c r="L10" s="107">
        <f>'計算シート (研修環境20日)'!BM543</f>
        <v>0</v>
      </c>
      <c r="M10" s="107">
        <f>計算シート!BB665</f>
        <v>1872.0396000000001</v>
      </c>
      <c r="N10" s="107">
        <f>計算シート!BC665</f>
        <v>985.89996000000008</v>
      </c>
      <c r="O10" s="107">
        <f>計算シート!BD665</f>
        <v>282.55400000000003</v>
      </c>
      <c r="Q10" s="169"/>
      <c r="S10" s="107">
        <v>1539.28</v>
      </c>
      <c r="T10" s="107">
        <v>1539.28</v>
      </c>
      <c r="U10" s="107">
        <v>644.64</v>
      </c>
      <c r="V10" s="107">
        <v>0</v>
      </c>
      <c r="W10" s="107">
        <v>1539.28</v>
      </c>
      <c r="X10" s="107">
        <v>1539.28</v>
      </c>
      <c r="Y10" s="107">
        <v>644.64</v>
      </c>
      <c r="AA10" s="174">
        <f t="shared" si="13"/>
        <v>332.75960000000009</v>
      </c>
      <c r="AB10" s="174">
        <f t="shared" si="14"/>
        <v>-553.38003999999989</v>
      </c>
      <c r="AC10" s="174">
        <f t="shared" si="15"/>
        <v>-362.08599999999996</v>
      </c>
      <c r="AD10" s="174">
        <f t="shared" si="1"/>
        <v>0</v>
      </c>
      <c r="AE10" s="174">
        <f t="shared" si="16"/>
        <v>332.75960000000009</v>
      </c>
      <c r="AF10" s="174">
        <f t="shared" si="17"/>
        <v>-553.38003999999989</v>
      </c>
      <c r="AG10" s="174">
        <f t="shared" si="18"/>
        <v>-362.08599999999996</v>
      </c>
      <c r="AI10" s="49">
        <f t="shared" si="38"/>
        <v>51442</v>
      </c>
      <c r="AJ10" s="49">
        <f t="shared" si="38"/>
        <v>53891</v>
      </c>
      <c r="AK10" s="49">
        <f>(CEILING(($I10*$D$27*AK$3*$D$28)+($J10*$D$27*AK$3*$D$28)+($K10*$D$27*AK$3*$D$28)+($L10*$D$27*AK$3*$D$29),1000)/1000)</f>
        <v>55851</v>
      </c>
      <c r="AL10" s="49">
        <f t="shared" si="39"/>
        <v>51442</v>
      </c>
      <c r="AM10" s="49">
        <f t="shared" si="39"/>
        <v>53891</v>
      </c>
      <c r="AN10" s="49">
        <f t="shared" si="39"/>
        <v>55851</v>
      </c>
      <c r="AO10" s="49">
        <f t="shared" si="40"/>
        <v>51442</v>
      </c>
      <c r="AP10" s="49">
        <f t="shared" si="40"/>
        <v>53891</v>
      </c>
      <c r="AQ10" s="142">
        <f t="shared" si="41"/>
        <v>55851</v>
      </c>
      <c r="AS10" s="49">
        <f t="shared" si="2"/>
        <v>51442</v>
      </c>
      <c r="AT10" s="49">
        <f t="shared" si="3"/>
        <v>53891</v>
      </c>
      <c r="AU10" s="49">
        <f t="shared" si="4"/>
        <v>55851</v>
      </c>
      <c r="AV10" s="49">
        <f t="shared" si="5"/>
        <v>51442</v>
      </c>
      <c r="AW10" s="49">
        <f t="shared" si="6"/>
        <v>53891</v>
      </c>
      <c r="AX10" s="49">
        <f t="shared" si="7"/>
        <v>55851</v>
      </c>
      <c r="AY10" s="49">
        <f t="shared" si="8"/>
        <v>51442</v>
      </c>
      <c r="AZ10" s="49">
        <f t="shared" si="9"/>
        <v>53891</v>
      </c>
      <c r="BA10" s="49">
        <f t="shared" si="10"/>
        <v>55851</v>
      </c>
      <c r="BC10" s="59">
        <f t="shared" si="19"/>
        <v>-50798</v>
      </c>
      <c r="BD10" s="59">
        <f t="shared" si="20"/>
        <v>-48349</v>
      </c>
      <c r="BE10" s="59">
        <f t="shared" si="21"/>
        <v>-46389</v>
      </c>
      <c r="BF10" s="59">
        <f t="shared" si="22"/>
        <v>-50798</v>
      </c>
      <c r="BG10" s="59">
        <f t="shared" si="23"/>
        <v>-48349</v>
      </c>
      <c r="BH10" s="59">
        <f t="shared" si="24"/>
        <v>-46389</v>
      </c>
      <c r="BI10" s="59">
        <f t="shared" si="25"/>
        <v>-50798</v>
      </c>
      <c r="BJ10" s="59">
        <f t="shared" si="26"/>
        <v>-48349</v>
      </c>
      <c r="BK10" s="59">
        <f t="shared" si="27"/>
        <v>-46389</v>
      </c>
      <c r="BM10" s="59">
        <f t="shared" si="28"/>
        <v>-133238</v>
      </c>
      <c r="BN10" s="59">
        <f t="shared" si="29"/>
        <v>-130789</v>
      </c>
      <c r="BO10" s="59">
        <f t="shared" si="30"/>
        <v>-128829</v>
      </c>
      <c r="BP10" s="59">
        <f t="shared" si="31"/>
        <v>-133238</v>
      </c>
      <c r="BQ10" s="59">
        <f t="shared" si="32"/>
        <v>-130789</v>
      </c>
      <c r="BR10" s="59">
        <f t="shared" si="33"/>
        <v>-128829</v>
      </c>
      <c r="BS10" s="59">
        <f t="shared" si="34"/>
        <v>-133238</v>
      </c>
      <c r="BT10" s="59">
        <f t="shared" si="35"/>
        <v>-130789</v>
      </c>
      <c r="BU10" s="59">
        <f t="shared" si="36"/>
        <v>-128829</v>
      </c>
      <c r="BW10" s="83" t="s">
        <v>30</v>
      </c>
    </row>
    <row r="11" spans="1:75" ht="39.950000000000003" customHeight="1">
      <c r="B11" s="134">
        <v>8</v>
      </c>
      <c r="C11" s="47" t="s">
        <v>31</v>
      </c>
      <c r="D11" s="55">
        <v>0</v>
      </c>
      <c r="E11" s="49">
        <v>61680</v>
      </c>
      <c r="F11" s="55">
        <v>4440</v>
      </c>
      <c r="G11" s="55">
        <v>747</v>
      </c>
      <c r="I11" s="169">
        <f>計算シート!BB590</f>
        <v>0</v>
      </c>
      <c r="J11" s="169">
        <f>計算シート!BC590</f>
        <v>0</v>
      </c>
      <c r="K11" s="169">
        <f>計算シート!BD590</f>
        <v>0</v>
      </c>
      <c r="L11" s="169">
        <f>'計算シート (研修環境20日)'!BM544</f>
        <v>0</v>
      </c>
      <c r="M11" s="169">
        <f>計算シート!BB666</f>
        <v>0</v>
      </c>
      <c r="N11" s="169">
        <f>計算シート!BC666</f>
        <v>0</v>
      </c>
      <c r="O11" s="169">
        <f>計算シート!BD666</f>
        <v>0</v>
      </c>
      <c r="Q11" s="169"/>
      <c r="S11" s="107">
        <v>28</v>
      </c>
      <c r="T11" s="107">
        <v>7.0000000000000009</v>
      </c>
      <c r="U11" s="107">
        <v>7.0000000000000009</v>
      </c>
      <c r="V11" s="107">
        <v>0</v>
      </c>
      <c r="W11" s="107">
        <v>28</v>
      </c>
      <c r="X11" s="107">
        <v>7.0000000000000009</v>
      </c>
      <c r="Y11" s="107">
        <v>7.0000000000000009</v>
      </c>
      <c r="AA11" s="174">
        <f t="shared" si="13"/>
        <v>-28</v>
      </c>
      <c r="AB11" s="174">
        <f t="shared" si="14"/>
        <v>-7.0000000000000009</v>
      </c>
      <c r="AC11" s="174">
        <f t="shared" si="15"/>
        <v>-7.0000000000000009</v>
      </c>
      <c r="AD11" s="174">
        <f t="shared" si="1"/>
        <v>0</v>
      </c>
      <c r="AE11" s="174">
        <f t="shared" si="16"/>
        <v>-28</v>
      </c>
      <c r="AF11" s="174">
        <f t="shared" si="17"/>
        <v>-7.0000000000000009</v>
      </c>
      <c r="AG11" s="174">
        <f t="shared" si="18"/>
        <v>-7.0000000000000009</v>
      </c>
      <c r="AI11" s="49">
        <f t="shared" si="38"/>
        <v>0</v>
      </c>
      <c r="AJ11" s="49">
        <f t="shared" si="38"/>
        <v>0</v>
      </c>
      <c r="AK11" s="49">
        <f t="shared" si="38"/>
        <v>0</v>
      </c>
      <c r="AL11" s="49">
        <f t="shared" si="39"/>
        <v>0</v>
      </c>
      <c r="AM11" s="49">
        <f t="shared" si="39"/>
        <v>0</v>
      </c>
      <c r="AN11" s="49">
        <f t="shared" si="39"/>
        <v>0</v>
      </c>
      <c r="AO11" s="49">
        <f t="shared" si="40"/>
        <v>0</v>
      </c>
      <c r="AP11" s="49">
        <f t="shared" si="40"/>
        <v>0</v>
      </c>
      <c r="AQ11" s="142">
        <f t="shared" si="41"/>
        <v>0</v>
      </c>
      <c r="AS11" s="49">
        <f t="shared" si="2"/>
        <v>0</v>
      </c>
      <c r="AT11" s="49">
        <f t="shared" si="3"/>
        <v>0</v>
      </c>
      <c r="AU11" s="49">
        <f t="shared" si="4"/>
        <v>0</v>
      </c>
      <c r="AV11" s="49">
        <f t="shared" si="5"/>
        <v>0</v>
      </c>
      <c r="AW11" s="49">
        <f t="shared" si="6"/>
        <v>0</v>
      </c>
      <c r="AX11" s="49">
        <f t="shared" si="7"/>
        <v>0</v>
      </c>
      <c r="AY11" s="49">
        <f t="shared" si="8"/>
        <v>0</v>
      </c>
      <c r="AZ11" s="49">
        <f t="shared" si="9"/>
        <v>0</v>
      </c>
      <c r="BA11" s="49">
        <f t="shared" si="10"/>
        <v>0</v>
      </c>
      <c r="BC11" s="59">
        <f t="shared" si="19"/>
        <v>-61680</v>
      </c>
      <c r="BD11" s="59">
        <f t="shared" si="20"/>
        <v>-61680</v>
      </c>
      <c r="BE11" s="59">
        <f t="shared" si="21"/>
        <v>-61680</v>
      </c>
      <c r="BF11" s="59">
        <f t="shared" si="22"/>
        <v>-61680</v>
      </c>
      <c r="BG11" s="59">
        <f t="shared" si="23"/>
        <v>-61680</v>
      </c>
      <c r="BH11" s="59">
        <f t="shared" si="24"/>
        <v>-61680</v>
      </c>
      <c r="BI11" s="59">
        <f t="shared" si="25"/>
        <v>-61680</v>
      </c>
      <c r="BJ11" s="59">
        <f t="shared" si="26"/>
        <v>-61680</v>
      </c>
      <c r="BK11" s="59">
        <f t="shared" si="27"/>
        <v>-61680</v>
      </c>
      <c r="BM11" s="59">
        <f t="shared" si="28"/>
        <v>-4440</v>
      </c>
      <c r="BN11" s="59">
        <f t="shared" si="29"/>
        <v>-4440</v>
      </c>
      <c r="BO11" s="59">
        <f t="shared" si="30"/>
        <v>-4440</v>
      </c>
      <c r="BP11" s="59">
        <f t="shared" si="31"/>
        <v>-4440</v>
      </c>
      <c r="BQ11" s="59">
        <f t="shared" si="32"/>
        <v>-4440</v>
      </c>
      <c r="BR11" s="59">
        <f t="shared" si="33"/>
        <v>-4440</v>
      </c>
      <c r="BS11" s="59">
        <f t="shared" si="34"/>
        <v>-4440</v>
      </c>
      <c r="BT11" s="59">
        <f t="shared" si="35"/>
        <v>-4440</v>
      </c>
      <c r="BU11" s="59">
        <f t="shared" si="36"/>
        <v>-4440</v>
      </c>
      <c r="BW11" s="84" t="s">
        <v>32</v>
      </c>
    </row>
    <row r="12" spans="1:75" ht="39.950000000000003" customHeight="1">
      <c r="B12" s="134">
        <v>9</v>
      </c>
      <c r="C12" s="47" t="s">
        <v>33</v>
      </c>
      <c r="D12" s="55">
        <v>89777</v>
      </c>
      <c r="E12" s="49">
        <v>0</v>
      </c>
      <c r="F12" s="55">
        <v>0</v>
      </c>
      <c r="G12" s="55">
        <v>0</v>
      </c>
      <c r="I12" s="169">
        <f>計算シート!BB591</f>
        <v>0</v>
      </c>
      <c r="J12" s="169">
        <f>計算シート!BC591</f>
        <v>0</v>
      </c>
      <c r="K12" s="169">
        <f>計算シート!BD591</f>
        <v>0</v>
      </c>
      <c r="L12" s="169">
        <f>'計算シート (研修環境20日)'!BM545</f>
        <v>0</v>
      </c>
      <c r="M12" s="169">
        <f>計算シート!BB667</f>
        <v>0</v>
      </c>
      <c r="N12" s="169">
        <f>計算シート!BC667</f>
        <v>0</v>
      </c>
      <c r="O12" s="169">
        <f>計算シート!BD667</f>
        <v>0</v>
      </c>
      <c r="Q12" s="169"/>
      <c r="S12" s="107">
        <v>0</v>
      </c>
      <c r="T12" s="107">
        <v>0</v>
      </c>
      <c r="U12" s="107">
        <v>0</v>
      </c>
      <c r="V12" s="107">
        <v>0</v>
      </c>
      <c r="W12" s="107">
        <v>0</v>
      </c>
      <c r="X12" s="107">
        <v>0</v>
      </c>
      <c r="Y12" s="107">
        <v>0</v>
      </c>
      <c r="AA12" s="353">
        <f t="shared" si="13"/>
        <v>0</v>
      </c>
      <c r="AB12" s="353">
        <f t="shared" si="14"/>
        <v>0</v>
      </c>
      <c r="AC12" s="353">
        <f t="shared" si="15"/>
        <v>0</v>
      </c>
      <c r="AD12" s="353">
        <f t="shared" si="1"/>
        <v>0</v>
      </c>
      <c r="AE12" s="353">
        <f t="shared" si="16"/>
        <v>0</v>
      </c>
      <c r="AF12" s="353">
        <f t="shared" si="17"/>
        <v>0</v>
      </c>
      <c r="AG12" s="353">
        <f t="shared" si="18"/>
        <v>0</v>
      </c>
      <c r="AI12" s="49">
        <f t="shared" si="38"/>
        <v>0</v>
      </c>
      <c r="AJ12" s="49">
        <f t="shared" si="38"/>
        <v>0</v>
      </c>
      <c r="AK12" s="49">
        <f t="shared" si="38"/>
        <v>0</v>
      </c>
      <c r="AL12" s="49">
        <f t="shared" si="39"/>
        <v>0</v>
      </c>
      <c r="AM12" s="49">
        <f t="shared" si="39"/>
        <v>0</v>
      </c>
      <c r="AN12" s="49">
        <f t="shared" si="39"/>
        <v>0</v>
      </c>
      <c r="AO12" s="49">
        <f t="shared" si="40"/>
        <v>0</v>
      </c>
      <c r="AP12" s="49">
        <f t="shared" si="40"/>
        <v>0</v>
      </c>
      <c r="AQ12" s="142">
        <f t="shared" si="41"/>
        <v>0</v>
      </c>
      <c r="AS12" s="59">
        <f t="shared" si="2"/>
        <v>-89777</v>
      </c>
      <c r="AT12" s="59">
        <f t="shared" si="3"/>
        <v>-89777</v>
      </c>
      <c r="AU12" s="59">
        <f t="shared" si="4"/>
        <v>-89777</v>
      </c>
      <c r="AV12" s="59">
        <f t="shared" si="5"/>
        <v>-89777</v>
      </c>
      <c r="AW12" s="59">
        <f t="shared" si="6"/>
        <v>-89777</v>
      </c>
      <c r="AX12" s="59">
        <f t="shared" si="7"/>
        <v>-89777</v>
      </c>
      <c r="AY12" s="59">
        <f t="shared" si="8"/>
        <v>-89777</v>
      </c>
      <c r="AZ12" s="59">
        <f t="shared" si="9"/>
        <v>-89777</v>
      </c>
      <c r="BA12" s="59">
        <f t="shared" si="10"/>
        <v>-89777</v>
      </c>
      <c r="BC12" s="49">
        <f t="shared" si="19"/>
        <v>0</v>
      </c>
      <c r="BD12" s="49">
        <f t="shared" si="20"/>
        <v>0</v>
      </c>
      <c r="BE12" s="49">
        <f t="shared" si="21"/>
        <v>0</v>
      </c>
      <c r="BF12" s="49">
        <f t="shared" si="22"/>
        <v>0</v>
      </c>
      <c r="BG12" s="49">
        <f t="shared" si="23"/>
        <v>0</v>
      </c>
      <c r="BH12" s="49">
        <f t="shared" si="24"/>
        <v>0</v>
      </c>
      <c r="BI12" s="49">
        <f t="shared" si="25"/>
        <v>0</v>
      </c>
      <c r="BJ12" s="49">
        <f t="shared" si="26"/>
        <v>0</v>
      </c>
      <c r="BK12" s="49">
        <f t="shared" si="27"/>
        <v>0</v>
      </c>
      <c r="BM12" s="49">
        <f t="shared" si="28"/>
        <v>0</v>
      </c>
      <c r="BN12" s="49">
        <f t="shared" si="29"/>
        <v>0</v>
      </c>
      <c r="BO12" s="49">
        <f t="shared" si="30"/>
        <v>0</v>
      </c>
      <c r="BP12" s="49">
        <f t="shared" si="31"/>
        <v>0</v>
      </c>
      <c r="BQ12" s="49">
        <f t="shared" si="32"/>
        <v>0</v>
      </c>
      <c r="BR12" s="49">
        <f t="shared" si="33"/>
        <v>0</v>
      </c>
      <c r="BS12" s="49">
        <f t="shared" si="34"/>
        <v>0</v>
      </c>
      <c r="BT12" s="49">
        <f t="shared" si="35"/>
        <v>0</v>
      </c>
      <c r="BU12" s="49">
        <f t="shared" si="36"/>
        <v>0</v>
      </c>
      <c r="BW12" s="84" t="s">
        <v>34</v>
      </c>
    </row>
    <row r="13" spans="1:75" ht="39.950000000000003" customHeight="1">
      <c r="B13" s="134">
        <v>10</v>
      </c>
      <c r="C13" s="9" t="s">
        <v>35</v>
      </c>
      <c r="D13" s="54">
        <v>0</v>
      </c>
      <c r="E13" s="49">
        <v>48120</v>
      </c>
      <c r="F13" s="54">
        <v>48120</v>
      </c>
      <c r="G13" s="54">
        <v>49796</v>
      </c>
      <c r="I13" s="107">
        <f>計算シート!BB592</f>
        <v>2000</v>
      </c>
      <c r="J13" s="107">
        <f>計算シート!BC592</f>
        <v>400</v>
      </c>
      <c r="K13" s="107">
        <f>計算シート!BD592</f>
        <v>400</v>
      </c>
      <c r="L13" s="107">
        <f>'計算シート (研修環境20日)'!BM546</f>
        <v>0</v>
      </c>
      <c r="M13" s="107">
        <f>計算シート!BB668</f>
        <v>2000</v>
      </c>
      <c r="N13" s="107">
        <f>計算シート!BC668</f>
        <v>400</v>
      </c>
      <c r="O13" s="107">
        <f>計算シート!BD668</f>
        <v>400</v>
      </c>
      <c r="Q13" s="169"/>
      <c r="S13" s="107">
        <v>2000</v>
      </c>
      <c r="T13" s="107">
        <v>400</v>
      </c>
      <c r="U13" s="107">
        <v>400</v>
      </c>
      <c r="V13" s="107">
        <v>0</v>
      </c>
      <c r="W13" s="107">
        <v>2000</v>
      </c>
      <c r="X13" s="107">
        <v>400</v>
      </c>
      <c r="Y13" s="107">
        <v>400</v>
      </c>
      <c r="AA13" s="353">
        <f t="shared" si="13"/>
        <v>0</v>
      </c>
      <c r="AB13" s="353">
        <f t="shared" si="14"/>
        <v>0</v>
      </c>
      <c r="AC13" s="353">
        <f t="shared" si="15"/>
        <v>0</v>
      </c>
      <c r="AD13" s="353">
        <f t="shared" si="1"/>
        <v>0</v>
      </c>
      <c r="AE13" s="353">
        <f t="shared" si="16"/>
        <v>0</v>
      </c>
      <c r="AF13" s="353">
        <f t="shared" si="17"/>
        <v>0</v>
      </c>
      <c r="AG13" s="353">
        <f t="shared" si="18"/>
        <v>0</v>
      </c>
      <c r="AI13" s="49">
        <f t="shared" si="38"/>
        <v>45864</v>
      </c>
      <c r="AJ13" s="49">
        <f t="shared" si="38"/>
        <v>48048</v>
      </c>
      <c r="AK13" s="49">
        <f t="shared" si="38"/>
        <v>49796</v>
      </c>
      <c r="AL13" s="49">
        <f t="shared" si="39"/>
        <v>45864</v>
      </c>
      <c r="AM13" s="49">
        <f t="shared" si="39"/>
        <v>48048</v>
      </c>
      <c r="AN13" s="49">
        <f t="shared" si="39"/>
        <v>49796</v>
      </c>
      <c r="AO13" s="49">
        <f t="shared" si="40"/>
        <v>45864</v>
      </c>
      <c r="AP13" s="49">
        <f t="shared" si="40"/>
        <v>48048</v>
      </c>
      <c r="AQ13" s="142">
        <f t="shared" si="41"/>
        <v>49796</v>
      </c>
      <c r="AS13" s="49">
        <f t="shared" si="2"/>
        <v>45864</v>
      </c>
      <c r="AT13" s="49">
        <f t="shared" si="3"/>
        <v>48048</v>
      </c>
      <c r="AU13" s="49">
        <f t="shared" si="4"/>
        <v>49796</v>
      </c>
      <c r="AV13" s="49">
        <f t="shared" si="5"/>
        <v>45864</v>
      </c>
      <c r="AW13" s="49">
        <f t="shared" si="6"/>
        <v>48048</v>
      </c>
      <c r="AX13" s="49">
        <f t="shared" si="7"/>
        <v>49796</v>
      </c>
      <c r="AY13" s="49">
        <f t="shared" si="8"/>
        <v>45864</v>
      </c>
      <c r="AZ13" s="49">
        <f t="shared" si="9"/>
        <v>48048</v>
      </c>
      <c r="BA13" s="49">
        <f t="shared" si="10"/>
        <v>49796</v>
      </c>
      <c r="BC13" s="59">
        <f t="shared" si="19"/>
        <v>-2256</v>
      </c>
      <c r="BD13" s="59">
        <f t="shared" si="20"/>
        <v>-72</v>
      </c>
      <c r="BE13" s="59">
        <f t="shared" si="21"/>
        <v>1676</v>
      </c>
      <c r="BF13" s="59">
        <f t="shared" si="22"/>
        <v>-2256</v>
      </c>
      <c r="BG13" s="59">
        <f t="shared" si="23"/>
        <v>-72</v>
      </c>
      <c r="BH13" s="59">
        <f t="shared" si="24"/>
        <v>1676</v>
      </c>
      <c r="BI13" s="59">
        <f t="shared" si="25"/>
        <v>-2256</v>
      </c>
      <c r="BJ13" s="59">
        <f t="shared" si="26"/>
        <v>-72</v>
      </c>
      <c r="BK13" s="59">
        <f t="shared" si="27"/>
        <v>1676</v>
      </c>
      <c r="BM13" s="59">
        <f t="shared" si="28"/>
        <v>-2256</v>
      </c>
      <c r="BN13" s="59">
        <f t="shared" si="29"/>
        <v>-72</v>
      </c>
      <c r="BO13" s="49">
        <f t="shared" si="30"/>
        <v>1676</v>
      </c>
      <c r="BP13" s="59">
        <f t="shared" si="31"/>
        <v>-2256</v>
      </c>
      <c r="BQ13" s="59">
        <f t="shared" si="32"/>
        <v>-72</v>
      </c>
      <c r="BR13" s="49">
        <f t="shared" si="33"/>
        <v>1676</v>
      </c>
      <c r="BS13" s="59">
        <f t="shared" si="34"/>
        <v>-2256</v>
      </c>
      <c r="BT13" s="59">
        <f t="shared" si="35"/>
        <v>-72</v>
      </c>
      <c r="BU13" s="49">
        <f t="shared" si="36"/>
        <v>1676</v>
      </c>
      <c r="BW13" s="84"/>
    </row>
    <row r="14" spans="1:75" ht="19.5">
      <c r="B14" s="385" t="s">
        <v>36</v>
      </c>
      <c r="C14" s="386"/>
      <c r="D14" s="49">
        <f>SUM(D4:D13)</f>
        <v>1113781</v>
      </c>
      <c r="E14" s="49">
        <f>SUM(E4:E13)</f>
        <v>860280</v>
      </c>
      <c r="F14" s="49">
        <f>SUM(F4:F13)</f>
        <v>1066680</v>
      </c>
      <c r="G14" s="49">
        <v>652024</v>
      </c>
      <c r="I14" s="107">
        <f t="shared" ref="I14:O14" si="42">SUM(I4:I13)</f>
        <v>26189.01987108</v>
      </c>
      <c r="J14" s="107">
        <f t="shared" si="42"/>
        <v>4497.9320941639999</v>
      </c>
      <c r="K14" s="107">
        <f t="shared" si="42"/>
        <v>2086.036134164</v>
      </c>
      <c r="L14" s="107">
        <f t="shared" si="42"/>
        <v>729.86999999999989</v>
      </c>
      <c r="M14" s="107">
        <f t="shared" si="42"/>
        <v>27399.923277677499</v>
      </c>
      <c r="N14" s="107">
        <f t="shared" si="42"/>
        <v>4714.8524882607499</v>
      </c>
      <c r="O14" s="107">
        <f t="shared" si="42"/>
        <v>2302.95652826075</v>
      </c>
      <c r="Q14" s="192">
        <f>SUM(Q4:Q13)</f>
        <v>-6799.6799999999985</v>
      </c>
      <c r="S14" s="107">
        <v>27509.48427108</v>
      </c>
      <c r="T14" s="107">
        <v>5364.5241341640003</v>
      </c>
      <c r="U14" s="107">
        <v>2369.3741341639998</v>
      </c>
      <c r="V14" s="107">
        <v>839.70599999999979</v>
      </c>
      <c r="W14" s="107">
        <v>28453.627677677498</v>
      </c>
      <c r="X14" s="107">
        <v>5581.4445282607503</v>
      </c>
      <c r="Y14" s="107">
        <v>2586.2945282607498</v>
      </c>
      <c r="AA14" s="174">
        <f t="shared" ref="AA14" si="43">I14-S14</f>
        <v>-1320.4644000000008</v>
      </c>
      <c r="AB14" s="174">
        <f t="shared" ref="AB14" si="44">J14-T14</f>
        <v>-866.59204000000045</v>
      </c>
      <c r="AC14" s="174">
        <f t="shared" ref="AC14" si="45">K14-U14</f>
        <v>-283.33799999999974</v>
      </c>
      <c r="AD14" s="174">
        <f t="shared" si="1"/>
        <v>-109.8359999999999</v>
      </c>
      <c r="AE14" s="174">
        <f t="shared" ref="AE14" si="46">M14-W14</f>
        <v>-1053.7043999999987</v>
      </c>
      <c r="AF14" s="174">
        <f t="shared" ref="AF14" si="47">N14-X14</f>
        <v>-866.59204000000045</v>
      </c>
      <c r="AG14" s="174">
        <f t="shared" ref="AG14" si="48">O14-Y14</f>
        <v>-283.33799999999974</v>
      </c>
      <c r="AI14" s="49">
        <f t="shared" ref="AI14:AP14" si="49">SUM(AI4:AI13)</f>
        <v>537422</v>
      </c>
      <c r="AJ14" s="49">
        <f t="shared" si="49"/>
        <v>563014</v>
      </c>
      <c r="AK14" s="49">
        <f t="shared" si="49"/>
        <v>583488</v>
      </c>
      <c r="AL14" s="49">
        <f t="shared" si="49"/>
        <v>550894</v>
      </c>
      <c r="AM14" s="49">
        <f t="shared" si="49"/>
        <v>577126</v>
      </c>
      <c r="AN14" s="49">
        <f t="shared" si="49"/>
        <v>598112</v>
      </c>
      <c r="AO14" s="49">
        <f t="shared" si="49"/>
        <v>564363</v>
      </c>
      <c r="AP14" s="49">
        <f t="shared" si="49"/>
        <v>591238</v>
      </c>
      <c r="AQ14" s="142">
        <f>SUM(AQ4:AQ13)</f>
        <v>612737</v>
      </c>
      <c r="AS14" s="59">
        <f t="shared" ref="AS14:BA14" si="50">SUM(AS4:AS13)</f>
        <v>-576359</v>
      </c>
      <c r="AT14" s="59">
        <f t="shared" si="50"/>
        <v>-550767</v>
      </c>
      <c r="AU14" s="59">
        <f t="shared" si="50"/>
        <v>-530293</v>
      </c>
      <c r="AV14" s="59">
        <f t="shared" si="50"/>
        <v>-562887</v>
      </c>
      <c r="AW14" s="59">
        <f t="shared" si="50"/>
        <v>-536655</v>
      </c>
      <c r="AX14" s="59">
        <f t="shared" si="50"/>
        <v>-515669</v>
      </c>
      <c r="AY14" s="59">
        <f t="shared" si="50"/>
        <v>-549418</v>
      </c>
      <c r="AZ14" s="59">
        <f t="shared" si="50"/>
        <v>-522543</v>
      </c>
      <c r="BA14" s="59">
        <f t="shared" si="50"/>
        <v>-501044</v>
      </c>
      <c r="BC14" s="59">
        <f t="shared" ref="BC14:BK14" si="51">SUM(BC4:BC13)</f>
        <v>-322858</v>
      </c>
      <c r="BD14" s="59">
        <f t="shared" si="51"/>
        <v>-297266</v>
      </c>
      <c r="BE14" s="59">
        <f t="shared" si="51"/>
        <v>-276792</v>
      </c>
      <c r="BF14" s="59">
        <f t="shared" si="51"/>
        <v>-309386</v>
      </c>
      <c r="BG14" s="59">
        <f t="shared" si="51"/>
        <v>-283154</v>
      </c>
      <c r="BH14" s="59">
        <f t="shared" si="51"/>
        <v>-262168</v>
      </c>
      <c r="BI14" s="59">
        <f t="shared" si="51"/>
        <v>-295917</v>
      </c>
      <c r="BJ14" s="59">
        <f t="shared" si="51"/>
        <v>-269042</v>
      </c>
      <c r="BK14" s="59">
        <f t="shared" si="51"/>
        <v>-247543</v>
      </c>
      <c r="BM14" s="59">
        <f t="shared" ref="BM14:BU14" si="52">SUM(BM4:BM13)</f>
        <v>-529258</v>
      </c>
      <c r="BN14" s="59">
        <f t="shared" si="52"/>
        <v>-503666</v>
      </c>
      <c r="BO14" s="59">
        <f t="shared" si="52"/>
        <v>-483192</v>
      </c>
      <c r="BP14" s="59">
        <f t="shared" si="52"/>
        <v>-515786</v>
      </c>
      <c r="BQ14" s="59">
        <f t="shared" si="52"/>
        <v>-489554</v>
      </c>
      <c r="BR14" s="59">
        <f t="shared" si="52"/>
        <v>-468568</v>
      </c>
      <c r="BS14" s="59">
        <f t="shared" si="52"/>
        <v>-502317</v>
      </c>
      <c r="BT14" s="59">
        <f t="shared" si="52"/>
        <v>-475442</v>
      </c>
      <c r="BU14" s="59">
        <f t="shared" si="52"/>
        <v>-453943</v>
      </c>
      <c r="BW14" s="5"/>
    </row>
    <row r="15" spans="1:75">
      <c r="B15" s="135"/>
      <c r="E15" s="57"/>
      <c r="F15" s="57"/>
      <c r="G15" s="57"/>
      <c r="AQ15" s="143"/>
    </row>
    <row r="16" spans="1:75" ht="19.5">
      <c r="B16" s="134">
        <v>11</v>
      </c>
      <c r="C16" s="47" t="s">
        <v>37</v>
      </c>
      <c r="D16" s="53">
        <v>2376</v>
      </c>
      <c r="E16" s="50">
        <v>3570</v>
      </c>
      <c r="F16" s="53">
        <v>3570</v>
      </c>
      <c r="G16" s="53">
        <v>3570</v>
      </c>
      <c r="K16" s="111"/>
      <c r="L16" s="111"/>
      <c r="M16" s="111"/>
      <c r="N16" s="111"/>
      <c r="O16" s="111"/>
      <c r="Q16" s="111"/>
      <c r="U16" s="111"/>
      <c r="V16" s="111"/>
      <c r="W16" s="111"/>
      <c r="X16" s="111"/>
      <c r="Y16" s="111"/>
      <c r="AC16" s="111"/>
      <c r="AD16" s="111"/>
      <c r="AE16" s="111"/>
      <c r="AF16" s="111"/>
      <c r="AG16" s="111"/>
      <c r="AI16" s="53">
        <f>CEILING(((1980*12*10)+(1980*12*10)+(1980*12*10))*5,10000)/1000</f>
        <v>3570</v>
      </c>
      <c r="AJ16" s="53">
        <f t="shared" ref="AJ16:AP16" si="53">CEILING(((1980*12*10)+(1980*12*10)+(1980*12*10))*5,10000)/1000</f>
        <v>3570</v>
      </c>
      <c r="AK16" s="53">
        <f t="shared" si="53"/>
        <v>3570</v>
      </c>
      <c r="AL16" s="53">
        <f t="shared" si="53"/>
        <v>3570</v>
      </c>
      <c r="AM16" s="53">
        <f t="shared" si="53"/>
        <v>3570</v>
      </c>
      <c r="AN16" s="53">
        <f t="shared" si="53"/>
        <v>3570</v>
      </c>
      <c r="AO16" s="53">
        <f t="shared" si="53"/>
        <v>3570</v>
      </c>
      <c r="AP16" s="53">
        <f t="shared" si="53"/>
        <v>3570</v>
      </c>
      <c r="AQ16" s="144">
        <f>CEILING(((1980*12*10)+(1980*12*10)+(1980*12*10))*5,10000)/1000</f>
        <v>3570</v>
      </c>
      <c r="AS16" s="50">
        <f t="shared" ref="AS16:AV19" si="54">AI16-$D16</f>
        <v>1194</v>
      </c>
      <c r="AT16" s="50">
        <f t="shared" si="54"/>
        <v>1194</v>
      </c>
      <c r="AU16" s="50">
        <f t="shared" si="54"/>
        <v>1194</v>
      </c>
      <c r="AV16" s="50">
        <f t="shared" si="54"/>
        <v>1194</v>
      </c>
      <c r="AW16" s="50">
        <f t="shared" ref="AW16:BA16" si="55">AM16-$D16</f>
        <v>1194</v>
      </c>
      <c r="AX16" s="50">
        <f t="shared" si="55"/>
        <v>1194</v>
      </c>
      <c r="AY16" s="50">
        <f t="shared" si="55"/>
        <v>1194</v>
      </c>
      <c r="AZ16" s="50">
        <f t="shared" si="55"/>
        <v>1194</v>
      </c>
      <c r="BA16" s="50">
        <f t="shared" si="55"/>
        <v>1194</v>
      </c>
      <c r="BC16" s="50">
        <f>AI16-$E16</f>
        <v>0</v>
      </c>
      <c r="BD16" s="50">
        <f t="shared" ref="BD16:BK16" si="56">AJ16-$E16</f>
        <v>0</v>
      </c>
      <c r="BE16" s="50">
        <f t="shared" si="56"/>
        <v>0</v>
      </c>
      <c r="BF16" s="50">
        <f t="shared" si="56"/>
        <v>0</v>
      </c>
      <c r="BG16" s="50">
        <f t="shared" si="56"/>
        <v>0</v>
      </c>
      <c r="BH16" s="50">
        <f t="shared" si="56"/>
        <v>0</v>
      </c>
      <c r="BI16" s="50">
        <f t="shared" si="56"/>
        <v>0</v>
      </c>
      <c r="BJ16" s="50">
        <f t="shared" si="56"/>
        <v>0</v>
      </c>
      <c r="BK16" s="50">
        <f t="shared" si="56"/>
        <v>0</v>
      </c>
      <c r="BM16" s="50">
        <f>AI16-$F16</f>
        <v>0</v>
      </c>
      <c r="BN16" s="50">
        <f t="shared" ref="BN16:BN19" si="57">AJ16-$F16</f>
        <v>0</v>
      </c>
      <c r="BO16" s="50">
        <f t="shared" ref="BO16:BO19" si="58">AK16-$F16</f>
        <v>0</v>
      </c>
      <c r="BP16" s="50">
        <f>AL16-$F16</f>
        <v>0</v>
      </c>
      <c r="BQ16" s="50">
        <f t="shared" ref="BQ16:BQ19" si="59">AM16-$F16</f>
        <v>0</v>
      </c>
      <c r="BR16" s="50">
        <f t="shared" ref="BR16:BR19" si="60">AN16-$F16</f>
        <v>0</v>
      </c>
      <c r="BS16" s="50">
        <f t="shared" ref="BS16:BS19" si="61">AO16-$F16</f>
        <v>0</v>
      </c>
      <c r="BT16" s="50">
        <f t="shared" ref="BT16:BT19" si="62">AP16-$F16</f>
        <v>0</v>
      </c>
      <c r="BU16" s="50">
        <f t="shared" ref="BU16:BU19" si="63">AQ16-$F16</f>
        <v>0</v>
      </c>
    </row>
    <row r="17" spans="2:75" ht="19.5">
      <c r="B17" s="134">
        <v>12</v>
      </c>
      <c r="C17" s="47" t="s">
        <v>38</v>
      </c>
      <c r="D17" s="53">
        <v>37716</v>
      </c>
      <c r="E17" s="50">
        <v>80820</v>
      </c>
      <c r="F17" s="53">
        <v>80820</v>
      </c>
      <c r="G17" s="53">
        <v>87820</v>
      </c>
      <c r="K17" s="111"/>
      <c r="L17" s="111"/>
      <c r="M17" s="111"/>
      <c r="N17" s="111"/>
      <c r="O17" s="136"/>
      <c r="Q17" s="136"/>
      <c r="U17" s="111"/>
      <c r="V17" s="111"/>
      <c r="W17" s="111"/>
      <c r="X17" s="111"/>
      <c r="Y17" s="136"/>
      <c r="AC17" s="111"/>
      <c r="AD17" s="111"/>
      <c r="AE17" s="111"/>
      <c r="AF17" s="111"/>
      <c r="AG17" s="136"/>
      <c r="AI17" s="124">
        <f>CEILING(((5980*8*12*10)+(5980*8*12*10)+(5980*1*12*10))*5,10000)/1000+26820</f>
        <v>87820</v>
      </c>
      <c r="AJ17" s="53">
        <f>$AI$17</f>
        <v>87820</v>
      </c>
      <c r="AK17" s="53">
        <f t="shared" ref="AK17:AP17" si="64">$AI$17</f>
        <v>87820</v>
      </c>
      <c r="AL17" s="53">
        <f t="shared" si="64"/>
        <v>87820</v>
      </c>
      <c r="AM17" s="53">
        <f t="shared" si="64"/>
        <v>87820</v>
      </c>
      <c r="AN17" s="53">
        <f t="shared" si="64"/>
        <v>87820</v>
      </c>
      <c r="AO17" s="53">
        <f t="shared" si="64"/>
        <v>87820</v>
      </c>
      <c r="AP17" s="53">
        <f t="shared" si="64"/>
        <v>87820</v>
      </c>
      <c r="AQ17" s="144">
        <f>$AI$17</f>
        <v>87820</v>
      </c>
      <c r="AS17" s="50">
        <f t="shared" si="54"/>
        <v>50104</v>
      </c>
      <c r="AT17" s="50">
        <f t="shared" si="54"/>
        <v>50104</v>
      </c>
      <c r="AU17" s="50">
        <f t="shared" si="54"/>
        <v>50104</v>
      </c>
      <c r="AV17" s="50">
        <f t="shared" si="54"/>
        <v>50104</v>
      </c>
      <c r="AW17" s="50">
        <f t="shared" ref="AW17:AW19" si="65">AM17-$D17</f>
        <v>50104</v>
      </c>
      <c r="AX17" s="50">
        <f t="shared" ref="AX17:AX19" si="66">AN17-$D17</f>
        <v>50104</v>
      </c>
      <c r="AY17" s="50">
        <f t="shared" ref="AY17:AY19" si="67">AO17-$D17</f>
        <v>50104</v>
      </c>
      <c r="AZ17" s="50">
        <f t="shared" ref="AZ17:AZ19" si="68">AP17-$D17</f>
        <v>50104</v>
      </c>
      <c r="BA17" s="50">
        <f t="shared" ref="BA17:BA19" si="69">AQ17-$D17</f>
        <v>50104</v>
      </c>
      <c r="BC17" s="50">
        <f t="shared" ref="BC17:BC19" si="70">AI17-$E17</f>
        <v>7000</v>
      </c>
      <c r="BD17" s="50">
        <f t="shared" ref="BD17:BD19" si="71">AJ17-$E17</f>
        <v>7000</v>
      </c>
      <c r="BE17" s="50">
        <f t="shared" ref="BE17:BE19" si="72">AK17-$E17</f>
        <v>7000</v>
      </c>
      <c r="BF17" s="50">
        <f t="shared" ref="BF17:BF19" si="73">AL17-$E17</f>
        <v>7000</v>
      </c>
      <c r="BG17" s="50">
        <f t="shared" ref="BG17:BG19" si="74">AM17-$E17</f>
        <v>7000</v>
      </c>
      <c r="BH17" s="50">
        <f t="shared" ref="BH17:BH19" si="75">AN17-$E17</f>
        <v>7000</v>
      </c>
      <c r="BI17" s="50">
        <f t="shared" ref="BI17:BI19" si="76">AO17-$E17</f>
        <v>7000</v>
      </c>
      <c r="BJ17" s="50">
        <f t="shared" ref="BJ17:BJ19" si="77">AP17-$E17</f>
        <v>7000</v>
      </c>
      <c r="BK17" s="50">
        <f t="shared" ref="BK17:BK19" si="78">AQ17-$E17</f>
        <v>7000</v>
      </c>
      <c r="BM17" s="50">
        <f>AI17-$F17</f>
        <v>7000</v>
      </c>
      <c r="BN17" s="50">
        <f t="shared" si="57"/>
        <v>7000</v>
      </c>
      <c r="BO17" s="50">
        <f>AK17-$F17</f>
        <v>7000</v>
      </c>
      <c r="BP17" s="50">
        <f>AL17-$F17</f>
        <v>7000</v>
      </c>
      <c r="BQ17" s="50">
        <f t="shared" si="59"/>
        <v>7000</v>
      </c>
      <c r="BR17" s="50">
        <f t="shared" si="60"/>
        <v>7000</v>
      </c>
      <c r="BS17" s="50">
        <f t="shared" si="61"/>
        <v>7000</v>
      </c>
      <c r="BT17" s="50">
        <f t="shared" si="62"/>
        <v>7000</v>
      </c>
      <c r="BU17" s="50">
        <f t="shared" si="63"/>
        <v>7000</v>
      </c>
    </row>
    <row r="18" spans="2:75" ht="19.5">
      <c r="B18" s="134">
        <v>13</v>
      </c>
      <c r="C18" s="51" t="s">
        <v>39</v>
      </c>
      <c r="D18" s="53">
        <v>141247</v>
      </c>
      <c r="E18" s="50">
        <v>86238</v>
      </c>
      <c r="F18" s="53">
        <v>86238</v>
      </c>
      <c r="G18" s="53">
        <v>95967</v>
      </c>
      <c r="K18" s="111"/>
      <c r="L18" s="111"/>
      <c r="M18" s="111"/>
      <c r="N18" s="111"/>
      <c r="O18" s="136"/>
      <c r="Q18" s="136"/>
      <c r="U18" s="111"/>
      <c r="V18" s="111"/>
      <c r="W18" s="111"/>
      <c r="X18" s="111"/>
      <c r="Y18" s="136"/>
      <c r="AC18" s="111"/>
      <c r="AD18" s="111"/>
      <c r="AE18" s="111"/>
      <c r="AF18" s="111"/>
      <c r="AG18" s="136"/>
      <c r="AI18" s="55">
        <f>(CEILING((((($I$4+$I$5+$I$6+$I$7+$I$8+$I$11+$I$12+$I$13)*$D$31)+(($I$9+$I$10)*$D$34))*$D$27*AI$3)+(((($J$4+$J$5+$J$6+$J$7+$J$8+$J$11+$J$12+$J$13)*$D$32)+(($J$9+$J$10)*$D$35))*$D$27*AI$3)+((((($K$4+$K$5+$K$6+$K$7+$K$8+$K$11+$K$12+$K$13)*$D$33)+(($K$9+$K$10)*$D$36))+((($L$4+$L$5+$L$6+$L$7+$L$8+$L$11+$L$12+$L$13)*$D$33)+(($L$9+$L$10)*$D$36)))*$D$27*AI$3),1000)/1000)</f>
        <v>82113</v>
      </c>
      <c r="AJ18" s="55">
        <f t="shared" ref="AJ18:AP18" si="79">(CEILING((((($I$4+$I$5+$I$6+$I$7+$I$8+$I$11+$I$12+$I$13)*$D$31)+(($I$9+$I$10)*$D$34))*$D$27*AJ$3)+(((($J$4+$J$5+$J$6+$J$7+$J$8+$J$11+$J$12+$J$13)*$D$32)+(($J$9+$J$10)*$D$35))*$D$27*AJ$3)+((((($K$4+$K$5+$K$6+$K$7+$K$8+$K$11+$K$12+$K$13)*$D$33)+(($K$9+$K$10)*$D$36))+((($L$4+$L$5+$L$6+$L$7+$L$8+$L$11+$L$12+$L$13)*$D$33)+(($L$9+$L$10)*$D$36)))*$D$27*AJ$3),1000)/1000)</f>
        <v>86024</v>
      </c>
      <c r="AK18" s="55">
        <f t="shared" si="79"/>
        <v>89152</v>
      </c>
      <c r="AL18" s="55">
        <f t="shared" si="79"/>
        <v>82113</v>
      </c>
      <c r="AM18" s="55">
        <f t="shared" si="79"/>
        <v>86024</v>
      </c>
      <c r="AN18" s="55">
        <f t="shared" si="79"/>
        <v>89152</v>
      </c>
      <c r="AO18" s="55">
        <f t="shared" si="79"/>
        <v>82113</v>
      </c>
      <c r="AP18" s="55">
        <f t="shared" si="79"/>
        <v>86024</v>
      </c>
      <c r="AQ18" s="145">
        <f>(CEILING((((($I$4+$I$5+$I$6+$I$7+$I$8+$I$11+$I$12+$I$13)*$D$31)+(($I$9+$I$10)*$D$34))*$D$27*AQ$3)+(((($J$4+$J$5+$J$6+$J$7+$J$8+$J$11+$J$12+$J$13)*$D$32)+(($J$9+$J$10)*$D$35))*$D$27*AQ$3)+((((($K$4+$K$5+$K$6+$K$7+$K$8+$K$11+$K$12+$K$13)*$D$33)+(($K$9+$K$10)*$D$36))+((($L$4+$L$5+$L$6+$L$7+$L$8+$L$11+$L$12+$L$13)*$D$33)+(($L$9+$L$10)*$D$36)))*$D$27*AQ$3),1000)/1000)</f>
        <v>89152</v>
      </c>
      <c r="AS18" s="112">
        <f t="shared" si="54"/>
        <v>-59134</v>
      </c>
      <c r="AT18" s="112">
        <f t="shared" si="54"/>
        <v>-55223</v>
      </c>
      <c r="AU18" s="112">
        <f t="shared" si="54"/>
        <v>-52095</v>
      </c>
      <c r="AV18" s="112">
        <f t="shared" si="54"/>
        <v>-59134</v>
      </c>
      <c r="AW18" s="112">
        <f t="shared" si="65"/>
        <v>-55223</v>
      </c>
      <c r="AX18" s="112">
        <f t="shared" si="66"/>
        <v>-52095</v>
      </c>
      <c r="AY18" s="112">
        <f t="shared" si="67"/>
        <v>-59134</v>
      </c>
      <c r="AZ18" s="112">
        <f t="shared" si="68"/>
        <v>-55223</v>
      </c>
      <c r="BA18" s="112">
        <f t="shared" si="69"/>
        <v>-52095</v>
      </c>
      <c r="BC18" s="50">
        <f t="shared" si="70"/>
        <v>-4125</v>
      </c>
      <c r="BD18" s="50">
        <f t="shared" si="71"/>
        <v>-214</v>
      </c>
      <c r="BE18" s="50">
        <f t="shared" si="72"/>
        <v>2914</v>
      </c>
      <c r="BF18" s="50">
        <f t="shared" si="73"/>
        <v>-4125</v>
      </c>
      <c r="BG18" s="50">
        <f t="shared" si="74"/>
        <v>-214</v>
      </c>
      <c r="BH18" s="50">
        <f t="shared" si="75"/>
        <v>2914</v>
      </c>
      <c r="BI18" s="50">
        <f t="shared" si="76"/>
        <v>-4125</v>
      </c>
      <c r="BJ18" s="50">
        <f t="shared" si="77"/>
        <v>-214</v>
      </c>
      <c r="BK18" s="50">
        <f t="shared" si="78"/>
        <v>2914</v>
      </c>
      <c r="BM18" s="50">
        <f>AI18-$F18</f>
        <v>-4125</v>
      </c>
      <c r="BN18" s="50">
        <f t="shared" si="57"/>
        <v>-214</v>
      </c>
      <c r="BO18" s="50">
        <f t="shared" si="58"/>
        <v>2914</v>
      </c>
      <c r="BP18" s="50">
        <f t="shared" ref="BP18:BP19" si="80">AL18-$F18</f>
        <v>-4125</v>
      </c>
      <c r="BQ18" s="50">
        <f t="shared" si="59"/>
        <v>-214</v>
      </c>
      <c r="BR18" s="50">
        <f t="shared" si="60"/>
        <v>2914</v>
      </c>
      <c r="BS18" s="50">
        <f t="shared" si="61"/>
        <v>-4125</v>
      </c>
      <c r="BT18" s="50">
        <f t="shared" si="62"/>
        <v>-214</v>
      </c>
      <c r="BU18" s="50">
        <f t="shared" si="63"/>
        <v>2914</v>
      </c>
    </row>
    <row r="19" spans="2:75" ht="19.5">
      <c r="B19" s="134">
        <v>14</v>
      </c>
      <c r="C19" s="47" t="s">
        <v>40</v>
      </c>
      <c r="D19" s="53">
        <v>404433</v>
      </c>
      <c r="E19" s="112">
        <f>443590+18000</f>
        <v>461590</v>
      </c>
      <c r="F19" s="126">
        <f>443590+18000</f>
        <v>461590</v>
      </c>
      <c r="G19" s="126">
        <v>411624</v>
      </c>
      <c r="K19" s="111"/>
      <c r="L19" s="111"/>
      <c r="M19" s="111"/>
      <c r="N19" s="111"/>
      <c r="O19" s="136"/>
      <c r="Q19" s="136"/>
      <c r="U19" s="111"/>
      <c r="V19" s="111"/>
      <c r="W19" s="111"/>
      <c r="X19" s="111"/>
      <c r="Y19" s="136"/>
      <c r="AC19" s="111"/>
      <c r="AD19" s="111"/>
      <c r="AE19" s="111"/>
      <c r="AF19" s="111"/>
      <c r="AG19" s="136"/>
      <c r="AI19" s="124">
        <f>397396+14228</f>
        <v>411624</v>
      </c>
      <c r="AJ19" s="53">
        <f>$AI$19</f>
        <v>411624</v>
      </c>
      <c r="AK19" s="53">
        <f t="shared" ref="AK19:AP19" si="81">$AI$19</f>
        <v>411624</v>
      </c>
      <c r="AL19" s="53">
        <f t="shared" si="81"/>
        <v>411624</v>
      </c>
      <c r="AM19" s="53">
        <f t="shared" si="81"/>
        <v>411624</v>
      </c>
      <c r="AN19" s="53">
        <f t="shared" si="81"/>
        <v>411624</v>
      </c>
      <c r="AO19" s="53">
        <f t="shared" si="81"/>
        <v>411624</v>
      </c>
      <c r="AP19" s="53">
        <f t="shared" si="81"/>
        <v>411624</v>
      </c>
      <c r="AQ19" s="144">
        <f>$AI$19</f>
        <v>411624</v>
      </c>
      <c r="AS19" s="112">
        <f t="shared" si="54"/>
        <v>7191</v>
      </c>
      <c r="AT19" s="112">
        <f t="shared" si="54"/>
        <v>7191</v>
      </c>
      <c r="AU19" s="112">
        <f t="shared" si="54"/>
        <v>7191</v>
      </c>
      <c r="AV19" s="112">
        <f t="shared" si="54"/>
        <v>7191</v>
      </c>
      <c r="AW19" s="112">
        <f t="shared" si="65"/>
        <v>7191</v>
      </c>
      <c r="AX19" s="112">
        <f t="shared" si="66"/>
        <v>7191</v>
      </c>
      <c r="AY19" s="112">
        <f t="shared" si="67"/>
        <v>7191</v>
      </c>
      <c r="AZ19" s="112">
        <f t="shared" si="68"/>
        <v>7191</v>
      </c>
      <c r="BA19" s="112">
        <f t="shared" si="69"/>
        <v>7191</v>
      </c>
      <c r="BC19" s="112">
        <f t="shared" si="70"/>
        <v>-49966</v>
      </c>
      <c r="BD19" s="112">
        <f t="shared" si="71"/>
        <v>-49966</v>
      </c>
      <c r="BE19" s="112">
        <f t="shared" si="72"/>
        <v>-49966</v>
      </c>
      <c r="BF19" s="112">
        <f t="shared" si="73"/>
        <v>-49966</v>
      </c>
      <c r="BG19" s="112">
        <f t="shared" si="74"/>
        <v>-49966</v>
      </c>
      <c r="BH19" s="112">
        <f t="shared" si="75"/>
        <v>-49966</v>
      </c>
      <c r="BI19" s="112">
        <f t="shared" si="76"/>
        <v>-49966</v>
      </c>
      <c r="BJ19" s="112">
        <f t="shared" si="77"/>
        <v>-49966</v>
      </c>
      <c r="BK19" s="112">
        <f t="shared" si="78"/>
        <v>-49966</v>
      </c>
      <c r="BM19" s="50">
        <f>AI19-$F19</f>
        <v>-49966</v>
      </c>
      <c r="BN19" s="50">
        <f t="shared" si="57"/>
        <v>-49966</v>
      </c>
      <c r="BO19" s="50">
        <f t="shared" si="58"/>
        <v>-49966</v>
      </c>
      <c r="BP19" s="50">
        <f t="shared" si="80"/>
        <v>-49966</v>
      </c>
      <c r="BQ19" s="50">
        <f t="shared" si="59"/>
        <v>-49966</v>
      </c>
      <c r="BR19" s="50">
        <f t="shared" si="60"/>
        <v>-49966</v>
      </c>
      <c r="BS19" s="50">
        <f t="shared" si="61"/>
        <v>-49966</v>
      </c>
      <c r="BT19" s="50">
        <f t="shared" si="62"/>
        <v>-49966</v>
      </c>
      <c r="BU19" s="50">
        <f t="shared" si="63"/>
        <v>-49966</v>
      </c>
    </row>
    <row r="20" spans="2:75" ht="19.5">
      <c r="B20" s="385" t="s">
        <v>36</v>
      </c>
      <c r="C20" s="386"/>
      <c r="D20" s="50">
        <f>SUM(D16:D19)</f>
        <v>585772</v>
      </c>
      <c r="E20" s="50">
        <f>SUM(E16:E19)</f>
        <v>632218</v>
      </c>
      <c r="F20" s="50">
        <f>SUM(F16:F19)</f>
        <v>632218</v>
      </c>
      <c r="G20" s="50">
        <v>598981</v>
      </c>
      <c r="K20" s="111"/>
      <c r="L20" s="111"/>
      <c r="M20" s="111"/>
      <c r="N20" s="111"/>
      <c r="O20" s="111"/>
      <c r="Q20" s="111"/>
      <c r="U20" s="111"/>
      <c r="V20" s="111"/>
      <c r="W20" s="111"/>
      <c r="X20" s="111"/>
      <c r="Y20" s="111"/>
      <c r="AC20" s="111"/>
      <c r="AD20" s="111"/>
      <c r="AE20" s="111"/>
      <c r="AF20" s="111"/>
      <c r="AG20" s="111"/>
      <c r="AI20" s="50">
        <f>SUM(AI16:AI19)</f>
        <v>585127</v>
      </c>
      <c r="AJ20" s="50">
        <f t="shared" ref="AJ20:AP20" si="82">SUM(AJ16:AJ19)</f>
        <v>589038</v>
      </c>
      <c r="AK20" s="50">
        <f t="shared" si="82"/>
        <v>592166</v>
      </c>
      <c r="AL20" s="50">
        <f t="shared" si="82"/>
        <v>585127</v>
      </c>
      <c r="AM20" s="50">
        <f t="shared" si="82"/>
        <v>589038</v>
      </c>
      <c r="AN20" s="50">
        <f t="shared" si="82"/>
        <v>592166</v>
      </c>
      <c r="AO20" s="50">
        <f t="shared" si="82"/>
        <v>585127</v>
      </c>
      <c r="AP20" s="50">
        <f t="shared" si="82"/>
        <v>589038</v>
      </c>
      <c r="AQ20" s="146">
        <f>SUM(AQ16:AQ19)</f>
        <v>592166</v>
      </c>
      <c r="AS20" s="50">
        <f t="shared" ref="AS20:BA20" si="83">SUM(AS16:AS19)</f>
        <v>-645</v>
      </c>
      <c r="AT20" s="50">
        <f t="shared" si="83"/>
        <v>3266</v>
      </c>
      <c r="AU20" s="50">
        <f t="shared" si="83"/>
        <v>6394</v>
      </c>
      <c r="AV20" s="50">
        <f t="shared" si="83"/>
        <v>-645</v>
      </c>
      <c r="AW20" s="50">
        <f t="shared" si="83"/>
        <v>3266</v>
      </c>
      <c r="AX20" s="50">
        <f t="shared" si="83"/>
        <v>6394</v>
      </c>
      <c r="AY20" s="50">
        <f t="shared" si="83"/>
        <v>-645</v>
      </c>
      <c r="AZ20" s="50">
        <f t="shared" si="83"/>
        <v>3266</v>
      </c>
      <c r="BA20" s="50">
        <f t="shared" si="83"/>
        <v>6394</v>
      </c>
      <c r="BC20" s="112">
        <f t="shared" ref="BC20:BK20" si="84">SUM(BC16:BC19)</f>
        <v>-47091</v>
      </c>
      <c r="BD20" s="112">
        <f t="shared" si="84"/>
        <v>-43180</v>
      </c>
      <c r="BE20" s="112">
        <f t="shared" si="84"/>
        <v>-40052</v>
      </c>
      <c r="BF20" s="112">
        <f t="shared" si="84"/>
        <v>-47091</v>
      </c>
      <c r="BG20" s="112">
        <f t="shared" si="84"/>
        <v>-43180</v>
      </c>
      <c r="BH20" s="112">
        <f t="shared" si="84"/>
        <v>-40052</v>
      </c>
      <c r="BI20" s="112">
        <f t="shared" si="84"/>
        <v>-47091</v>
      </c>
      <c r="BJ20" s="112">
        <f t="shared" si="84"/>
        <v>-43180</v>
      </c>
      <c r="BK20" s="112">
        <f t="shared" si="84"/>
        <v>-40052</v>
      </c>
      <c r="BM20" s="50">
        <f t="shared" ref="BM20:BU20" si="85">SUM(BM16:BM19)</f>
        <v>-47091</v>
      </c>
      <c r="BN20" s="50">
        <f t="shared" si="85"/>
        <v>-43180</v>
      </c>
      <c r="BO20" s="50">
        <f t="shared" si="85"/>
        <v>-40052</v>
      </c>
      <c r="BP20" s="50">
        <f t="shared" si="85"/>
        <v>-47091</v>
      </c>
      <c r="BQ20" s="50">
        <f t="shared" si="85"/>
        <v>-43180</v>
      </c>
      <c r="BR20" s="50">
        <f t="shared" si="85"/>
        <v>-40052</v>
      </c>
      <c r="BS20" s="50">
        <f t="shared" si="85"/>
        <v>-47091</v>
      </c>
      <c r="BT20" s="50">
        <f t="shared" si="85"/>
        <v>-43180</v>
      </c>
      <c r="BU20" s="50">
        <f t="shared" si="85"/>
        <v>-40052</v>
      </c>
    </row>
    <row r="21" spans="2:75">
      <c r="B21" s="135"/>
      <c r="E21" s="57"/>
      <c r="F21" s="57"/>
      <c r="G21" s="57"/>
      <c r="AQ21" s="143"/>
    </row>
    <row r="22" spans="2:75" ht="19.5">
      <c r="B22" s="385" t="s">
        <v>36</v>
      </c>
      <c r="C22" s="386"/>
      <c r="D22" s="52">
        <f>D14+D20</f>
        <v>1699553</v>
      </c>
      <c r="E22" s="52">
        <f>E14+E20</f>
        <v>1492498</v>
      </c>
      <c r="F22" s="52">
        <f>F14+F20</f>
        <v>1698898</v>
      </c>
      <c r="G22" s="52">
        <v>1251005</v>
      </c>
      <c r="K22" s="111"/>
      <c r="L22" s="111"/>
      <c r="M22" s="111"/>
      <c r="N22" s="111"/>
      <c r="O22" s="111"/>
      <c r="Q22" s="111"/>
      <c r="U22" s="111"/>
      <c r="V22" s="111"/>
      <c r="W22" s="111"/>
      <c r="X22" s="111"/>
      <c r="Y22" s="111"/>
      <c r="AC22" s="111"/>
      <c r="AD22" s="111"/>
      <c r="AE22" s="111"/>
      <c r="AF22" s="111"/>
      <c r="AG22" s="111"/>
      <c r="AI22" s="52">
        <f t="shared" ref="AI22:AP22" si="86">AI14+AI20</f>
        <v>1122549</v>
      </c>
      <c r="AJ22" s="52">
        <f t="shared" si="86"/>
        <v>1152052</v>
      </c>
      <c r="AK22" s="52">
        <f t="shared" si="86"/>
        <v>1175654</v>
      </c>
      <c r="AL22" s="52">
        <f t="shared" si="86"/>
        <v>1136021</v>
      </c>
      <c r="AM22" s="52">
        <f t="shared" si="86"/>
        <v>1166164</v>
      </c>
      <c r="AN22" s="52">
        <f t="shared" si="86"/>
        <v>1190278</v>
      </c>
      <c r="AO22" s="153">
        <f t="shared" si="86"/>
        <v>1149490</v>
      </c>
      <c r="AP22" s="52">
        <f t="shared" si="86"/>
        <v>1180276</v>
      </c>
      <c r="AQ22" s="150">
        <f>AQ14+AQ20</f>
        <v>1204903</v>
      </c>
      <c r="AS22" s="82">
        <f t="shared" ref="AS22:BA22" si="87">AS14+AS20</f>
        <v>-577004</v>
      </c>
      <c r="AT22" s="82">
        <f t="shared" si="87"/>
        <v>-547501</v>
      </c>
      <c r="AU22" s="82">
        <f t="shared" si="87"/>
        <v>-523899</v>
      </c>
      <c r="AV22" s="82">
        <f t="shared" si="87"/>
        <v>-563532</v>
      </c>
      <c r="AW22" s="82">
        <f t="shared" si="87"/>
        <v>-533389</v>
      </c>
      <c r="AX22" s="82">
        <f t="shared" si="87"/>
        <v>-509275</v>
      </c>
      <c r="AY22" s="82">
        <f t="shared" si="87"/>
        <v>-550063</v>
      </c>
      <c r="AZ22" s="82">
        <f t="shared" si="87"/>
        <v>-519277</v>
      </c>
      <c r="BA22" s="82">
        <f t="shared" si="87"/>
        <v>-494650</v>
      </c>
      <c r="BC22" s="82">
        <f t="shared" ref="BC22:BK22" si="88">BC14+BC20</f>
        <v>-369949</v>
      </c>
      <c r="BD22" s="82">
        <f t="shared" si="88"/>
        <v>-340446</v>
      </c>
      <c r="BE22" s="82">
        <f t="shared" si="88"/>
        <v>-316844</v>
      </c>
      <c r="BF22" s="82">
        <f t="shared" si="88"/>
        <v>-356477</v>
      </c>
      <c r="BG22" s="82">
        <f t="shared" si="88"/>
        <v>-326334</v>
      </c>
      <c r="BH22" s="82">
        <f t="shared" si="88"/>
        <v>-302220</v>
      </c>
      <c r="BI22" s="82">
        <f t="shared" si="88"/>
        <v>-343008</v>
      </c>
      <c r="BJ22" s="82">
        <f t="shared" si="88"/>
        <v>-312222</v>
      </c>
      <c r="BK22" s="82">
        <f t="shared" si="88"/>
        <v>-287595</v>
      </c>
      <c r="BM22" s="82">
        <f t="shared" ref="BM22:BU22" si="89">BM14+BM20</f>
        <v>-576349</v>
      </c>
      <c r="BN22" s="82">
        <f t="shared" si="89"/>
        <v>-546846</v>
      </c>
      <c r="BO22" s="82">
        <f t="shared" si="89"/>
        <v>-523244</v>
      </c>
      <c r="BP22" s="82">
        <f t="shared" si="89"/>
        <v>-562877</v>
      </c>
      <c r="BQ22" s="82">
        <f t="shared" si="89"/>
        <v>-532734</v>
      </c>
      <c r="BR22" s="82">
        <f t="shared" si="89"/>
        <v>-508620</v>
      </c>
      <c r="BS22" s="82">
        <f t="shared" si="89"/>
        <v>-549408</v>
      </c>
      <c r="BT22" s="82">
        <f t="shared" si="89"/>
        <v>-518622</v>
      </c>
      <c r="BU22" s="82">
        <f t="shared" si="89"/>
        <v>-493995</v>
      </c>
      <c r="BW22" s="57"/>
    </row>
    <row r="23" spans="2:75" ht="20.25" thickBot="1">
      <c r="B23" s="391" t="s">
        <v>41</v>
      </c>
      <c r="C23" s="392"/>
      <c r="D23" s="137">
        <f>CEILING(D22,10000)/100000</f>
        <v>17</v>
      </c>
      <c r="E23" s="137">
        <f>CEILING(E22,10000)/100000</f>
        <v>15</v>
      </c>
      <c r="F23" s="137">
        <f>CEILING(F22,10000)/100000</f>
        <v>17</v>
      </c>
      <c r="G23" s="180">
        <v>12.6</v>
      </c>
      <c r="H23" s="138"/>
      <c r="I23" s="138"/>
      <c r="J23" s="138"/>
      <c r="K23" s="139"/>
      <c r="L23" s="139"/>
      <c r="M23" s="139"/>
      <c r="N23" s="139"/>
      <c r="O23" s="139"/>
      <c r="P23" s="138"/>
      <c r="Q23" s="139"/>
      <c r="R23" s="138"/>
      <c r="S23" s="138"/>
      <c r="T23" s="138"/>
      <c r="U23" s="139"/>
      <c r="V23" s="139"/>
      <c r="W23" s="139"/>
      <c r="X23" s="139"/>
      <c r="Y23" s="139"/>
      <c r="Z23" s="138"/>
      <c r="AA23" s="138"/>
      <c r="AB23" s="138"/>
      <c r="AC23" s="139"/>
      <c r="AD23" s="139"/>
      <c r="AE23" s="139"/>
      <c r="AF23" s="139"/>
      <c r="AG23" s="139"/>
      <c r="AH23" s="138"/>
      <c r="AI23" s="137">
        <f t="shared" ref="AI23:AP23" si="90">CEILING(AI22,10000)/100000</f>
        <v>11.3</v>
      </c>
      <c r="AJ23" s="137">
        <f t="shared" si="90"/>
        <v>11.6</v>
      </c>
      <c r="AK23" s="137">
        <f t="shared" si="90"/>
        <v>11.8</v>
      </c>
      <c r="AL23" s="137">
        <f t="shared" si="90"/>
        <v>11.4</v>
      </c>
      <c r="AM23" s="137">
        <f t="shared" si="90"/>
        <v>11.7</v>
      </c>
      <c r="AN23" s="137">
        <f t="shared" si="90"/>
        <v>12</v>
      </c>
      <c r="AO23" s="180">
        <f t="shared" si="90"/>
        <v>11.5</v>
      </c>
      <c r="AP23" s="137">
        <f t="shared" si="90"/>
        <v>11.9</v>
      </c>
      <c r="AQ23" s="181">
        <f>CEILING(AQ22,10000)/100000</f>
        <v>12.1</v>
      </c>
      <c r="AS23" s="118">
        <f t="shared" ref="AS23:BA23" si="91">CEILING(AS22,10000)/100000</f>
        <v>-5.7</v>
      </c>
      <c r="AT23" s="118">
        <f t="shared" si="91"/>
        <v>-5.4</v>
      </c>
      <c r="AU23" s="118">
        <f t="shared" si="91"/>
        <v>-5.2</v>
      </c>
      <c r="AV23" s="118">
        <f t="shared" si="91"/>
        <v>-5.6</v>
      </c>
      <c r="AW23" s="118">
        <f t="shared" si="91"/>
        <v>-5.3</v>
      </c>
      <c r="AX23" s="118">
        <f t="shared" si="91"/>
        <v>-5</v>
      </c>
      <c r="AY23" s="118">
        <f t="shared" si="91"/>
        <v>-5.5</v>
      </c>
      <c r="AZ23" s="118">
        <f t="shared" si="91"/>
        <v>-5.0999999999999996</v>
      </c>
      <c r="BA23" s="118">
        <f t="shared" si="91"/>
        <v>-4.9000000000000004</v>
      </c>
      <c r="BC23" s="118">
        <f t="shared" ref="BC23:BK23" si="92">CEILING(BC22,10000)/100000</f>
        <v>-3.6</v>
      </c>
      <c r="BD23" s="118">
        <f t="shared" si="92"/>
        <v>-3.4</v>
      </c>
      <c r="BE23" s="118">
        <f t="shared" si="92"/>
        <v>-3.1</v>
      </c>
      <c r="BF23" s="118">
        <f t="shared" si="92"/>
        <v>-3.5</v>
      </c>
      <c r="BG23" s="118">
        <f t="shared" si="92"/>
        <v>-3.2</v>
      </c>
      <c r="BH23" s="118">
        <f t="shared" si="92"/>
        <v>-3</v>
      </c>
      <c r="BI23" s="118">
        <f t="shared" si="92"/>
        <v>-3.4</v>
      </c>
      <c r="BJ23" s="118">
        <f t="shared" si="92"/>
        <v>-3.1</v>
      </c>
      <c r="BK23" s="118">
        <f t="shared" si="92"/>
        <v>-2.8</v>
      </c>
      <c r="BM23" s="118">
        <f t="shared" ref="BM23:BU23" si="93">CEILING(BM22,10000)/100000</f>
        <v>-5.7</v>
      </c>
      <c r="BN23" s="118">
        <f t="shared" si="93"/>
        <v>-5.4</v>
      </c>
      <c r="BO23" s="118">
        <f t="shared" si="93"/>
        <v>-5.2</v>
      </c>
      <c r="BP23" s="118">
        <f t="shared" si="93"/>
        <v>-5.6</v>
      </c>
      <c r="BQ23" s="118">
        <f t="shared" si="93"/>
        <v>-5.3</v>
      </c>
      <c r="BR23" s="118">
        <f t="shared" si="93"/>
        <v>-5</v>
      </c>
      <c r="BS23" s="118">
        <f t="shared" si="93"/>
        <v>-5.4</v>
      </c>
      <c r="BT23" s="118">
        <f t="shared" si="93"/>
        <v>-5.0999999999999996</v>
      </c>
      <c r="BU23" s="118">
        <f t="shared" si="93"/>
        <v>-4.9000000000000004</v>
      </c>
      <c r="BW23" s="57"/>
    </row>
    <row r="24" spans="2:75" ht="20.25" thickTop="1">
      <c r="B24" s="393" t="s">
        <v>42</v>
      </c>
      <c r="C24" s="393"/>
      <c r="D24" s="127">
        <v>1.3</v>
      </c>
      <c r="E24" s="127">
        <v>1.3</v>
      </c>
      <c r="F24" s="127">
        <v>1.3</v>
      </c>
      <c r="G24" s="127">
        <v>1.3</v>
      </c>
      <c r="K24" s="111"/>
      <c r="L24" s="111"/>
      <c r="M24" s="111"/>
      <c r="N24" s="111"/>
      <c r="O24" s="111"/>
      <c r="Q24" s="111"/>
      <c r="U24" s="111"/>
      <c r="V24" s="111"/>
      <c r="W24" s="111"/>
      <c r="X24" s="111"/>
      <c r="Y24" s="111"/>
      <c r="AC24" s="111"/>
      <c r="AD24" s="111"/>
      <c r="AE24" s="111"/>
      <c r="AF24" s="111"/>
      <c r="AG24" s="111"/>
      <c r="AI24" s="127">
        <v>1.3</v>
      </c>
      <c r="AJ24" s="127">
        <v>1.3</v>
      </c>
      <c r="AK24" s="127">
        <v>1.3</v>
      </c>
      <c r="AL24" s="127">
        <v>1.3</v>
      </c>
      <c r="AM24" s="127">
        <v>1.3</v>
      </c>
      <c r="AN24" s="127">
        <v>1.3</v>
      </c>
      <c r="AO24" s="151">
        <v>1.3</v>
      </c>
      <c r="AP24" s="127">
        <v>1.3</v>
      </c>
      <c r="AQ24" s="151">
        <v>1.3</v>
      </c>
      <c r="AS24" s="111"/>
      <c r="AT24" s="111"/>
      <c r="AU24" s="111"/>
      <c r="AV24" s="111"/>
      <c r="AW24" s="111"/>
      <c r="AX24" s="111"/>
      <c r="AY24" s="111"/>
      <c r="AZ24" s="111"/>
      <c r="BA24" s="111"/>
      <c r="BC24" s="111"/>
      <c r="BD24" s="111"/>
      <c r="BE24" s="111"/>
      <c r="BF24" s="111"/>
      <c r="BG24" s="111"/>
      <c r="BH24" s="111"/>
      <c r="BI24" s="111"/>
      <c r="BJ24" s="111"/>
      <c r="BK24" s="111"/>
      <c r="BM24" s="111"/>
      <c r="BN24" s="111"/>
      <c r="BO24" s="111"/>
      <c r="BP24" s="111"/>
      <c r="BQ24" s="111"/>
      <c r="BR24" s="111"/>
      <c r="BS24" s="111"/>
      <c r="BT24" s="111"/>
      <c r="BU24" s="111"/>
      <c r="BW24" s="57"/>
    </row>
    <row r="25" spans="2:75" ht="19.5">
      <c r="B25" s="394" t="s">
        <v>43</v>
      </c>
      <c r="C25" s="394"/>
      <c r="D25" s="141">
        <f>D23+D24</f>
        <v>18.3</v>
      </c>
      <c r="E25" s="141">
        <f>E23+E24</f>
        <v>16.3</v>
      </c>
      <c r="F25" s="141">
        <f>F23+F24</f>
        <v>18.3</v>
      </c>
      <c r="G25" s="188">
        <v>13.9</v>
      </c>
      <c r="K25" s="111"/>
      <c r="L25" s="111"/>
      <c r="M25" s="111"/>
      <c r="N25" s="111"/>
      <c r="O25" s="111"/>
      <c r="Q25" s="111"/>
      <c r="U25" s="111"/>
      <c r="V25" s="111"/>
      <c r="W25" s="111"/>
      <c r="X25" s="111"/>
      <c r="Y25" s="111"/>
      <c r="AC25" s="111"/>
      <c r="AD25" s="111"/>
      <c r="AE25" s="111"/>
      <c r="AF25" s="111"/>
      <c r="AG25" s="111"/>
      <c r="AI25" s="141">
        <f t="shared" ref="AI25:AP25" si="94">AI23+AI24</f>
        <v>12.600000000000001</v>
      </c>
      <c r="AJ25" s="141">
        <f t="shared" si="94"/>
        <v>12.9</v>
      </c>
      <c r="AK25" s="141">
        <f t="shared" si="94"/>
        <v>13.100000000000001</v>
      </c>
      <c r="AL25" s="141">
        <f t="shared" si="94"/>
        <v>12.700000000000001</v>
      </c>
      <c r="AM25" s="141">
        <f t="shared" si="94"/>
        <v>13</v>
      </c>
      <c r="AN25" s="141">
        <f t="shared" si="94"/>
        <v>13.3</v>
      </c>
      <c r="AO25" s="152">
        <f t="shared" si="94"/>
        <v>12.8</v>
      </c>
      <c r="AP25" s="141">
        <f t="shared" si="94"/>
        <v>13.200000000000001</v>
      </c>
      <c r="AQ25" s="152">
        <f>AQ23+AQ24</f>
        <v>13.4</v>
      </c>
      <c r="AS25" s="111"/>
      <c r="AT25" s="111"/>
      <c r="AU25" s="111"/>
      <c r="AV25" s="111"/>
      <c r="AW25" s="111"/>
      <c r="AX25" s="111"/>
      <c r="AY25" s="111"/>
      <c r="AZ25" s="111"/>
      <c r="BA25" s="111"/>
      <c r="BC25" s="111"/>
      <c r="BD25" s="111"/>
      <c r="BE25" s="111"/>
      <c r="BF25" s="111"/>
      <c r="BG25" s="111"/>
      <c r="BH25" s="111"/>
      <c r="BI25" s="111"/>
      <c r="BJ25" s="111"/>
      <c r="BK25" s="111"/>
      <c r="BM25" s="111"/>
      <c r="BN25" s="111"/>
      <c r="BO25" s="111"/>
      <c r="BP25" s="111"/>
      <c r="BQ25" s="111"/>
      <c r="BR25" s="111"/>
      <c r="BS25" s="111"/>
      <c r="BT25" s="111"/>
      <c r="BU25" s="111"/>
      <c r="BW25" s="57"/>
    </row>
    <row r="26" spans="2:75" ht="19.5">
      <c r="AZ26" s="5" t="s">
        <v>44</v>
      </c>
      <c r="BA26" s="118">
        <f>AS23</f>
        <v>-5.7</v>
      </c>
      <c r="BJ26" s="5" t="s">
        <v>44</v>
      </c>
      <c r="BK26" s="118">
        <f>BC23</f>
        <v>-3.6</v>
      </c>
      <c r="BT26" s="5" t="s">
        <v>44</v>
      </c>
      <c r="BU26" s="118">
        <f>BM23</f>
        <v>-5.7</v>
      </c>
    </row>
    <row r="27" spans="2:75" ht="19.5">
      <c r="C27" s="58" t="s">
        <v>45</v>
      </c>
      <c r="D27" s="9">
        <v>1.3</v>
      </c>
      <c r="AS27" s="116"/>
      <c r="AT27" s="116"/>
      <c r="AU27" s="116"/>
      <c r="AV27" s="116"/>
      <c r="AW27" s="116"/>
      <c r="AX27" s="116"/>
      <c r="AY27" s="116"/>
      <c r="AZ27" s="119" t="s">
        <v>46</v>
      </c>
      <c r="BA27" s="118">
        <f>BA23</f>
        <v>-4.9000000000000004</v>
      </c>
      <c r="BC27" s="116"/>
      <c r="BD27" s="116"/>
      <c r="BE27" s="116"/>
      <c r="BF27" s="116"/>
      <c r="BG27" s="116"/>
      <c r="BH27" s="116"/>
      <c r="BI27" s="116"/>
      <c r="BJ27" s="119" t="s">
        <v>46</v>
      </c>
      <c r="BK27" s="118">
        <f>BK23</f>
        <v>-2.8</v>
      </c>
      <c r="BM27" s="116"/>
      <c r="BN27" s="116"/>
      <c r="BO27" s="116"/>
      <c r="BP27" s="116"/>
      <c r="BQ27" s="116"/>
      <c r="BR27" s="116"/>
      <c r="BS27" s="116"/>
      <c r="BT27" s="119" t="s">
        <v>46</v>
      </c>
      <c r="BU27" s="118">
        <f>BU23</f>
        <v>-4.9000000000000004</v>
      </c>
    </row>
    <row r="28" spans="2:75">
      <c r="C28" s="58" t="s">
        <v>47</v>
      </c>
      <c r="D28" s="9">
        <v>120</v>
      </c>
      <c r="AI28" s="375" t="s">
        <v>48</v>
      </c>
      <c r="AJ28" s="376"/>
      <c r="AK28" s="377"/>
      <c r="AL28" s="375" t="s">
        <v>49</v>
      </c>
      <c r="AM28" s="381"/>
      <c r="AN28" s="382"/>
      <c r="AO28" s="375" t="s">
        <v>50</v>
      </c>
      <c r="AP28" s="381"/>
      <c r="AQ28" s="382"/>
      <c r="AS28" s="116"/>
      <c r="AT28" s="116"/>
      <c r="AU28" s="116"/>
      <c r="AV28" s="116"/>
      <c r="AW28" s="116"/>
      <c r="AX28" s="116"/>
      <c r="AY28" s="116"/>
      <c r="AZ28" s="116"/>
      <c r="BA28" s="116"/>
      <c r="BC28" s="116"/>
      <c r="BD28" s="116"/>
      <c r="BE28" s="116"/>
      <c r="BF28" s="116"/>
      <c r="BG28" s="116"/>
      <c r="BH28" s="116"/>
      <c r="BI28" s="116"/>
      <c r="BJ28" s="116"/>
      <c r="BK28" s="116"/>
      <c r="BM28" s="116"/>
      <c r="BN28" s="116"/>
      <c r="BO28" s="116"/>
      <c r="BP28" s="116"/>
      <c r="BQ28" s="116"/>
      <c r="BR28" s="116"/>
      <c r="BS28" s="116"/>
      <c r="BT28" s="116"/>
      <c r="BU28" s="116"/>
    </row>
    <row r="29" spans="2:75">
      <c r="C29" s="58" t="s">
        <v>51</v>
      </c>
      <c r="D29" s="9">
        <v>6</v>
      </c>
      <c r="AI29" s="108">
        <v>105</v>
      </c>
      <c r="AJ29" s="108">
        <v>110</v>
      </c>
      <c r="AK29" s="108">
        <v>114</v>
      </c>
      <c r="AL29" s="108">
        <v>105</v>
      </c>
      <c r="AM29" s="108">
        <v>110</v>
      </c>
      <c r="AN29" s="108">
        <v>114</v>
      </c>
      <c r="AO29" s="154">
        <v>105</v>
      </c>
      <c r="AP29" s="108">
        <v>110</v>
      </c>
      <c r="AQ29" s="154">
        <v>114</v>
      </c>
    </row>
    <row r="30" spans="2:75" ht="19.5">
      <c r="C30" s="58" t="s">
        <v>416</v>
      </c>
      <c r="D30" s="7">
        <v>0</v>
      </c>
      <c r="E30" t="s">
        <v>417</v>
      </c>
      <c r="O30" s="147"/>
      <c r="P30" s="149"/>
      <c r="Q30" s="148"/>
      <c r="R30" s="149" t="s">
        <v>54</v>
      </c>
      <c r="AI30" s="118">
        <f>AI25-$D$25</f>
        <v>-5.6999999999999993</v>
      </c>
      <c r="AJ30" s="118">
        <f t="shared" ref="AJ30:AQ30" si="95">AJ25-$D$25</f>
        <v>-5.4</v>
      </c>
      <c r="AK30" s="118">
        <f t="shared" si="95"/>
        <v>-5.1999999999999993</v>
      </c>
      <c r="AL30" s="118">
        <f t="shared" si="95"/>
        <v>-5.6</v>
      </c>
      <c r="AM30" s="118">
        <f t="shared" si="95"/>
        <v>-5.3000000000000007</v>
      </c>
      <c r="AN30" s="118">
        <f t="shared" si="95"/>
        <v>-5</v>
      </c>
      <c r="AO30" s="155">
        <f t="shared" si="95"/>
        <v>-5.5</v>
      </c>
      <c r="AP30" s="118">
        <f t="shared" si="95"/>
        <v>-5.0999999999999996</v>
      </c>
      <c r="AQ30" s="155">
        <f t="shared" si="95"/>
        <v>-4.9000000000000004</v>
      </c>
      <c r="AS30" s="116"/>
      <c r="AT30" s="116"/>
      <c r="AU30" s="116"/>
      <c r="AV30" s="116"/>
      <c r="AW30" s="116"/>
      <c r="AX30" s="116"/>
      <c r="AY30" s="116"/>
      <c r="AZ30" s="116"/>
      <c r="BA30" s="116"/>
      <c r="BC30" s="116"/>
      <c r="BD30" s="116"/>
      <c r="BE30" s="116"/>
      <c r="BF30" s="116"/>
      <c r="BG30" s="116"/>
      <c r="BH30" s="116"/>
      <c r="BI30" s="116"/>
      <c r="BJ30" s="116"/>
      <c r="BK30" s="116"/>
      <c r="BM30" s="116"/>
      <c r="BN30" s="116"/>
      <c r="BO30" s="116"/>
      <c r="BP30" s="116"/>
      <c r="BQ30" s="116"/>
      <c r="BR30" s="116"/>
      <c r="BS30" s="116"/>
      <c r="BT30" s="116"/>
      <c r="BU30" s="116"/>
    </row>
    <row r="31" spans="2:75" ht="19.5">
      <c r="B31" t="s">
        <v>52</v>
      </c>
      <c r="C31" s="58" t="s">
        <v>53</v>
      </c>
      <c r="D31" s="115">
        <v>20</v>
      </c>
      <c r="F31" s="114"/>
      <c r="G31" s="114"/>
      <c r="O31" s="121"/>
      <c r="P31" s="123"/>
      <c r="Q31" s="122"/>
      <c r="R31" s="123" t="s">
        <v>56</v>
      </c>
      <c r="AI31" s="118">
        <f>AI25-$E$25</f>
        <v>-3.6999999999999993</v>
      </c>
      <c r="AJ31" s="118">
        <f t="shared" ref="AJ31:AQ31" si="96">AJ25-$E$25</f>
        <v>-3.4000000000000004</v>
      </c>
      <c r="AK31" s="118">
        <f t="shared" si="96"/>
        <v>-3.1999999999999993</v>
      </c>
      <c r="AL31" s="118">
        <f t="shared" si="96"/>
        <v>-3.5999999999999996</v>
      </c>
      <c r="AM31" s="118">
        <f t="shared" si="96"/>
        <v>-3.3000000000000007</v>
      </c>
      <c r="AN31" s="118">
        <f t="shared" si="96"/>
        <v>-3</v>
      </c>
      <c r="AO31" s="155">
        <f t="shared" si="96"/>
        <v>-3.5</v>
      </c>
      <c r="AP31" s="118">
        <f t="shared" si="96"/>
        <v>-3.0999999999999996</v>
      </c>
      <c r="AQ31" s="155">
        <f t="shared" si="96"/>
        <v>-2.9000000000000004</v>
      </c>
    </row>
    <row r="32" spans="2:75" ht="19.5">
      <c r="C32" s="58" t="s">
        <v>55</v>
      </c>
      <c r="D32" s="9">
        <v>9</v>
      </c>
      <c r="F32" s="114"/>
      <c r="G32" s="114"/>
      <c r="O32" s="121"/>
      <c r="P32" s="123"/>
      <c r="Q32" s="122"/>
      <c r="R32" s="123" t="s">
        <v>58</v>
      </c>
      <c r="AI32" s="118">
        <f>AI25-$F$25</f>
        <v>-5.6999999999999993</v>
      </c>
      <c r="AJ32" s="118">
        <f t="shared" ref="AJ32:AQ32" si="97">AJ25-$F$25</f>
        <v>-5.4</v>
      </c>
      <c r="AK32" s="118">
        <f t="shared" si="97"/>
        <v>-5.1999999999999993</v>
      </c>
      <c r="AL32" s="118">
        <f t="shared" si="97"/>
        <v>-5.6</v>
      </c>
      <c r="AM32" s="118">
        <f t="shared" si="97"/>
        <v>-5.3000000000000007</v>
      </c>
      <c r="AN32" s="118">
        <f t="shared" si="97"/>
        <v>-5</v>
      </c>
      <c r="AO32" s="155">
        <f t="shared" si="97"/>
        <v>-5.5</v>
      </c>
      <c r="AP32" s="118">
        <f t="shared" si="97"/>
        <v>-5.0999999999999996</v>
      </c>
      <c r="AQ32" s="155">
        <f t="shared" si="97"/>
        <v>-4.9000000000000004</v>
      </c>
    </row>
    <row r="33" spans="2:43">
      <c r="C33" s="58" t="s">
        <v>57</v>
      </c>
      <c r="D33" s="9">
        <v>9</v>
      </c>
      <c r="AO33" s="33" t="s">
        <v>62</v>
      </c>
      <c r="AQ33" s="33" t="s">
        <v>63</v>
      </c>
    </row>
    <row r="34" spans="2:43">
      <c r="B34" t="s">
        <v>59</v>
      </c>
      <c r="C34" s="58" t="s">
        <v>60</v>
      </c>
      <c r="D34" s="115">
        <v>20</v>
      </c>
      <c r="E34" t="s">
        <v>61</v>
      </c>
    </row>
    <row r="35" spans="2:43">
      <c r="C35" s="58" t="s">
        <v>64</v>
      </c>
      <c r="D35" s="5">
        <v>18</v>
      </c>
    </row>
    <row r="36" spans="2:43">
      <c r="C36" s="58" t="s">
        <v>65</v>
      </c>
      <c r="D36" s="5">
        <v>18</v>
      </c>
    </row>
    <row r="37" spans="2:43">
      <c r="C37" t="s">
        <v>66</v>
      </c>
    </row>
    <row r="38" spans="2:43">
      <c r="C38" s="17"/>
      <c r="D38" s="17" t="s">
        <v>8</v>
      </c>
      <c r="E38" s="17" t="s">
        <v>9</v>
      </c>
      <c r="F38" s="17" t="s">
        <v>10</v>
      </c>
    </row>
    <row r="39" spans="2:43">
      <c r="C39" s="120" t="s">
        <v>67</v>
      </c>
      <c r="D39" s="5">
        <v>2</v>
      </c>
      <c r="E39" s="5">
        <v>2</v>
      </c>
      <c r="F39" s="5">
        <v>0</v>
      </c>
    </row>
    <row r="40" spans="2:43">
      <c r="C40" s="120" t="s">
        <v>68</v>
      </c>
      <c r="D40" s="5">
        <v>1</v>
      </c>
      <c r="E40" s="5">
        <v>1</v>
      </c>
      <c r="F40" s="5">
        <v>0</v>
      </c>
    </row>
    <row r="41" spans="2:43">
      <c r="C41" s="120" t="s">
        <v>69</v>
      </c>
      <c r="D41" s="5">
        <v>2</v>
      </c>
      <c r="E41" s="5">
        <v>2</v>
      </c>
      <c r="F41" s="5">
        <v>1</v>
      </c>
    </row>
    <row r="42" spans="2:43">
      <c r="C42" s="120" t="s">
        <v>70</v>
      </c>
      <c r="D42" s="5">
        <v>1</v>
      </c>
      <c r="E42" s="5">
        <v>1</v>
      </c>
      <c r="F42" s="5">
        <v>0</v>
      </c>
    </row>
    <row r="43" spans="2:43">
      <c r="C43" s="120" t="s">
        <v>71</v>
      </c>
      <c r="D43" s="5">
        <v>2</v>
      </c>
      <c r="E43" s="5">
        <v>2</v>
      </c>
      <c r="F43" s="5">
        <v>0</v>
      </c>
    </row>
    <row r="44" spans="2:43">
      <c r="C44" s="120" t="s">
        <v>72</v>
      </c>
      <c r="D44" s="5">
        <f>SUM(D39:D43)</f>
        <v>8</v>
      </c>
      <c r="E44" s="5">
        <f>SUM(E39:E43)</f>
        <v>8</v>
      </c>
      <c r="F44" s="5">
        <f>SUM(F39:F43)</f>
        <v>1</v>
      </c>
    </row>
  </sheetData>
  <mergeCells count="27">
    <mergeCell ref="AI28:AK28"/>
    <mergeCell ref="AL28:AN28"/>
    <mergeCell ref="AO28:AQ28"/>
    <mergeCell ref="I1:K1"/>
    <mergeCell ref="B14:C14"/>
    <mergeCell ref="M1:O1"/>
    <mergeCell ref="AO2:AQ2"/>
    <mergeCell ref="AL2:AN2"/>
    <mergeCell ref="B20:C20"/>
    <mergeCell ref="B22:C22"/>
    <mergeCell ref="B23:C23"/>
    <mergeCell ref="B24:C24"/>
    <mergeCell ref="B25:C25"/>
    <mergeCell ref="S1:U1"/>
    <mergeCell ref="W1:Y1"/>
    <mergeCell ref="AA1:AC1"/>
    <mergeCell ref="BS2:BU2"/>
    <mergeCell ref="AV2:AX2"/>
    <mergeCell ref="AY2:BA2"/>
    <mergeCell ref="BC2:BE2"/>
    <mergeCell ref="BF2:BH2"/>
    <mergeCell ref="BI2:BK2"/>
    <mergeCell ref="AE1:AG1"/>
    <mergeCell ref="AS2:AU2"/>
    <mergeCell ref="AI2:AK2"/>
    <mergeCell ref="BM2:BO2"/>
    <mergeCell ref="BP2:BR2"/>
  </mergeCells>
  <phoneticPr fontId="1"/>
  <pageMargins left="0.70866141732283461" right="0.70866141732283461" top="0.74803149606299213" bottom="0.74803149606299213" header="0.31496062992125984" footer="0.31496062992125984"/>
  <pageSetup paperSize="9" scale="14" orientation="landscape" r:id="rId1"/>
  <headerFooter>
    <oddHeader>&amp;C&amp;A</oddHead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77"/>
  <sheetViews>
    <sheetView zoomScaleNormal="100" workbookViewId="0">
      <pane xSplit="4" ySplit="1" topLeftCell="J177" activePane="bottomRight" state="frozen"/>
      <selection pane="topRight" activeCell="E1" sqref="E1"/>
      <selection pane="bottomLeft" activeCell="A2" sqref="A2"/>
      <selection pane="bottomRight" activeCell="C193" sqref="C193"/>
    </sheetView>
  </sheetViews>
  <sheetFormatPr defaultRowHeight="18.75" outlineLevelRow="1" outlineLevelCol="2"/>
  <cols>
    <col min="1" max="2" width="2.75" bestFit="1" customWidth="1"/>
    <col min="3" max="3" width="2.625" customWidth="1"/>
    <col min="4" max="4" width="55.75" bestFit="1" customWidth="1"/>
    <col min="5" max="5" width="77.125" customWidth="1" outlineLevel="1"/>
    <col min="6" max="6" width="11.875" style="1" customWidth="1"/>
    <col min="7" max="7" width="25.5" hidden="1" customWidth="1"/>
    <col min="8" max="8" width="27.625" hidden="1" customWidth="1"/>
    <col min="10" max="12" width="10.625" customWidth="1" outlineLevel="2"/>
    <col min="13" max="13" width="2.625" customWidth="1"/>
    <col min="14" max="16" width="10.625" customWidth="1" outlineLevel="1"/>
    <col min="18" max="20" width="10.625" customWidth="1" outlineLevel="2"/>
    <col min="21" max="21" width="2.625" customWidth="1"/>
    <col min="22" max="24" width="10.625" customWidth="1" outlineLevel="1"/>
    <col min="25" max="25" width="9" customWidth="1"/>
    <col min="26" max="28" width="10.625" customWidth="1" outlineLevel="2"/>
    <col min="29" max="29" width="2.625" customWidth="1"/>
    <col min="30" max="32" width="10.625" customWidth="1" outlineLevel="1"/>
    <col min="33" max="33" width="9" customWidth="1"/>
    <col min="34" max="36" width="10.625" customWidth="1" outlineLevel="2"/>
    <col min="37" max="37" width="2.625" customWidth="1"/>
    <col min="38" max="40" width="10.625" customWidth="1" outlineLevel="1"/>
    <col min="41" max="41" width="9" customWidth="1"/>
    <col min="42" max="44" width="10.625" customWidth="1" outlineLevel="2"/>
    <col min="45" max="45" width="2.625" customWidth="1"/>
    <col min="46" max="48" width="10.625" customWidth="1" outlineLevel="1"/>
    <col min="49" max="49" width="9" customWidth="1"/>
    <col min="50" max="52" width="9" customWidth="1" outlineLevel="2"/>
    <col min="53" max="53" width="2.625" customWidth="1"/>
    <col min="54" max="56" width="10.625" customWidth="1" outlineLevel="1"/>
    <col min="57" max="57" width="9" customWidth="1"/>
    <col min="58" max="61" width="15.125" customWidth="1" outlineLevel="1"/>
    <col min="62" max="62" width="2.625" customWidth="1" outlineLevel="1"/>
    <col min="63" max="66" width="15.125" customWidth="1" outlineLevel="1"/>
    <col min="67" max="67" width="2.625" customWidth="1" outlineLevel="1"/>
    <col min="68" max="71" width="15.125" customWidth="1" outlineLevel="1"/>
    <col min="72" max="92" width="9" customWidth="1"/>
    <col min="93" max="93" width="10.5" customWidth="1"/>
    <col min="94" max="127" width="9" customWidth="1"/>
  </cols>
  <sheetData>
    <row r="1" spans="1:94">
      <c r="M1" t="s">
        <v>466</v>
      </c>
    </row>
    <row r="2" spans="1:94">
      <c r="A2" s="36">
        <v>1</v>
      </c>
      <c r="B2" s="36">
        <v>1</v>
      </c>
      <c r="C2" t="s">
        <v>73</v>
      </c>
      <c r="F2"/>
      <c r="M2" t="s">
        <v>465</v>
      </c>
      <c r="BT2" t="s">
        <v>382</v>
      </c>
    </row>
    <row r="3" spans="1:94">
      <c r="A3" s="36">
        <v>1</v>
      </c>
      <c r="B3" s="36">
        <v>1</v>
      </c>
      <c r="D3" s="6" t="s">
        <v>74</v>
      </c>
      <c r="E3" s="6"/>
      <c r="F3" s="6"/>
      <c r="G3" s="6"/>
      <c r="J3" s="6"/>
      <c r="K3" s="6"/>
      <c r="L3" s="6"/>
      <c r="M3" t="s">
        <v>465</v>
      </c>
      <c r="N3" s="6"/>
      <c r="O3" s="6"/>
      <c r="P3" s="6"/>
      <c r="R3" s="6"/>
      <c r="S3" s="6"/>
      <c r="T3" s="6"/>
      <c r="U3" s="6"/>
      <c r="V3" s="6"/>
      <c r="W3" s="6"/>
      <c r="X3" s="6"/>
      <c r="Z3" s="6"/>
      <c r="AA3" s="6"/>
      <c r="AB3" s="6"/>
      <c r="AC3" s="6"/>
      <c r="AD3" s="6"/>
      <c r="AE3" s="6"/>
      <c r="AF3" s="6"/>
      <c r="AH3" s="6"/>
      <c r="AI3" s="6"/>
      <c r="AJ3" s="6"/>
      <c r="AK3" s="6"/>
      <c r="AL3" s="6"/>
      <c r="AM3" s="6"/>
      <c r="AN3" s="6"/>
      <c r="AP3" s="6"/>
      <c r="AQ3" s="6"/>
      <c r="AR3" s="6"/>
      <c r="AS3" s="6"/>
      <c r="AT3" s="6"/>
      <c r="AU3" s="6"/>
      <c r="AV3" s="6"/>
      <c r="BT3" t="s">
        <v>383</v>
      </c>
    </row>
    <row r="4" spans="1:94">
      <c r="A4" s="36">
        <v>1</v>
      </c>
      <c r="B4" s="36">
        <v>1</v>
      </c>
      <c r="C4" s="6"/>
      <c r="D4" s="6" t="s">
        <v>75</v>
      </c>
      <c r="E4" s="91" t="s">
        <v>76</v>
      </c>
      <c r="F4" s="6"/>
      <c r="G4" s="6"/>
      <c r="I4" s="6" t="s">
        <v>77</v>
      </c>
      <c r="J4" s="6">
        <v>1.4</v>
      </c>
      <c r="K4" s="6" t="s">
        <v>77</v>
      </c>
      <c r="L4" s="6"/>
      <c r="M4" t="s">
        <v>465</v>
      </c>
      <c r="N4" s="6">
        <v>1.4</v>
      </c>
      <c r="O4" s="6">
        <v>1.4</v>
      </c>
      <c r="P4" s="6">
        <v>1.4</v>
      </c>
      <c r="R4" s="6">
        <v>1.4</v>
      </c>
      <c r="S4" s="6" t="s">
        <v>77</v>
      </c>
      <c r="T4" s="6"/>
      <c r="U4" s="6"/>
      <c r="V4" s="6">
        <v>1.4</v>
      </c>
      <c r="W4" s="6">
        <v>1.4</v>
      </c>
      <c r="X4" s="6">
        <v>1.4</v>
      </c>
      <c r="Z4" s="6">
        <v>1.4</v>
      </c>
      <c r="AA4" s="6" t="s">
        <v>77</v>
      </c>
      <c r="AB4" s="6"/>
      <c r="AC4" s="6"/>
      <c r="AD4" s="6">
        <v>1.4</v>
      </c>
      <c r="AE4" s="6">
        <v>1.4</v>
      </c>
      <c r="AF4" s="6">
        <v>1.4</v>
      </c>
      <c r="AH4" s="6">
        <v>1.4</v>
      </c>
      <c r="AI4" s="6" t="s">
        <v>77</v>
      </c>
      <c r="AJ4" s="6"/>
      <c r="AK4" s="6"/>
      <c r="AL4" s="6">
        <v>1.4</v>
      </c>
      <c r="AM4" s="6">
        <v>1.4</v>
      </c>
      <c r="AN4" s="6">
        <v>1.4</v>
      </c>
      <c r="AP4" s="6">
        <v>1.4</v>
      </c>
      <c r="AQ4" s="6" t="s">
        <v>77</v>
      </c>
      <c r="AR4" s="6"/>
      <c r="AS4" s="6"/>
      <c r="AT4" s="6">
        <v>1.4</v>
      </c>
      <c r="AU4" s="6">
        <v>1.4</v>
      </c>
      <c r="AV4" s="6">
        <v>1.4</v>
      </c>
      <c r="BU4" s="156" t="s">
        <v>381</v>
      </c>
    </row>
    <row r="5" spans="1:94">
      <c r="A5" s="36">
        <v>1</v>
      </c>
      <c r="B5" s="36">
        <v>1</v>
      </c>
      <c r="C5" s="6"/>
      <c r="D5" s="6" t="s">
        <v>78</v>
      </c>
      <c r="E5" s="91" t="s">
        <v>76</v>
      </c>
      <c r="F5" s="6"/>
      <c r="G5" s="6"/>
      <c r="I5" s="6" t="s">
        <v>77</v>
      </c>
      <c r="J5" s="6">
        <v>0.7</v>
      </c>
      <c r="K5" s="6" t="s">
        <v>77</v>
      </c>
      <c r="L5" s="6"/>
      <c r="M5" t="s">
        <v>465</v>
      </c>
      <c r="N5" s="6">
        <v>0.7</v>
      </c>
      <c r="O5" s="6">
        <v>0.7</v>
      </c>
      <c r="P5" s="6">
        <v>0.7</v>
      </c>
      <c r="R5" s="6">
        <v>0.7</v>
      </c>
      <c r="S5" s="6" t="s">
        <v>77</v>
      </c>
      <c r="T5" s="6"/>
      <c r="U5" s="6"/>
      <c r="V5" s="6">
        <v>0.7</v>
      </c>
      <c r="W5" s="6">
        <v>0.7</v>
      </c>
      <c r="X5" s="6">
        <v>0.7</v>
      </c>
      <c r="Z5" s="6">
        <v>0.7</v>
      </c>
      <c r="AA5" s="6" t="s">
        <v>77</v>
      </c>
      <c r="AB5" s="6"/>
      <c r="AC5" s="6"/>
      <c r="AD5" s="6">
        <v>0.7</v>
      </c>
      <c r="AE5" s="6">
        <v>0.7</v>
      </c>
      <c r="AF5" s="6">
        <v>0.7</v>
      </c>
      <c r="AH5" s="6">
        <v>0.7</v>
      </c>
      <c r="AI5" s="6" t="s">
        <v>77</v>
      </c>
      <c r="AJ5" s="6"/>
      <c r="AK5" s="6"/>
      <c r="AL5" s="6">
        <v>0.7</v>
      </c>
      <c r="AM5" s="6">
        <v>0.7</v>
      </c>
      <c r="AN5" s="6">
        <v>0.7</v>
      </c>
      <c r="AP5" s="6">
        <v>0.7</v>
      </c>
      <c r="AQ5" s="6" t="s">
        <v>77</v>
      </c>
      <c r="AR5" s="6"/>
      <c r="AS5" s="6"/>
      <c r="AT5" s="6">
        <v>0.7</v>
      </c>
      <c r="AU5" s="6">
        <v>0.7</v>
      </c>
      <c r="AV5" s="6">
        <v>0.7</v>
      </c>
      <c r="BV5" s="156" t="s">
        <v>380</v>
      </c>
      <c r="BW5" s="38"/>
      <c r="BX5" s="38"/>
      <c r="BY5" s="38"/>
    </row>
    <row r="6" spans="1:94">
      <c r="A6" s="36">
        <v>1</v>
      </c>
      <c r="B6" s="36">
        <v>1</v>
      </c>
      <c r="C6" s="6"/>
      <c r="D6" s="6" t="s">
        <v>79</v>
      </c>
      <c r="E6" s="6"/>
      <c r="F6" s="6"/>
      <c r="G6" s="6"/>
      <c r="I6" s="6" t="s">
        <v>77</v>
      </c>
      <c r="J6" s="6">
        <v>0.12</v>
      </c>
      <c r="K6" s="6" t="s">
        <v>77</v>
      </c>
      <c r="L6" s="6"/>
      <c r="M6" t="s">
        <v>465</v>
      </c>
      <c r="N6" s="6">
        <v>0.12</v>
      </c>
      <c r="O6" s="6">
        <v>0.12</v>
      </c>
      <c r="P6" s="6">
        <v>0.12</v>
      </c>
      <c r="R6" s="6">
        <v>0.12</v>
      </c>
      <c r="S6" s="6" t="s">
        <v>77</v>
      </c>
      <c r="T6" s="6"/>
      <c r="U6" s="6"/>
      <c r="V6" s="6">
        <v>0.12</v>
      </c>
      <c r="W6" s="6">
        <v>0.12</v>
      </c>
      <c r="X6" s="6">
        <v>0.12</v>
      </c>
      <c r="Z6" s="6">
        <v>0.12</v>
      </c>
      <c r="AA6" s="6" t="s">
        <v>77</v>
      </c>
      <c r="AB6" s="6"/>
      <c r="AC6" s="6"/>
      <c r="AD6" s="6">
        <v>0.12</v>
      </c>
      <c r="AE6" s="6">
        <v>0.12</v>
      </c>
      <c r="AF6" s="6">
        <v>0.12</v>
      </c>
      <c r="AH6" s="6">
        <v>0.12</v>
      </c>
      <c r="AI6" s="6" t="s">
        <v>77</v>
      </c>
      <c r="AJ6" s="6"/>
      <c r="AK6" s="6"/>
      <c r="AL6" s="6">
        <v>0.12</v>
      </c>
      <c r="AM6" s="6">
        <v>0.12</v>
      </c>
      <c r="AN6" s="6">
        <v>0.12</v>
      </c>
      <c r="AP6" s="6">
        <v>0.12</v>
      </c>
      <c r="AQ6" s="6" t="s">
        <v>77</v>
      </c>
      <c r="AR6" s="6"/>
      <c r="AS6" s="6"/>
      <c r="AT6" s="6">
        <v>0.12</v>
      </c>
      <c r="AU6" s="6">
        <v>0.12</v>
      </c>
      <c r="AV6" s="6">
        <v>0.12</v>
      </c>
      <c r="BV6" s="39"/>
      <c r="BW6" s="39" t="s">
        <v>138</v>
      </c>
      <c r="BX6" s="39" t="s">
        <v>139</v>
      </c>
      <c r="BY6" s="39" t="s">
        <v>140</v>
      </c>
      <c r="BZ6" s="39" t="s">
        <v>1</v>
      </c>
      <c r="CA6" s="39" t="s">
        <v>141</v>
      </c>
      <c r="CB6" s="39" t="s">
        <v>142</v>
      </c>
      <c r="CC6" s="39" t="s">
        <v>143</v>
      </c>
      <c r="CD6" s="39" t="s">
        <v>2</v>
      </c>
    </row>
    <row r="7" spans="1:94">
      <c r="A7" s="36">
        <v>1</v>
      </c>
      <c r="B7" s="36">
        <v>1</v>
      </c>
      <c r="C7" s="6"/>
      <c r="D7" s="6" t="s">
        <v>80</v>
      </c>
      <c r="E7" s="6"/>
      <c r="F7" s="6"/>
      <c r="G7" s="6"/>
      <c r="I7" s="6" t="s">
        <v>77</v>
      </c>
      <c r="J7" s="6">
        <v>2.3E-2</v>
      </c>
      <c r="K7" s="6" t="s">
        <v>77</v>
      </c>
      <c r="L7" s="6"/>
      <c r="M7" t="s">
        <v>465</v>
      </c>
      <c r="N7" s="6">
        <v>2.3E-2</v>
      </c>
      <c r="O7" s="6">
        <v>2.3E-2</v>
      </c>
      <c r="P7" s="6">
        <v>2.3E-2</v>
      </c>
      <c r="R7" s="6">
        <v>2.3E-2</v>
      </c>
      <c r="S7" s="6" t="s">
        <v>77</v>
      </c>
      <c r="T7" s="6"/>
      <c r="U7" s="6"/>
      <c r="V7" s="6">
        <v>2.3E-2</v>
      </c>
      <c r="W7" s="6">
        <v>2.3E-2</v>
      </c>
      <c r="X7" s="6">
        <v>2.3E-2</v>
      </c>
      <c r="Z7" s="6">
        <v>2.3E-2</v>
      </c>
      <c r="AA7" s="6" t="s">
        <v>77</v>
      </c>
      <c r="AB7" s="6"/>
      <c r="AC7" s="6"/>
      <c r="AD7" s="6">
        <v>2.3E-2</v>
      </c>
      <c r="AE7" s="6">
        <v>2.3E-2</v>
      </c>
      <c r="AF7" s="6">
        <v>2.3E-2</v>
      </c>
      <c r="AH7" s="6">
        <v>2.3E-2</v>
      </c>
      <c r="AI7" s="6" t="s">
        <v>77</v>
      </c>
      <c r="AJ7" s="6"/>
      <c r="AK7" s="6"/>
      <c r="AL7" s="6">
        <v>2.3E-2</v>
      </c>
      <c r="AM7" s="6">
        <v>2.3E-2</v>
      </c>
      <c r="AN7" s="6">
        <v>2.3E-2</v>
      </c>
      <c r="AP7" s="6">
        <v>2.3E-2</v>
      </c>
      <c r="AQ7" s="6" t="s">
        <v>77</v>
      </c>
      <c r="AR7" s="6"/>
      <c r="AS7" s="6"/>
      <c r="AT7" s="6">
        <v>2.3E-2</v>
      </c>
      <c r="AU7" s="6">
        <v>2.3E-2</v>
      </c>
      <c r="AV7" s="6">
        <v>2.3E-2</v>
      </c>
      <c r="BV7" s="40" t="s">
        <v>86</v>
      </c>
      <c r="BW7" s="41">
        <v>874591</v>
      </c>
      <c r="BX7" s="41">
        <v>347528</v>
      </c>
      <c r="BY7" s="41">
        <f>BW7+BX7</f>
        <v>1222119</v>
      </c>
      <c r="BZ7" s="42">
        <f>(ROUNDDOWN(BY7*1.05^1,0))</f>
        <v>1283224</v>
      </c>
      <c r="CA7" s="41">
        <f>ROUNDDOWN(BY7*1.05^3,0)</f>
        <v>1414755</v>
      </c>
      <c r="CB7" s="41">
        <f>ROUNDDOWN(BY7*1.05^5,0)</f>
        <v>1559767</v>
      </c>
      <c r="CC7" s="41">
        <f>ROUNDDOWN(BY7*1.05^7,0)</f>
        <v>1719644</v>
      </c>
      <c r="CD7" s="42">
        <f>ROUNDDOWN(BY7*1.05^10,0)</f>
        <v>1990703</v>
      </c>
    </row>
    <row r="8" spans="1:94">
      <c r="A8" s="36">
        <v>1</v>
      </c>
      <c r="B8" s="36">
        <v>1</v>
      </c>
      <c r="C8" s="6"/>
      <c r="D8" s="6" t="s">
        <v>81</v>
      </c>
      <c r="E8" s="6"/>
      <c r="F8" s="6"/>
      <c r="G8" s="6"/>
      <c r="I8" s="6" t="s">
        <v>77</v>
      </c>
      <c r="J8" s="6">
        <v>0.01</v>
      </c>
      <c r="K8" s="6" t="s">
        <v>77</v>
      </c>
      <c r="L8" s="6"/>
      <c r="M8" t="s">
        <v>465</v>
      </c>
      <c r="N8" s="6">
        <v>0.01</v>
      </c>
      <c r="O8" s="6">
        <v>0.01</v>
      </c>
      <c r="P8" s="6">
        <v>0.01</v>
      </c>
      <c r="R8" s="6">
        <v>0.01</v>
      </c>
      <c r="S8" s="6" t="s">
        <v>77</v>
      </c>
      <c r="T8" s="6"/>
      <c r="U8" s="6"/>
      <c r="V8" s="6">
        <v>0.01</v>
      </c>
      <c r="W8" s="6">
        <v>0.01</v>
      </c>
      <c r="X8" s="6">
        <v>0.01</v>
      </c>
      <c r="Z8" s="6">
        <v>0.01</v>
      </c>
      <c r="AA8" s="6" t="s">
        <v>77</v>
      </c>
      <c r="AB8" s="6"/>
      <c r="AC8" s="6"/>
      <c r="AD8" s="6">
        <v>0.01</v>
      </c>
      <c r="AE8" s="6">
        <v>0.01</v>
      </c>
      <c r="AF8" s="6">
        <v>0.01</v>
      </c>
      <c r="AH8" s="6">
        <v>0.01</v>
      </c>
      <c r="AI8" s="6" t="s">
        <v>77</v>
      </c>
      <c r="AJ8" s="6"/>
      <c r="AK8" s="6"/>
      <c r="AL8" s="6">
        <v>0.01</v>
      </c>
      <c r="AM8" s="6">
        <v>0.01</v>
      </c>
      <c r="AN8" s="6">
        <v>0.01</v>
      </c>
      <c r="AP8" s="6">
        <v>0.01</v>
      </c>
      <c r="AQ8" s="6" t="s">
        <v>77</v>
      </c>
      <c r="AR8" s="6"/>
      <c r="AS8" s="6"/>
      <c r="AT8" s="6">
        <v>0.01</v>
      </c>
      <c r="AU8" s="6">
        <v>0.01</v>
      </c>
      <c r="AV8" s="6">
        <v>0.01</v>
      </c>
      <c r="BV8" s="40" t="s">
        <v>108</v>
      </c>
      <c r="BW8" s="41">
        <v>159318</v>
      </c>
      <c r="BX8" s="41">
        <v>149401</v>
      </c>
      <c r="BY8" s="41">
        <f>BW8+BX8</f>
        <v>308719</v>
      </c>
      <c r="BZ8" s="42">
        <f>(ROUNDDOWN(BY8*1.05^1,0))</f>
        <v>324154</v>
      </c>
      <c r="CA8" s="41">
        <f>ROUNDDOWN(BY8*1.05^3,0)</f>
        <v>357380</v>
      </c>
      <c r="CB8" s="41">
        <f>ROUNDDOWN(BY8*1.05^5,0)</f>
        <v>394012</v>
      </c>
      <c r="CC8" s="41">
        <f>ROUNDDOWN(BY8*1.05^7,0)</f>
        <v>434398</v>
      </c>
      <c r="CD8" s="42">
        <f>ROUNDDOWN(BY8*1.05^10,0)</f>
        <v>502870</v>
      </c>
    </row>
    <row r="9" spans="1:94">
      <c r="A9">
        <v>1</v>
      </c>
      <c r="B9">
        <v>1</v>
      </c>
      <c r="C9" s="6"/>
      <c r="D9" s="179" t="s">
        <v>408</v>
      </c>
      <c r="E9" s="6"/>
      <c r="F9" s="6"/>
      <c r="G9" s="6"/>
      <c r="J9" s="6"/>
      <c r="K9" s="6"/>
      <c r="L9" s="6"/>
      <c r="M9" t="s">
        <v>465</v>
      </c>
      <c r="N9" s="6"/>
      <c r="O9" s="6"/>
      <c r="P9" s="6"/>
      <c r="R9" s="6"/>
      <c r="S9" s="6"/>
      <c r="T9" s="6"/>
      <c r="U9" s="6"/>
      <c r="V9" s="6"/>
      <c r="W9" s="6"/>
      <c r="X9" s="6"/>
      <c r="Z9" s="6"/>
      <c r="AA9" s="6"/>
      <c r="AB9" s="6"/>
      <c r="AC9" s="6"/>
      <c r="AD9" s="6"/>
      <c r="AE9" s="6"/>
      <c r="AF9" s="6"/>
      <c r="AH9" s="6"/>
      <c r="AI9" s="6"/>
      <c r="AJ9" s="6"/>
      <c r="AK9" s="6"/>
      <c r="AL9" s="6"/>
      <c r="AM9" s="6"/>
      <c r="AN9" s="6"/>
      <c r="AP9" s="6"/>
      <c r="AQ9" s="6"/>
      <c r="AR9" s="6"/>
      <c r="AS9" s="6"/>
      <c r="AT9" s="6"/>
      <c r="AU9" s="6"/>
      <c r="AV9" s="6"/>
      <c r="BV9" s="40" t="s">
        <v>119</v>
      </c>
      <c r="BW9" s="41">
        <v>541075</v>
      </c>
      <c r="BX9" s="41">
        <v>291704</v>
      </c>
      <c r="BY9" s="41">
        <f>BW9+BX9</f>
        <v>832779</v>
      </c>
      <c r="BZ9" s="42">
        <f>(ROUNDDOWN(BY9*1.05^1,0))</f>
        <v>874417</v>
      </c>
      <c r="CA9" s="41">
        <f>ROUNDDOWN(BY9*1.05^3,0)</f>
        <v>964045</v>
      </c>
      <c r="CB9" s="41">
        <f>ROUNDDOWN(BY9*1.05^5,0)</f>
        <v>1062860</v>
      </c>
      <c r="CC9" s="41">
        <f>ROUNDDOWN(BY9*1.05^7,0)</f>
        <v>1171803</v>
      </c>
      <c r="CD9" s="42">
        <f>ROUNDDOWN(BY9*1.05^10,0)</f>
        <v>1356509</v>
      </c>
    </row>
    <row r="10" spans="1:94">
      <c r="A10">
        <v>1</v>
      </c>
      <c r="B10">
        <v>1</v>
      </c>
      <c r="C10" s="6"/>
      <c r="D10" s="6"/>
      <c r="E10" s="6"/>
      <c r="F10" s="6"/>
      <c r="G10" s="6"/>
      <c r="J10" s="6" t="s">
        <v>82</v>
      </c>
      <c r="K10" s="6"/>
      <c r="L10" s="6"/>
      <c r="M10" t="s">
        <v>465</v>
      </c>
      <c r="N10" s="6" t="s">
        <v>83</v>
      </c>
      <c r="O10" s="6"/>
      <c r="P10" s="6"/>
      <c r="R10" s="6" t="s">
        <v>82</v>
      </c>
      <c r="S10" s="6"/>
      <c r="T10" s="6"/>
      <c r="U10" s="6"/>
      <c r="V10" s="6" t="s">
        <v>83</v>
      </c>
      <c r="W10" s="6"/>
      <c r="X10" s="6"/>
      <c r="Z10" s="6" t="s">
        <v>82</v>
      </c>
      <c r="AA10" s="6"/>
      <c r="AB10" s="6"/>
      <c r="AC10" s="6"/>
      <c r="AD10" s="6" t="s">
        <v>83</v>
      </c>
      <c r="AE10" s="6"/>
      <c r="AF10" s="6"/>
      <c r="AH10" s="6" t="s">
        <v>82</v>
      </c>
      <c r="AI10" s="6"/>
      <c r="AJ10" s="6"/>
      <c r="AK10" s="6"/>
      <c r="AL10" s="6" t="s">
        <v>83</v>
      </c>
      <c r="AM10" s="6"/>
      <c r="AN10" s="6"/>
      <c r="AP10" s="6" t="s">
        <v>82</v>
      </c>
      <c r="AQ10" s="6"/>
      <c r="AR10" s="6"/>
      <c r="AS10" s="6"/>
      <c r="AT10" s="6" t="s">
        <v>83</v>
      </c>
      <c r="AU10" s="6"/>
      <c r="AV10" s="6"/>
      <c r="AX10" s="6" t="s">
        <v>82</v>
      </c>
      <c r="AY10" s="6"/>
      <c r="AZ10" s="6"/>
      <c r="BA10" s="6"/>
      <c r="BB10" s="6" t="s">
        <v>83</v>
      </c>
      <c r="BC10" s="6"/>
      <c r="BD10" s="6"/>
      <c r="BV10" s="40" t="s">
        <v>126</v>
      </c>
      <c r="BW10" s="41">
        <v>306391</v>
      </c>
      <c r="BX10" s="41">
        <v>161013</v>
      </c>
      <c r="BY10" s="41">
        <f>BW10+BX10</f>
        <v>467404</v>
      </c>
      <c r="BZ10" s="42">
        <f>(ROUNDDOWN(BY10*1.05^1,0))</f>
        <v>490774</v>
      </c>
      <c r="CA10" s="41">
        <f>ROUNDDOWN(BY10*1.05^3,0)</f>
        <v>541078</v>
      </c>
      <c r="CB10" s="41">
        <f>ROUNDDOWN(BY10*1.05^5,0)</f>
        <v>596539</v>
      </c>
      <c r="CC10" s="41">
        <f>ROUNDDOWN(BY10*1.05^7,0)</f>
        <v>657684</v>
      </c>
      <c r="CD10" s="42">
        <f>ROUNDDOWN(BY10*1.05^10,0)</f>
        <v>761351</v>
      </c>
    </row>
    <row r="11" spans="1:94">
      <c r="A11" s="12" t="s">
        <v>84</v>
      </c>
      <c r="B11" s="12" t="s">
        <v>85</v>
      </c>
      <c r="C11" s="6"/>
      <c r="D11" s="4" t="s">
        <v>73</v>
      </c>
      <c r="E11" s="43"/>
      <c r="F11" s="44"/>
      <c r="G11" s="45"/>
      <c r="H11" s="46"/>
      <c r="J11" s="21" t="s">
        <v>86</v>
      </c>
      <c r="K11" s="20"/>
      <c r="L11" s="19"/>
      <c r="M11" t="s">
        <v>465</v>
      </c>
      <c r="N11" s="21" t="s">
        <v>86</v>
      </c>
      <c r="O11" s="20"/>
      <c r="P11" s="19"/>
      <c r="R11" s="21" t="s">
        <v>87</v>
      </c>
      <c r="S11" s="20"/>
      <c r="T11" s="19"/>
      <c r="V11" s="21" t="s">
        <v>87</v>
      </c>
      <c r="W11" s="20"/>
      <c r="X11" s="19"/>
      <c r="Z11" s="21" t="s">
        <v>88</v>
      </c>
      <c r="AA11" s="20"/>
      <c r="AB11" s="19"/>
      <c r="AD11" s="21" t="s">
        <v>88</v>
      </c>
      <c r="AE11" s="20"/>
      <c r="AF11" s="19"/>
      <c r="AH11" s="21" t="s">
        <v>89</v>
      </c>
      <c r="AI11" s="20"/>
      <c r="AJ11" s="19"/>
      <c r="AL11" s="21" t="s">
        <v>89</v>
      </c>
      <c r="AM11" s="20"/>
      <c r="AN11" s="19"/>
      <c r="AP11" s="21" t="s">
        <v>90</v>
      </c>
      <c r="AQ11" s="20"/>
      <c r="AR11" s="19"/>
      <c r="AT11" s="21" t="s">
        <v>90</v>
      </c>
      <c r="AU11" s="20"/>
      <c r="AV11" s="19"/>
      <c r="AX11" s="21" t="s">
        <v>91</v>
      </c>
      <c r="AY11" s="20"/>
      <c r="AZ11" s="19"/>
      <c r="BB11" s="21" t="s">
        <v>91</v>
      </c>
      <c r="BC11" s="20"/>
      <c r="BD11" s="19"/>
      <c r="BE11">
        <v>1</v>
      </c>
      <c r="BV11" s="40" t="s">
        <v>130</v>
      </c>
      <c r="BW11" s="41">
        <v>393227</v>
      </c>
      <c r="BX11" s="41">
        <v>116601</v>
      </c>
      <c r="BY11" s="41">
        <f>BW11+BX11</f>
        <v>509828</v>
      </c>
      <c r="BZ11" s="42">
        <f>(ROUNDDOWN(BY11*1.05^1,0))</f>
        <v>535319</v>
      </c>
      <c r="CA11" s="41">
        <f>ROUNDDOWN(BY11*1.05^3,0)</f>
        <v>590189</v>
      </c>
      <c r="CB11" s="41">
        <f>ROUNDDOWN(BY11*1.05^5,0)</f>
        <v>650684</v>
      </c>
      <c r="CC11" s="41">
        <f>ROUNDDOWN(BY11*1.05^7,0)</f>
        <v>717379</v>
      </c>
      <c r="CD11" s="42">
        <f>ROUNDDOWN(BY11*1.05^10,0)</f>
        <v>830456</v>
      </c>
    </row>
    <row r="12" spans="1:94">
      <c r="A12" s="12" t="s">
        <v>84</v>
      </c>
      <c r="B12" s="12" t="s">
        <v>85</v>
      </c>
      <c r="C12" s="6"/>
      <c r="D12" s="7"/>
      <c r="E12" s="7" t="s">
        <v>83</v>
      </c>
      <c r="F12" s="18" t="s">
        <v>92</v>
      </c>
      <c r="G12" s="7" t="s">
        <v>93</v>
      </c>
      <c r="H12" s="17" t="s">
        <v>94</v>
      </c>
      <c r="J12" s="18" t="s">
        <v>8</v>
      </c>
      <c r="K12" s="18" t="s">
        <v>9</v>
      </c>
      <c r="L12" s="18" t="s">
        <v>10</v>
      </c>
      <c r="M12" t="s">
        <v>465</v>
      </c>
      <c r="N12" s="18" t="s">
        <v>8</v>
      </c>
      <c r="O12" s="18" t="s">
        <v>9</v>
      </c>
      <c r="P12" s="18" t="s">
        <v>10</v>
      </c>
      <c r="R12" s="18" t="s">
        <v>8</v>
      </c>
      <c r="S12" s="18" t="s">
        <v>9</v>
      </c>
      <c r="T12" s="18" t="s">
        <v>10</v>
      </c>
      <c r="V12" s="18" t="s">
        <v>8</v>
      </c>
      <c r="W12" s="18" t="s">
        <v>9</v>
      </c>
      <c r="X12" s="18" t="s">
        <v>10</v>
      </c>
      <c r="Z12" s="18" t="s">
        <v>8</v>
      </c>
      <c r="AA12" s="18" t="s">
        <v>9</v>
      </c>
      <c r="AB12" s="18" t="s">
        <v>10</v>
      </c>
      <c r="AD12" s="18" t="s">
        <v>8</v>
      </c>
      <c r="AE12" s="18" t="s">
        <v>9</v>
      </c>
      <c r="AF12" s="18" t="s">
        <v>10</v>
      </c>
      <c r="AH12" s="18" t="s">
        <v>8</v>
      </c>
      <c r="AI12" s="18" t="s">
        <v>9</v>
      </c>
      <c r="AJ12" s="18" t="s">
        <v>10</v>
      </c>
      <c r="AL12" s="18" t="s">
        <v>8</v>
      </c>
      <c r="AM12" s="18" t="s">
        <v>9</v>
      </c>
      <c r="AN12" s="18" t="s">
        <v>10</v>
      </c>
      <c r="AP12" s="18" t="s">
        <v>8</v>
      </c>
      <c r="AQ12" s="18" t="s">
        <v>9</v>
      </c>
      <c r="AR12" s="18" t="s">
        <v>10</v>
      </c>
      <c r="AT12" s="18" t="s">
        <v>8</v>
      </c>
      <c r="AU12" s="18" t="s">
        <v>9</v>
      </c>
      <c r="AV12" s="18" t="s">
        <v>10</v>
      </c>
      <c r="AX12" s="18" t="s">
        <v>8</v>
      </c>
      <c r="AY12" s="18" t="s">
        <v>9</v>
      </c>
      <c r="AZ12" s="18" t="s">
        <v>10</v>
      </c>
      <c r="BB12" s="18" t="s">
        <v>8</v>
      </c>
      <c r="BC12" s="18" t="s">
        <v>9</v>
      </c>
      <c r="BD12" s="18" t="s">
        <v>10</v>
      </c>
    </row>
    <row r="13" spans="1:94">
      <c r="A13" s="12" t="s">
        <v>84</v>
      </c>
      <c r="B13">
        <v>1</v>
      </c>
      <c r="C13" s="6"/>
      <c r="D13" s="9" t="s">
        <v>95</v>
      </c>
      <c r="E13" s="88" t="s">
        <v>96</v>
      </c>
      <c r="F13" s="14">
        <v>12</v>
      </c>
      <c r="G13" s="9" t="s">
        <v>97</v>
      </c>
      <c r="H13" s="5" t="s">
        <v>98</v>
      </c>
      <c r="J13" s="9">
        <f>$J$4</f>
        <v>1.4</v>
      </c>
      <c r="K13" s="9">
        <f>$J$5</f>
        <v>0.7</v>
      </c>
      <c r="L13" s="9">
        <f>$J$5</f>
        <v>0.7</v>
      </c>
      <c r="M13" t="s">
        <v>465</v>
      </c>
      <c r="N13" s="67">
        <f>$J$4</f>
        <v>1.4</v>
      </c>
      <c r="O13" s="67">
        <f>$J$5</f>
        <v>0.7</v>
      </c>
      <c r="P13" s="67">
        <f>$J$5</f>
        <v>0.7</v>
      </c>
      <c r="Q13" s="68"/>
      <c r="R13" s="67">
        <f>$R$5</f>
        <v>0.7</v>
      </c>
      <c r="S13" s="67">
        <f>$R$5</f>
        <v>0.7</v>
      </c>
      <c r="T13" s="67">
        <f>$R$5</f>
        <v>0.7</v>
      </c>
      <c r="U13" s="68"/>
      <c r="V13" s="67">
        <f>$R$5</f>
        <v>0.7</v>
      </c>
      <c r="W13" s="67">
        <f>$R$5</f>
        <v>0.7</v>
      </c>
      <c r="X13" s="67">
        <f>$R$5</f>
        <v>0.7</v>
      </c>
      <c r="Y13" s="68"/>
      <c r="Z13" s="67">
        <f>$Z$4</f>
        <v>1.4</v>
      </c>
      <c r="AA13" s="67">
        <f>$Z$5</f>
        <v>0.7</v>
      </c>
      <c r="AB13" s="67">
        <f>$Z$5</f>
        <v>0.7</v>
      </c>
      <c r="AC13" s="68"/>
      <c r="AD13" s="67">
        <f>$Z$4</f>
        <v>1.4</v>
      </c>
      <c r="AE13" s="67">
        <f>$Z$5</f>
        <v>0.7</v>
      </c>
      <c r="AF13" s="67">
        <f>$Z$5</f>
        <v>0.7</v>
      </c>
      <c r="AG13" s="68"/>
      <c r="AH13" s="67">
        <f>$AH$4</f>
        <v>1.4</v>
      </c>
      <c r="AI13" s="67">
        <f>$AH$5</f>
        <v>0.7</v>
      </c>
      <c r="AJ13" s="67">
        <f>$AH$5</f>
        <v>0.7</v>
      </c>
      <c r="AK13" s="68"/>
      <c r="AL13" s="67">
        <f>$AH$4</f>
        <v>1.4</v>
      </c>
      <c r="AM13" s="67">
        <f>$AH$5</f>
        <v>0.7</v>
      </c>
      <c r="AN13" s="67">
        <f>$AH$5</f>
        <v>0.7</v>
      </c>
      <c r="AO13" s="68"/>
      <c r="AP13" s="67">
        <f>$AP$4</f>
        <v>1.4</v>
      </c>
      <c r="AQ13" s="67">
        <f>$AP$5</f>
        <v>0.7</v>
      </c>
      <c r="AR13" s="67">
        <f>$AP$5</f>
        <v>0.7</v>
      </c>
      <c r="AS13" s="68"/>
      <c r="AT13" s="67">
        <f>$AP$4</f>
        <v>1.4</v>
      </c>
      <c r="AU13" s="67">
        <f>$AP$5</f>
        <v>0.7</v>
      </c>
      <c r="AV13" s="67">
        <f>$AP$5</f>
        <v>0.7</v>
      </c>
      <c r="BU13" t="s">
        <v>379</v>
      </c>
    </row>
    <row r="14" spans="1:94">
      <c r="A14" s="12" t="s">
        <v>84</v>
      </c>
      <c r="B14">
        <v>1</v>
      </c>
      <c r="C14" s="6"/>
      <c r="D14" s="29" t="s">
        <v>99</v>
      </c>
      <c r="E14" s="62" t="s">
        <v>100</v>
      </c>
      <c r="F14" s="14" t="s">
        <v>101</v>
      </c>
      <c r="G14" s="9" t="s">
        <v>97</v>
      </c>
      <c r="H14" s="5" t="s">
        <v>102</v>
      </c>
      <c r="I14" t="s">
        <v>414</v>
      </c>
      <c r="J14" s="9">
        <v>30</v>
      </c>
      <c r="K14" s="25">
        <v>20</v>
      </c>
      <c r="L14" s="25">
        <v>20</v>
      </c>
      <c r="M14" t="s">
        <v>465</v>
      </c>
      <c r="N14" s="67">
        <v>30</v>
      </c>
      <c r="O14" s="70">
        <v>20</v>
      </c>
      <c r="P14" s="70">
        <v>5</v>
      </c>
      <c r="Q14" s="68"/>
      <c r="R14" s="67">
        <v>30</v>
      </c>
      <c r="S14" s="34">
        <v>20</v>
      </c>
      <c r="T14" s="34">
        <v>20</v>
      </c>
      <c r="U14" s="68"/>
      <c r="V14" s="67">
        <v>30</v>
      </c>
      <c r="W14" s="70">
        <f>O14</f>
        <v>20</v>
      </c>
      <c r="X14" s="70">
        <f>P14</f>
        <v>5</v>
      </c>
      <c r="Y14" s="68"/>
      <c r="Z14" s="67">
        <v>30</v>
      </c>
      <c r="AA14" s="34">
        <v>20</v>
      </c>
      <c r="AB14" s="34">
        <v>20</v>
      </c>
      <c r="AC14" s="68"/>
      <c r="AD14" s="67">
        <v>30</v>
      </c>
      <c r="AE14" s="70">
        <f>W14</f>
        <v>20</v>
      </c>
      <c r="AF14" s="70">
        <f>X14</f>
        <v>5</v>
      </c>
      <c r="AG14" s="68"/>
      <c r="AH14" s="67">
        <v>30</v>
      </c>
      <c r="AI14" s="34">
        <v>20</v>
      </c>
      <c r="AJ14" s="34">
        <v>20</v>
      </c>
      <c r="AK14" s="68"/>
      <c r="AL14" s="67">
        <v>30</v>
      </c>
      <c r="AM14" s="70">
        <f>AE14</f>
        <v>20</v>
      </c>
      <c r="AN14" s="70">
        <f>AF14</f>
        <v>5</v>
      </c>
      <c r="AO14" s="68"/>
      <c r="AP14" s="67">
        <v>30</v>
      </c>
      <c r="AQ14" s="34">
        <v>20</v>
      </c>
      <c r="AR14" s="34">
        <v>20</v>
      </c>
      <c r="AS14" s="68"/>
      <c r="AT14" s="67">
        <v>30</v>
      </c>
      <c r="AU14" s="70">
        <f>AM14</f>
        <v>20</v>
      </c>
      <c r="AV14" s="70">
        <f>AN14</f>
        <v>5</v>
      </c>
      <c r="BV14" s="38" t="s">
        <v>207</v>
      </c>
      <c r="CG14" t="s">
        <v>83</v>
      </c>
    </row>
    <row r="15" spans="1:94">
      <c r="A15" s="12" t="s">
        <v>84</v>
      </c>
      <c r="B15">
        <v>1</v>
      </c>
      <c r="C15" s="6"/>
      <c r="D15" s="196" t="s">
        <v>103</v>
      </c>
      <c r="E15" s="62" t="s">
        <v>100</v>
      </c>
      <c r="F15" s="14" t="s">
        <v>101</v>
      </c>
      <c r="G15" s="9" t="s">
        <v>97</v>
      </c>
      <c r="H15" s="5" t="s">
        <v>102</v>
      </c>
      <c r="J15" s="9">
        <v>24</v>
      </c>
      <c r="K15" s="25">
        <v>10</v>
      </c>
      <c r="L15" s="25">
        <v>10</v>
      </c>
      <c r="M15" t="s">
        <v>465</v>
      </c>
      <c r="N15" s="67">
        <v>24</v>
      </c>
      <c r="O15" s="105">
        <v>11</v>
      </c>
      <c r="P15" s="105">
        <v>8</v>
      </c>
      <c r="Q15" s="68"/>
      <c r="R15" s="67">
        <v>24</v>
      </c>
      <c r="S15" s="34">
        <v>10</v>
      </c>
      <c r="T15" s="34">
        <v>10</v>
      </c>
      <c r="U15" s="68"/>
      <c r="V15" s="67">
        <v>24</v>
      </c>
      <c r="W15" s="105">
        <f>O15</f>
        <v>11</v>
      </c>
      <c r="X15" s="105">
        <f>P15</f>
        <v>8</v>
      </c>
      <c r="Y15" s="68"/>
      <c r="Z15" s="67">
        <v>24</v>
      </c>
      <c r="AA15" s="34">
        <v>10</v>
      </c>
      <c r="AB15" s="34">
        <v>10</v>
      </c>
      <c r="AC15" s="68"/>
      <c r="AD15" s="67">
        <v>24</v>
      </c>
      <c r="AE15" s="105">
        <f>W15</f>
        <v>11</v>
      </c>
      <c r="AF15" s="105">
        <f>X15</f>
        <v>8</v>
      </c>
      <c r="AG15" s="68"/>
      <c r="AH15" s="67">
        <v>24</v>
      </c>
      <c r="AI15" s="34">
        <v>10</v>
      </c>
      <c r="AJ15" s="34">
        <v>10</v>
      </c>
      <c r="AK15" s="68"/>
      <c r="AL15" s="67">
        <v>24</v>
      </c>
      <c r="AM15" s="105">
        <f>AE15</f>
        <v>11</v>
      </c>
      <c r="AN15" s="105">
        <f>AF15</f>
        <v>8</v>
      </c>
      <c r="AO15" s="68"/>
      <c r="AP15" s="67">
        <v>24</v>
      </c>
      <c r="AQ15" s="34">
        <v>10</v>
      </c>
      <c r="AR15" s="34">
        <v>10</v>
      </c>
      <c r="AS15" s="68"/>
      <c r="AT15" s="67">
        <v>24</v>
      </c>
      <c r="AU15" s="105">
        <f>AM15</f>
        <v>11</v>
      </c>
      <c r="AV15" s="105">
        <f>AN15</f>
        <v>8</v>
      </c>
      <c r="BV15" s="96" t="s">
        <v>209</v>
      </c>
      <c r="BW15" s="97"/>
      <c r="BX15" s="96" t="s">
        <v>210</v>
      </c>
      <c r="BY15" s="97"/>
      <c r="BZ15" s="96" t="s">
        <v>211</v>
      </c>
      <c r="CA15" s="98"/>
      <c r="CB15" s="97" t="s">
        <v>212</v>
      </c>
      <c r="CC15" s="98"/>
      <c r="CD15" s="97" t="s">
        <v>213</v>
      </c>
      <c r="CE15" s="98"/>
      <c r="CG15" s="96" t="s">
        <v>209</v>
      </c>
      <c r="CH15" s="97"/>
      <c r="CI15" s="96" t="s">
        <v>210</v>
      </c>
      <c r="CJ15" s="97"/>
      <c r="CK15" s="96" t="s">
        <v>211</v>
      </c>
      <c r="CL15" s="98"/>
      <c r="CM15" s="97" t="s">
        <v>212</v>
      </c>
      <c r="CN15" s="98"/>
      <c r="CO15" s="97" t="s">
        <v>213</v>
      </c>
      <c r="CP15" s="98"/>
    </row>
    <row r="16" spans="1:94">
      <c r="A16" s="12" t="s">
        <v>84</v>
      </c>
      <c r="B16">
        <v>1</v>
      </c>
      <c r="C16" s="6"/>
      <c r="D16" s="9" t="s">
        <v>105</v>
      </c>
      <c r="E16" s="9"/>
      <c r="F16" s="14" t="s">
        <v>106</v>
      </c>
      <c r="G16" s="9"/>
      <c r="H16" s="5" t="s">
        <v>17</v>
      </c>
      <c r="J16" s="9">
        <v>2</v>
      </c>
      <c r="K16" s="25">
        <v>1</v>
      </c>
      <c r="L16" s="25">
        <v>1</v>
      </c>
      <c r="M16" t="s">
        <v>465</v>
      </c>
      <c r="N16" s="90">
        <v>2</v>
      </c>
      <c r="O16" s="34">
        <v>1</v>
      </c>
      <c r="P16" s="34">
        <v>1</v>
      </c>
      <c r="Q16" s="68"/>
      <c r="R16" s="67">
        <v>2</v>
      </c>
      <c r="S16" s="34">
        <v>1</v>
      </c>
      <c r="T16" s="34">
        <v>1</v>
      </c>
      <c r="U16" s="68"/>
      <c r="V16" s="90">
        <v>2</v>
      </c>
      <c r="W16" s="34">
        <v>1</v>
      </c>
      <c r="X16" s="34">
        <v>1</v>
      </c>
      <c r="Y16" s="68"/>
      <c r="Z16" s="67">
        <v>2</v>
      </c>
      <c r="AA16" s="34">
        <v>1</v>
      </c>
      <c r="AB16" s="34">
        <v>1</v>
      </c>
      <c r="AC16" s="68"/>
      <c r="AD16" s="90">
        <v>2</v>
      </c>
      <c r="AE16" s="34">
        <v>1</v>
      </c>
      <c r="AF16" s="34">
        <v>1</v>
      </c>
      <c r="AG16" s="68"/>
      <c r="AH16" s="67">
        <v>2</v>
      </c>
      <c r="AI16" s="34">
        <v>1</v>
      </c>
      <c r="AJ16" s="34">
        <v>1</v>
      </c>
      <c r="AK16" s="68"/>
      <c r="AL16" s="90">
        <v>2</v>
      </c>
      <c r="AM16" s="34">
        <v>1</v>
      </c>
      <c r="AN16" s="34">
        <v>1</v>
      </c>
      <c r="AO16" s="68"/>
      <c r="AP16" s="67">
        <v>2</v>
      </c>
      <c r="AQ16" s="34">
        <v>1</v>
      </c>
      <c r="AR16" s="34">
        <v>1</v>
      </c>
      <c r="AS16" s="68"/>
      <c r="AT16" s="90">
        <v>2</v>
      </c>
      <c r="AU16" s="34">
        <v>1</v>
      </c>
      <c r="AV16" s="34">
        <v>1</v>
      </c>
      <c r="BV16" s="99" t="s">
        <v>215</v>
      </c>
      <c r="BW16" s="99" t="s">
        <v>216</v>
      </c>
      <c r="BX16" s="99" t="s">
        <v>215</v>
      </c>
      <c r="BY16" s="99" t="s">
        <v>216</v>
      </c>
      <c r="BZ16" s="99" t="s">
        <v>215</v>
      </c>
      <c r="CA16" s="99" t="s">
        <v>216</v>
      </c>
      <c r="CB16" s="99" t="s">
        <v>215</v>
      </c>
      <c r="CC16" s="99" t="s">
        <v>216</v>
      </c>
      <c r="CD16" s="99" t="s">
        <v>215</v>
      </c>
      <c r="CE16" s="99" t="s">
        <v>216</v>
      </c>
      <c r="CG16" s="99" t="s">
        <v>215</v>
      </c>
      <c r="CH16" s="99" t="s">
        <v>216</v>
      </c>
      <c r="CI16" s="99" t="s">
        <v>215</v>
      </c>
      <c r="CJ16" s="99" t="s">
        <v>216</v>
      </c>
      <c r="CK16" s="99" t="s">
        <v>215</v>
      </c>
      <c r="CL16" s="99" t="s">
        <v>216</v>
      </c>
      <c r="CM16" s="99" t="s">
        <v>215</v>
      </c>
      <c r="CN16" s="99" t="s">
        <v>216</v>
      </c>
      <c r="CO16" s="99" t="s">
        <v>215</v>
      </c>
      <c r="CP16" s="99" t="s">
        <v>216</v>
      </c>
    </row>
    <row r="17" spans="1:94">
      <c r="A17" s="12" t="s">
        <v>84</v>
      </c>
      <c r="B17">
        <v>1</v>
      </c>
      <c r="C17" s="6"/>
      <c r="D17" s="9" t="s">
        <v>107</v>
      </c>
      <c r="E17" s="9"/>
      <c r="F17" s="14">
        <v>17</v>
      </c>
      <c r="G17" s="9"/>
      <c r="H17" s="5" t="s">
        <v>17</v>
      </c>
      <c r="J17" s="28">
        <v>1.5</v>
      </c>
      <c r="K17" s="28">
        <v>1.5</v>
      </c>
      <c r="L17" s="28">
        <v>1.5</v>
      </c>
      <c r="M17" t="s">
        <v>465</v>
      </c>
      <c r="N17" s="71">
        <v>1.5</v>
      </c>
      <c r="O17" s="71">
        <v>1.5</v>
      </c>
      <c r="P17" s="71">
        <v>1.5</v>
      </c>
      <c r="Q17" s="68"/>
      <c r="R17" s="71">
        <v>1.5</v>
      </c>
      <c r="S17" s="71">
        <v>1.5</v>
      </c>
      <c r="T17" s="71">
        <v>1.5</v>
      </c>
      <c r="U17" s="68"/>
      <c r="V17" s="71">
        <v>1.5</v>
      </c>
      <c r="W17" s="71">
        <v>1.5</v>
      </c>
      <c r="X17" s="71">
        <v>1.5</v>
      </c>
      <c r="Y17" s="68"/>
      <c r="Z17" s="71">
        <v>1.5</v>
      </c>
      <c r="AA17" s="71">
        <v>1.5</v>
      </c>
      <c r="AB17" s="71">
        <v>1.5</v>
      </c>
      <c r="AC17" s="68"/>
      <c r="AD17" s="71">
        <v>1.5</v>
      </c>
      <c r="AE17" s="71">
        <v>1.5</v>
      </c>
      <c r="AF17" s="71">
        <v>1.5</v>
      </c>
      <c r="AG17" s="68"/>
      <c r="AH17" s="71">
        <v>1.5</v>
      </c>
      <c r="AI17" s="71">
        <v>1.5</v>
      </c>
      <c r="AJ17" s="71">
        <v>1.5</v>
      </c>
      <c r="AK17" s="68"/>
      <c r="AL17" s="71">
        <v>1.5</v>
      </c>
      <c r="AM17" s="71">
        <v>1.5</v>
      </c>
      <c r="AN17" s="71">
        <v>1.5</v>
      </c>
      <c r="AO17" s="68"/>
      <c r="AP17" s="71">
        <v>1.5</v>
      </c>
      <c r="AQ17" s="71">
        <v>1.5</v>
      </c>
      <c r="AR17" s="71">
        <v>1.5</v>
      </c>
      <c r="AS17" s="68"/>
      <c r="AT17" s="71">
        <v>1.5</v>
      </c>
      <c r="AU17" s="71">
        <v>1.5</v>
      </c>
      <c r="AV17" s="71">
        <v>1.5</v>
      </c>
      <c r="BV17" s="100">
        <v>4.0000000000000001E-3</v>
      </c>
      <c r="BW17" s="100">
        <v>4.0000000000000001E-3</v>
      </c>
      <c r="BX17" s="100">
        <v>4.0000000000000001E-3</v>
      </c>
      <c r="BY17" s="100">
        <v>4.0000000000000001E-3</v>
      </c>
      <c r="BZ17" s="100">
        <v>4.0000000000000001E-3</v>
      </c>
      <c r="CA17" s="100">
        <v>4.0000000000000001E-3</v>
      </c>
      <c r="CB17" s="100">
        <v>4.0000000000000001E-3</v>
      </c>
      <c r="CC17" s="100">
        <v>4.0000000000000001E-3</v>
      </c>
      <c r="CD17" s="100">
        <v>4.0000000000000001E-3</v>
      </c>
      <c r="CE17" s="100">
        <v>4.0000000000000001E-3</v>
      </c>
      <c r="CG17" s="100">
        <v>4.0000000000000001E-3</v>
      </c>
      <c r="CH17" s="100">
        <v>4.0000000000000001E-3</v>
      </c>
      <c r="CI17" s="100">
        <v>4.0000000000000001E-3</v>
      </c>
      <c r="CJ17" s="100">
        <v>4.0000000000000001E-3</v>
      </c>
      <c r="CK17" s="100">
        <v>4.0000000000000001E-3</v>
      </c>
      <c r="CL17" s="100">
        <v>4.0000000000000001E-3</v>
      </c>
      <c r="CM17" s="100">
        <v>4.0000000000000001E-3</v>
      </c>
      <c r="CN17" s="100">
        <v>4.0000000000000001E-3</v>
      </c>
      <c r="CO17" s="100">
        <v>4.0000000000000001E-3</v>
      </c>
      <c r="CP17" s="100">
        <v>4.0000000000000001E-3</v>
      </c>
    </row>
    <row r="18" spans="1:94">
      <c r="A18" s="12" t="s">
        <v>84</v>
      </c>
      <c r="B18">
        <v>1</v>
      </c>
      <c r="C18" s="6"/>
      <c r="D18" s="9" t="s">
        <v>109</v>
      </c>
      <c r="E18" s="88" t="s">
        <v>110</v>
      </c>
      <c r="F18" s="14">
        <v>14</v>
      </c>
      <c r="G18" s="9" t="s">
        <v>111</v>
      </c>
      <c r="H18" s="5" t="s">
        <v>17</v>
      </c>
      <c r="J18" s="9">
        <v>3</v>
      </c>
      <c r="K18" s="9">
        <v>3</v>
      </c>
      <c r="L18" s="9">
        <v>3</v>
      </c>
      <c r="M18" t="s">
        <v>465</v>
      </c>
      <c r="N18" s="9">
        <v>3</v>
      </c>
      <c r="O18" s="9">
        <v>3</v>
      </c>
      <c r="P18" s="9">
        <v>3</v>
      </c>
      <c r="Q18" s="68"/>
      <c r="R18" s="67">
        <v>3</v>
      </c>
      <c r="S18" s="67">
        <v>3</v>
      </c>
      <c r="T18" s="67">
        <v>3</v>
      </c>
      <c r="U18" s="68"/>
      <c r="V18" s="9">
        <v>3</v>
      </c>
      <c r="W18" s="9">
        <v>3</v>
      </c>
      <c r="X18" s="9">
        <v>3</v>
      </c>
      <c r="Y18" s="68"/>
      <c r="Z18" s="67">
        <v>3</v>
      </c>
      <c r="AA18" s="67">
        <v>3</v>
      </c>
      <c r="AB18" s="67">
        <v>3</v>
      </c>
      <c r="AC18" s="68"/>
      <c r="AD18" s="9">
        <v>3</v>
      </c>
      <c r="AE18" s="9">
        <v>3</v>
      </c>
      <c r="AF18" s="9">
        <v>3</v>
      </c>
      <c r="AG18" s="68"/>
      <c r="AH18" s="67">
        <v>3</v>
      </c>
      <c r="AI18" s="67">
        <v>3</v>
      </c>
      <c r="AJ18" s="67">
        <v>3</v>
      </c>
      <c r="AK18" s="68"/>
      <c r="AL18" s="9">
        <v>3</v>
      </c>
      <c r="AM18" s="9">
        <v>3</v>
      </c>
      <c r="AN18" s="9">
        <v>3</v>
      </c>
      <c r="AO18" s="68"/>
      <c r="AP18" s="67">
        <v>3</v>
      </c>
      <c r="AQ18" s="67">
        <v>3</v>
      </c>
      <c r="AR18" s="67">
        <v>3</v>
      </c>
      <c r="AS18" s="68"/>
      <c r="AT18" s="9">
        <v>3</v>
      </c>
      <c r="AU18" s="9">
        <v>3</v>
      </c>
      <c r="AV18" s="9">
        <v>3</v>
      </c>
      <c r="BV18" s="100">
        <v>3</v>
      </c>
      <c r="BW18" s="100">
        <v>3</v>
      </c>
      <c r="BX18" s="100">
        <v>3</v>
      </c>
      <c r="BY18" s="100">
        <v>3</v>
      </c>
      <c r="BZ18" s="100">
        <v>3</v>
      </c>
      <c r="CA18" s="100">
        <v>3</v>
      </c>
      <c r="CB18" s="100">
        <v>3</v>
      </c>
      <c r="CC18" s="100">
        <v>3</v>
      </c>
      <c r="CD18" s="100">
        <v>3</v>
      </c>
      <c r="CE18" s="100">
        <v>3</v>
      </c>
      <c r="CG18" s="101">
        <v>3</v>
      </c>
      <c r="CH18" s="101">
        <v>3</v>
      </c>
      <c r="CI18" s="101">
        <v>3</v>
      </c>
      <c r="CJ18" s="101">
        <v>3</v>
      </c>
      <c r="CK18" s="101">
        <v>3</v>
      </c>
      <c r="CL18" s="101">
        <v>3</v>
      </c>
      <c r="CM18" s="101">
        <v>3</v>
      </c>
      <c r="CN18" s="101">
        <v>3</v>
      </c>
      <c r="CO18" s="101">
        <v>3</v>
      </c>
      <c r="CP18" s="101">
        <v>3</v>
      </c>
    </row>
    <row r="19" spans="1:94">
      <c r="A19" s="12" t="s">
        <v>84</v>
      </c>
      <c r="B19">
        <v>1</v>
      </c>
      <c r="C19" s="6"/>
      <c r="D19" s="9" t="s">
        <v>112</v>
      </c>
      <c r="E19" s="9"/>
      <c r="F19" s="14">
        <v>18</v>
      </c>
      <c r="G19" s="9" t="s">
        <v>113</v>
      </c>
      <c r="H19" s="5" t="s">
        <v>114</v>
      </c>
      <c r="J19" s="9">
        <v>6</v>
      </c>
      <c r="K19" s="9">
        <v>6</v>
      </c>
      <c r="L19" s="9">
        <v>6</v>
      </c>
      <c r="M19" t="s">
        <v>465</v>
      </c>
      <c r="N19" s="67">
        <v>6</v>
      </c>
      <c r="O19" s="67">
        <v>6</v>
      </c>
      <c r="P19" s="67">
        <v>6</v>
      </c>
      <c r="Q19" s="68"/>
      <c r="R19" s="67">
        <v>6</v>
      </c>
      <c r="S19" s="67">
        <v>6</v>
      </c>
      <c r="T19" s="67">
        <v>6</v>
      </c>
      <c r="U19" s="68"/>
      <c r="V19" s="67">
        <v>6</v>
      </c>
      <c r="W19" s="67">
        <v>6</v>
      </c>
      <c r="X19" s="67">
        <v>6</v>
      </c>
      <c r="Y19" s="68"/>
      <c r="Z19" s="67">
        <v>6</v>
      </c>
      <c r="AA19" s="67">
        <v>6</v>
      </c>
      <c r="AB19" s="67">
        <v>6</v>
      </c>
      <c r="AC19" s="68"/>
      <c r="AD19" s="67">
        <v>6</v>
      </c>
      <c r="AE19" s="67">
        <v>6</v>
      </c>
      <c r="AF19" s="67">
        <v>6</v>
      </c>
      <c r="AG19" s="68"/>
      <c r="AH19" s="67">
        <v>6</v>
      </c>
      <c r="AI19" s="67">
        <v>6</v>
      </c>
      <c r="AJ19" s="67">
        <v>6</v>
      </c>
      <c r="AK19" s="68"/>
      <c r="AL19" s="67">
        <v>6</v>
      </c>
      <c r="AM19" s="67">
        <v>6</v>
      </c>
      <c r="AN19" s="67">
        <v>6</v>
      </c>
      <c r="AO19" s="68"/>
      <c r="AP19" s="67">
        <v>6</v>
      </c>
      <c r="AQ19" s="67">
        <v>6</v>
      </c>
      <c r="AR19" s="67">
        <v>6</v>
      </c>
      <c r="AS19" s="68"/>
      <c r="AT19" s="67">
        <v>6</v>
      </c>
      <c r="AU19" s="67">
        <v>6</v>
      </c>
      <c r="AV19" s="67">
        <v>6</v>
      </c>
      <c r="BV19" s="100">
        <v>2250</v>
      </c>
      <c r="BW19" s="100">
        <v>2250</v>
      </c>
      <c r="BX19" s="100">
        <v>2250</v>
      </c>
      <c r="BY19" s="100">
        <v>2250</v>
      </c>
      <c r="BZ19" s="100">
        <v>2250</v>
      </c>
      <c r="CA19" s="100">
        <v>2250</v>
      </c>
      <c r="CB19" s="100">
        <v>2250</v>
      </c>
      <c r="CC19" s="100">
        <v>2250</v>
      </c>
      <c r="CD19" s="100">
        <v>2250</v>
      </c>
      <c r="CE19" s="100">
        <v>2250</v>
      </c>
      <c r="CG19" s="100">
        <v>2250</v>
      </c>
      <c r="CH19" s="101">
        <f>CG19/5</f>
        <v>450</v>
      </c>
      <c r="CI19" s="100">
        <v>2250</v>
      </c>
      <c r="CJ19" s="101">
        <f>CI19/5</f>
        <v>450</v>
      </c>
      <c r="CK19" s="100">
        <v>2250</v>
      </c>
      <c r="CL19" s="101">
        <f>CK19/5</f>
        <v>450</v>
      </c>
      <c r="CM19" s="100">
        <v>2250</v>
      </c>
      <c r="CN19" s="101">
        <f>CM19/5</f>
        <v>450</v>
      </c>
      <c r="CO19" s="100">
        <v>2250</v>
      </c>
      <c r="CP19" s="101">
        <f>CO19/5</f>
        <v>450</v>
      </c>
    </row>
    <row r="20" spans="1:94">
      <c r="A20" s="12" t="s">
        <v>84</v>
      </c>
      <c r="B20">
        <v>1</v>
      </c>
      <c r="C20" s="6"/>
      <c r="D20" s="9" t="s">
        <v>115</v>
      </c>
      <c r="E20" s="9"/>
      <c r="F20" s="14" t="s">
        <v>116</v>
      </c>
      <c r="G20" s="9" t="s">
        <v>117</v>
      </c>
      <c r="H20" s="5" t="s">
        <v>98</v>
      </c>
      <c r="J20" s="9">
        <v>20</v>
      </c>
      <c r="K20" s="76">
        <v>2</v>
      </c>
      <c r="L20" s="76">
        <v>2</v>
      </c>
      <c r="M20" t="s">
        <v>465</v>
      </c>
      <c r="N20" s="67">
        <v>20</v>
      </c>
      <c r="O20" s="75">
        <f t="shared" ref="O20:P22" si="0">$N20/10</f>
        <v>2</v>
      </c>
      <c r="P20" s="75">
        <f t="shared" si="0"/>
        <v>2</v>
      </c>
      <c r="Q20" s="68"/>
      <c r="R20" s="67">
        <v>20</v>
      </c>
      <c r="S20" s="75">
        <v>2</v>
      </c>
      <c r="T20" s="75">
        <v>2</v>
      </c>
      <c r="U20" s="68"/>
      <c r="V20" s="67">
        <v>20</v>
      </c>
      <c r="W20" s="75">
        <f>$V20/10</f>
        <v>2</v>
      </c>
      <c r="X20" s="75">
        <f>$V20/10</f>
        <v>2</v>
      </c>
      <c r="Y20" s="68"/>
      <c r="Z20" s="67">
        <v>20</v>
      </c>
      <c r="AA20" s="75">
        <v>2</v>
      </c>
      <c r="AB20" s="75">
        <v>2</v>
      </c>
      <c r="AC20" s="68"/>
      <c r="AD20" s="67">
        <v>20</v>
      </c>
      <c r="AE20" s="75">
        <f t="shared" ref="AE20:AF20" si="1">$AD20/10</f>
        <v>2</v>
      </c>
      <c r="AF20" s="75">
        <f t="shared" si="1"/>
        <v>2</v>
      </c>
      <c r="AG20" s="68"/>
      <c r="AH20" s="67">
        <v>20</v>
      </c>
      <c r="AI20" s="75">
        <v>2</v>
      </c>
      <c r="AJ20" s="75">
        <v>2</v>
      </c>
      <c r="AK20" s="68"/>
      <c r="AL20" s="67">
        <v>20</v>
      </c>
      <c r="AM20" s="75">
        <f t="shared" ref="AM20:AN26" si="2">$AL20/10</f>
        <v>2</v>
      </c>
      <c r="AN20" s="75">
        <f t="shared" si="2"/>
        <v>2</v>
      </c>
      <c r="AO20" s="68"/>
      <c r="AP20" s="67">
        <v>20</v>
      </c>
      <c r="AQ20" s="75">
        <v>2</v>
      </c>
      <c r="AR20" s="75">
        <v>2</v>
      </c>
      <c r="AS20" s="68"/>
      <c r="AT20" s="67">
        <v>20</v>
      </c>
      <c r="AU20" s="75">
        <f t="shared" ref="AU20:AV26" si="3">$AT20/10</f>
        <v>2</v>
      </c>
      <c r="AV20" s="75">
        <f t="shared" si="3"/>
        <v>2</v>
      </c>
      <c r="BV20" s="100">
        <v>20</v>
      </c>
      <c r="BW20" s="100">
        <v>10</v>
      </c>
      <c r="BX20" s="100">
        <v>20</v>
      </c>
      <c r="BY20" s="100">
        <v>10</v>
      </c>
      <c r="BZ20" s="100">
        <v>20</v>
      </c>
      <c r="CA20" s="100">
        <v>10</v>
      </c>
      <c r="CB20" s="100">
        <v>20</v>
      </c>
      <c r="CC20" s="100">
        <v>10</v>
      </c>
      <c r="CD20" s="100">
        <v>20</v>
      </c>
      <c r="CE20" s="100">
        <v>10</v>
      </c>
      <c r="CG20" s="100">
        <v>20</v>
      </c>
      <c r="CH20" s="100">
        <v>10</v>
      </c>
      <c r="CI20" s="100">
        <v>20</v>
      </c>
      <c r="CJ20" s="100">
        <v>10</v>
      </c>
      <c r="CK20" s="100">
        <v>20</v>
      </c>
      <c r="CL20" s="100">
        <v>10</v>
      </c>
      <c r="CM20" s="100">
        <v>20</v>
      </c>
      <c r="CN20" s="100">
        <v>10</v>
      </c>
      <c r="CO20" s="100">
        <v>20</v>
      </c>
      <c r="CP20" s="100">
        <v>10</v>
      </c>
    </row>
    <row r="21" spans="1:94">
      <c r="A21" s="12" t="s">
        <v>84</v>
      </c>
      <c r="B21">
        <v>1</v>
      </c>
      <c r="C21" s="6"/>
      <c r="D21" s="29" t="s">
        <v>118</v>
      </c>
      <c r="E21" s="9"/>
      <c r="F21" s="14">
        <v>13</v>
      </c>
      <c r="G21" s="9" t="s">
        <v>117</v>
      </c>
      <c r="H21" s="5" t="s">
        <v>98</v>
      </c>
      <c r="J21" s="9">
        <v>1640</v>
      </c>
      <c r="K21" s="76">
        <f t="shared" ref="K21:L26" si="4">$J21/10</f>
        <v>164</v>
      </c>
      <c r="L21" s="76">
        <f t="shared" si="4"/>
        <v>164</v>
      </c>
      <c r="M21" t="s">
        <v>465</v>
      </c>
      <c r="N21" s="67">
        <f>J21</f>
        <v>1640</v>
      </c>
      <c r="O21" s="75">
        <f t="shared" si="0"/>
        <v>164</v>
      </c>
      <c r="P21" s="75">
        <f t="shared" si="0"/>
        <v>164</v>
      </c>
      <c r="Q21" s="68"/>
      <c r="R21" s="67">
        <v>207</v>
      </c>
      <c r="S21" s="75">
        <f t="shared" ref="S21:T26" si="5">$R21/10</f>
        <v>20.7</v>
      </c>
      <c r="T21" s="75">
        <f t="shared" si="5"/>
        <v>20.7</v>
      </c>
      <c r="U21" s="68"/>
      <c r="V21" s="67">
        <f>R21</f>
        <v>207</v>
      </c>
      <c r="W21" s="75">
        <f t="shared" ref="W21:X22" si="6">$V21/10</f>
        <v>20.7</v>
      </c>
      <c r="X21" s="75">
        <f t="shared" si="6"/>
        <v>20.7</v>
      </c>
      <c r="Y21" s="68"/>
      <c r="Z21" s="67">
        <v>1039</v>
      </c>
      <c r="AA21" s="75">
        <f t="shared" ref="AA21:AB26" si="7">$Z21/10</f>
        <v>103.9</v>
      </c>
      <c r="AB21" s="75">
        <f t="shared" si="7"/>
        <v>103.9</v>
      </c>
      <c r="AC21" s="68"/>
      <c r="AD21" s="67">
        <f>Z21</f>
        <v>1039</v>
      </c>
      <c r="AE21" s="75">
        <f t="shared" ref="AE21:AF26" si="8">$AD21/10</f>
        <v>103.9</v>
      </c>
      <c r="AF21" s="75">
        <f t="shared" si="8"/>
        <v>103.9</v>
      </c>
      <c r="AG21" s="68"/>
      <c r="AH21" s="67">
        <v>557</v>
      </c>
      <c r="AI21" s="75">
        <f t="shared" ref="AI21:AJ26" si="9">$AH21/10</f>
        <v>55.7</v>
      </c>
      <c r="AJ21" s="75">
        <f t="shared" si="9"/>
        <v>55.7</v>
      </c>
      <c r="AK21" s="68"/>
      <c r="AL21" s="67">
        <f>AH21</f>
        <v>557</v>
      </c>
      <c r="AM21" s="75">
        <f t="shared" si="2"/>
        <v>55.7</v>
      </c>
      <c r="AN21" s="75">
        <f t="shared" si="2"/>
        <v>55.7</v>
      </c>
      <c r="AO21" s="68"/>
      <c r="AP21" s="67">
        <v>588</v>
      </c>
      <c r="AQ21" s="75">
        <f t="shared" ref="AQ21:AR26" si="10">$AP21/10</f>
        <v>58.8</v>
      </c>
      <c r="AR21" s="75">
        <f t="shared" si="10"/>
        <v>58.8</v>
      </c>
      <c r="AS21" s="68"/>
      <c r="AT21" s="67">
        <v>588</v>
      </c>
      <c r="AU21" s="75">
        <f t="shared" si="3"/>
        <v>58.8</v>
      </c>
      <c r="AV21" s="75">
        <f t="shared" si="3"/>
        <v>58.8</v>
      </c>
      <c r="BV21" s="100">
        <f t="shared" ref="BV21:CE21" si="11">BV17*BV18*BV19*BV20</f>
        <v>540</v>
      </c>
      <c r="BW21" s="100">
        <f t="shared" si="11"/>
        <v>270</v>
      </c>
      <c r="BX21" s="100">
        <f t="shared" si="11"/>
        <v>540</v>
      </c>
      <c r="BY21" s="100">
        <f t="shared" si="11"/>
        <v>270</v>
      </c>
      <c r="BZ21" s="100">
        <f t="shared" si="11"/>
        <v>540</v>
      </c>
      <c r="CA21" s="100">
        <f t="shared" si="11"/>
        <v>270</v>
      </c>
      <c r="CB21" s="100">
        <f t="shared" si="11"/>
        <v>540</v>
      </c>
      <c r="CC21" s="100">
        <f t="shared" si="11"/>
        <v>270</v>
      </c>
      <c r="CD21" s="100">
        <f t="shared" si="11"/>
        <v>540</v>
      </c>
      <c r="CE21" s="100">
        <f t="shared" si="11"/>
        <v>270</v>
      </c>
      <c r="CG21" s="100">
        <f t="shared" ref="CG21:CP21" si="12">CG17*CG18*CG19*CG20</f>
        <v>540</v>
      </c>
      <c r="CH21" s="100">
        <f t="shared" si="12"/>
        <v>54</v>
      </c>
      <c r="CI21" s="100">
        <f t="shared" si="12"/>
        <v>540</v>
      </c>
      <c r="CJ21" s="100">
        <f t="shared" si="12"/>
        <v>54</v>
      </c>
      <c r="CK21" s="100">
        <f t="shared" si="12"/>
        <v>540</v>
      </c>
      <c r="CL21" s="100">
        <f t="shared" si="12"/>
        <v>54</v>
      </c>
      <c r="CM21" s="100">
        <f t="shared" si="12"/>
        <v>540</v>
      </c>
      <c r="CN21" s="100">
        <f t="shared" si="12"/>
        <v>54</v>
      </c>
      <c r="CO21" s="100">
        <f t="shared" si="12"/>
        <v>540</v>
      </c>
      <c r="CP21" s="100">
        <f t="shared" si="12"/>
        <v>54</v>
      </c>
    </row>
    <row r="22" spans="1:94">
      <c r="A22" s="12" t="s">
        <v>84</v>
      </c>
      <c r="B22">
        <v>1</v>
      </c>
      <c r="C22" s="6"/>
      <c r="D22" s="29" t="s">
        <v>120</v>
      </c>
      <c r="E22" s="9"/>
      <c r="F22" s="14">
        <v>13</v>
      </c>
      <c r="G22" s="9" t="s">
        <v>117</v>
      </c>
      <c r="H22" s="5" t="s">
        <v>98</v>
      </c>
      <c r="J22" s="9">
        <v>2545</v>
      </c>
      <c r="K22" s="76">
        <f>$J22/10</f>
        <v>254.5</v>
      </c>
      <c r="L22" s="76">
        <f t="shared" si="4"/>
        <v>254.5</v>
      </c>
      <c r="M22" t="s">
        <v>465</v>
      </c>
      <c r="N22" s="67">
        <v>2545</v>
      </c>
      <c r="O22" s="75">
        <f t="shared" si="0"/>
        <v>254.5</v>
      </c>
      <c r="P22" s="75">
        <f t="shared" si="0"/>
        <v>254.5</v>
      </c>
      <c r="Q22" s="68"/>
      <c r="R22" s="67">
        <v>320</v>
      </c>
      <c r="S22" s="75">
        <f>$R22/10</f>
        <v>32</v>
      </c>
      <c r="T22" s="75">
        <f>$R22/10</f>
        <v>32</v>
      </c>
      <c r="U22" s="68"/>
      <c r="V22" s="67">
        <v>320</v>
      </c>
      <c r="W22" s="75">
        <f t="shared" si="6"/>
        <v>32</v>
      </c>
      <c r="X22" s="75">
        <f t="shared" si="6"/>
        <v>32</v>
      </c>
      <c r="Y22" s="68"/>
      <c r="Z22" s="67">
        <v>1612</v>
      </c>
      <c r="AA22" s="75">
        <f t="shared" si="7"/>
        <v>161.19999999999999</v>
      </c>
      <c r="AB22" s="75">
        <f t="shared" si="7"/>
        <v>161.19999999999999</v>
      </c>
      <c r="AC22" s="68"/>
      <c r="AD22" s="67">
        <v>1612</v>
      </c>
      <c r="AE22" s="75">
        <f t="shared" si="8"/>
        <v>161.19999999999999</v>
      </c>
      <c r="AF22" s="75">
        <f t="shared" si="8"/>
        <v>161.19999999999999</v>
      </c>
      <c r="AG22" s="68"/>
      <c r="AH22" s="67">
        <v>864</v>
      </c>
      <c r="AI22" s="75">
        <f t="shared" si="9"/>
        <v>86.4</v>
      </c>
      <c r="AJ22" s="75">
        <f t="shared" si="9"/>
        <v>86.4</v>
      </c>
      <c r="AK22" s="68"/>
      <c r="AL22" s="67">
        <v>864</v>
      </c>
      <c r="AM22" s="75">
        <f t="shared" si="2"/>
        <v>86.4</v>
      </c>
      <c r="AN22" s="75">
        <f t="shared" si="2"/>
        <v>86.4</v>
      </c>
      <c r="AO22" s="68"/>
      <c r="AP22" s="67">
        <v>913</v>
      </c>
      <c r="AQ22" s="75">
        <f t="shared" si="10"/>
        <v>91.3</v>
      </c>
      <c r="AR22" s="75">
        <f t="shared" si="10"/>
        <v>91.3</v>
      </c>
      <c r="AS22" s="68"/>
      <c r="AT22" s="67">
        <v>913</v>
      </c>
      <c r="AU22" s="75">
        <f t="shared" si="3"/>
        <v>91.3</v>
      </c>
      <c r="AV22" s="75">
        <f t="shared" si="3"/>
        <v>91.3</v>
      </c>
      <c r="BV22" s="38"/>
      <c r="BW22" s="100">
        <f>BV21+BW21</f>
        <v>810</v>
      </c>
      <c r="BX22" s="38"/>
      <c r="BY22" s="100">
        <f>BX21+BY21</f>
        <v>810</v>
      </c>
      <c r="BZ22" s="38"/>
      <c r="CA22" s="100">
        <f>BZ21+CA21</f>
        <v>810</v>
      </c>
      <c r="CB22" s="38"/>
      <c r="CC22" s="100">
        <f>CB21+CC21</f>
        <v>810</v>
      </c>
      <c r="CD22" s="38"/>
      <c r="CE22" s="100">
        <f>CD21+CE21</f>
        <v>810</v>
      </c>
      <c r="CG22" s="38"/>
      <c r="CH22" s="100">
        <f>CG21+CH21</f>
        <v>594</v>
      </c>
      <c r="CI22" s="38"/>
      <c r="CJ22" s="100">
        <f>CI21+CJ21</f>
        <v>594</v>
      </c>
      <c r="CK22" s="38"/>
      <c r="CL22" s="100">
        <f>CK21+CL21</f>
        <v>594</v>
      </c>
      <c r="CM22" s="38"/>
      <c r="CN22" s="100">
        <f>CM21+CN21</f>
        <v>594</v>
      </c>
      <c r="CO22" s="38"/>
      <c r="CP22" s="100">
        <f>CO21+CP21</f>
        <v>594</v>
      </c>
    </row>
    <row r="23" spans="1:94">
      <c r="A23" s="12" t="s">
        <v>84</v>
      </c>
      <c r="B23">
        <v>1</v>
      </c>
      <c r="C23" s="6"/>
      <c r="D23" s="29" t="s">
        <v>121</v>
      </c>
      <c r="E23" s="62" t="s">
        <v>122</v>
      </c>
      <c r="F23" s="14" t="s">
        <v>123</v>
      </c>
      <c r="G23" s="9" t="s">
        <v>117</v>
      </c>
      <c r="H23" s="5" t="s">
        <v>98</v>
      </c>
      <c r="J23" s="63">
        <f>計算シート!$BZ$7</f>
        <v>1283224</v>
      </c>
      <c r="K23" s="77">
        <f>$J23/10</f>
        <v>128322.4</v>
      </c>
      <c r="L23" s="77">
        <f t="shared" si="4"/>
        <v>128322.4</v>
      </c>
      <c r="M23" t="s">
        <v>465</v>
      </c>
      <c r="N23" s="66">
        <f>J23*0.6</f>
        <v>769934.4</v>
      </c>
      <c r="O23" s="78">
        <f t="shared" ref="O23:P26" si="13">$N23/10</f>
        <v>76993.440000000002</v>
      </c>
      <c r="P23" s="78">
        <f t="shared" si="13"/>
        <v>76993.440000000002</v>
      </c>
      <c r="Q23" s="68"/>
      <c r="R23" s="72">
        <f>計算シート!BZ8</f>
        <v>324154</v>
      </c>
      <c r="S23" s="78">
        <f>$R23/10</f>
        <v>32415.4</v>
      </c>
      <c r="T23" s="78">
        <f t="shared" si="5"/>
        <v>32415.4</v>
      </c>
      <c r="U23" s="68"/>
      <c r="V23" s="66">
        <f>R23*0.6</f>
        <v>194492.4</v>
      </c>
      <c r="W23" s="78">
        <f t="shared" ref="W23:X26" si="14">$V23/10</f>
        <v>19449.239999999998</v>
      </c>
      <c r="X23" s="78">
        <f t="shared" si="14"/>
        <v>19449.239999999998</v>
      </c>
      <c r="Y23" s="68"/>
      <c r="Z23" s="72">
        <f>計算シート!BZ9</f>
        <v>874417</v>
      </c>
      <c r="AA23" s="78">
        <f t="shared" si="7"/>
        <v>87441.7</v>
      </c>
      <c r="AB23" s="78">
        <f t="shared" si="7"/>
        <v>87441.7</v>
      </c>
      <c r="AC23" s="68"/>
      <c r="AD23" s="66">
        <f>Z23*0.6</f>
        <v>524650.19999999995</v>
      </c>
      <c r="AE23" s="78">
        <f t="shared" si="8"/>
        <v>52465.02</v>
      </c>
      <c r="AF23" s="78">
        <f t="shared" si="8"/>
        <v>52465.02</v>
      </c>
      <c r="AG23" s="68"/>
      <c r="AH23" s="72">
        <f>計算シート!BZ10</f>
        <v>490774</v>
      </c>
      <c r="AI23" s="78">
        <f t="shared" si="9"/>
        <v>49077.4</v>
      </c>
      <c r="AJ23" s="78">
        <f t="shared" si="9"/>
        <v>49077.4</v>
      </c>
      <c r="AK23" s="68"/>
      <c r="AL23" s="66">
        <f>AH23*0.6</f>
        <v>294464.39999999997</v>
      </c>
      <c r="AM23" s="78">
        <f t="shared" si="2"/>
        <v>29446.439999999995</v>
      </c>
      <c r="AN23" s="78">
        <f t="shared" si="2"/>
        <v>29446.439999999995</v>
      </c>
      <c r="AO23" s="68"/>
      <c r="AP23" s="72">
        <f>計算シート!BZ11</f>
        <v>535319</v>
      </c>
      <c r="AQ23" s="78">
        <f t="shared" si="10"/>
        <v>53531.9</v>
      </c>
      <c r="AR23" s="78">
        <f t="shared" si="10"/>
        <v>53531.9</v>
      </c>
      <c r="AS23" s="68"/>
      <c r="AT23" s="66">
        <f>AP23*0.6</f>
        <v>321191.39999999997</v>
      </c>
      <c r="AU23" s="78">
        <f t="shared" si="3"/>
        <v>32119.139999999996</v>
      </c>
      <c r="AV23" s="78">
        <f t="shared" si="3"/>
        <v>32119.139999999996</v>
      </c>
      <c r="BV23" s="38"/>
      <c r="BW23" s="100">
        <v>190</v>
      </c>
      <c r="BX23" s="38"/>
      <c r="BY23" s="100">
        <v>190</v>
      </c>
      <c r="BZ23" s="38"/>
      <c r="CA23" s="100">
        <v>190</v>
      </c>
      <c r="CB23" s="38"/>
      <c r="CC23" s="100">
        <v>190</v>
      </c>
      <c r="CE23" s="100">
        <v>190</v>
      </c>
      <c r="CH23" s="100">
        <v>190</v>
      </c>
      <c r="CJ23" s="100">
        <v>190</v>
      </c>
      <c r="CL23" s="100">
        <v>190</v>
      </c>
      <c r="CN23" s="100">
        <v>190</v>
      </c>
      <c r="CP23" s="100">
        <v>190</v>
      </c>
    </row>
    <row r="24" spans="1:94">
      <c r="A24" s="12" t="s">
        <v>84</v>
      </c>
      <c r="B24">
        <v>1</v>
      </c>
      <c r="C24" s="6"/>
      <c r="D24" s="29" t="s">
        <v>124</v>
      </c>
      <c r="E24" s="62" t="s">
        <v>122</v>
      </c>
      <c r="F24" s="14" t="s">
        <v>123</v>
      </c>
      <c r="G24" s="9" t="s">
        <v>117</v>
      </c>
      <c r="H24" s="5" t="s">
        <v>98</v>
      </c>
      <c r="J24" s="63">
        <f>計算シート!$CD$7</f>
        <v>1990703</v>
      </c>
      <c r="K24" s="77">
        <f>$J24/10</f>
        <v>199070.3</v>
      </c>
      <c r="L24" s="77">
        <f t="shared" si="4"/>
        <v>199070.3</v>
      </c>
      <c r="M24" t="s">
        <v>465</v>
      </c>
      <c r="N24" s="66">
        <f>J24*0.6</f>
        <v>1194421.8</v>
      </c>
      <c r="O24" s="78">
        <f t="shared" si="13"/>
        <v>119442.18000000001</v>
      </c>
      <c r="P24" s="78">
        <f t="shared" si="13"/>
        <v>119442.18000000001</v>
      </c>
      <c r="Q24" s="68"/>
      <c r="R24" s="72">
        <f>計算シート!CD8</f>
        <v>502870</v>
      </c>
      <c r="S24" s="78">
        <f t="shared" si="5"/>
        <v>50287</v>
      </c>
      <c r="T24" s="78">
        <f t="shared" si="5"/>
        <v>50287</v>
      </c>
      <c r="U24" s="68"/>
      <c r="V24" s="66">
        <f>R24*0.6</f>
        <v>301722</v>
      </c>
      <c r="W24" s="78">
        <f t="shared" si="14"/>
        <v>30172.2</v>
      </c>
      <c r="X24" s="78">
        <f t="shared" si="14"/>
        <v>30172.2</v>
      </c>
      <c r="Y24" s="68"/>
      <c r="Z24" s="72">
        <f>計算シート!CD9</f>
        <v>1356509</v>
      </c>
      <c r="AA24" s="78">
        <f t="shared" si="7"/>
        <v>135650.9</v>
      </c>
      <c r="AB24" s="78">
        <f t="shared" si="7"/>
        <v>135650.9</v>
      </c>
      <c r="AC24" s="68"/>
      <c r="AD24" s="66">
        <f>Z24*0.6</f>
        <v>813905.4</v>
      </c>
      <c r="AE24" s="78">
        <f t="shared" si="8"/>
        <v>81390.540000000008</v>
      </c>
      <c r="AF24" s="78">
        <f t="shared" si="8"/>
        <v>81390.540000000008</v>
      </c>
      <c r="AG24" s="68"/>
      <c r="AH24" s="72">
        <f>計算シート!CD10</f>
        <v>761351</v>
      </c>
      <c r="AI24" s="78">
        <f t="shared" si="9"/>
        <v>76135.100000000006</v>
      </c>
      <c r="AJ24" s="78">
        <f t="shared" si="9"/>
        <v>76135.100000000006</v>
      </c>
      <c r="AK24" s="68"/>
      <c r="AL24" s="66">
        <f>AH24*0.6</f>
        <v>456810.6</v>
      </c>
      <c r="AM24" s="78">
        <f t="shared" si="2"/>
        <v>45681.06</v>
      </c>
      <c r="AN24" s="78">
        <f t="shared" si="2"/>
        <v>45681.06</v>
      </c>
      <c r="AO24" s="68"/>
      <c r="AP24" s="72">
        <f>計算シート!CD11</f>
        <v>830456</v>
      </c>
      <c r="AQ24" s="78">
        <f t="shared" si="10"/>
        <v>83045.600000000006</v>
      </c>
      <c r="AR24" s="78">
        <f t="shared" si="10"/>
        <v>83045.600000000006</v>
      </c>
      <c r="AS24" s="68"/>
      <c r="AT24" s="66">
        <f>AP24*0.6</f>
        <v>498273.6</v>
      </c>
      <c r="AU24" s="78">
        <f t="shared" si="3"/>
        <v>49827.360000000001</v>
      </c>
      <c r="AV24" s="78">
        <f t="shared" si="3"/>
        <v>49827.360000000001</v>
      </c>
      <c r="BW24" s="100">
        <f>BW22+BW23</f>
        <v>1000</v>
      </c>
      <c r="BY24" s="100">
        <f>BY22+BY23</f>
        <v>1000</v>
      </c>
      <c r="CA24" s="100">
        <f>CA22+CA23</f>
        <v>1000</v>
      </c>
      <c r="CC24" s="100">
        <f>CC22+CC23</f>
        <v>1000</v>
      </c>
      <c r="CE24" s="100">
        <f>CE22+CE23</f>
        <v>1000</v>
      </c>
      <c r="CH24" s="100">
        <f>CH22+CH23</f>
        <v>784</v>
      </c>
      <c r="CJ24" s="100">
        <f>CJ22+CJ23</f>
        <v>784</v>
      </c>
      <c r="CL24" s="100">
        <f>CL22+CL23</f>
        <v>784</v>
      </c>
      <c r="CN24" s="100">
        <f>CN22+CN23</f>
        <v>784</v>
      </c>
      <c r="CP24" s="100">
        <f>CP22+CP23</f>
        <v>784</v>
      </c>
    </row>
    <row r="25" spans="1:94">
      <c r="A25" s="12" t="s">
        <v>84</v>
      </c>
      <c r="B25">
        <v>1</v>
      </c>
      <c r="C25" s="6"/>
      <c r="D25" s="29" t="s">
        <v>125</v>
      </c>
      <c r="E25" s="62" t="s">
        <v>122</v>
      </c>
      <c r="F25" s="14" t="s">
        <v>123</v>
      </c>
      <c r="G25" s="9" t="s">
        <v>117</v>
      </c>
      <c r="H25" s="5" t="s">
        <v>98</v>
      </c>
      <c r="J25" s="63">
        <f>J23*0.5</f>
        <v>641612</v>
      </c>
      <c r="K25" s="77">
        <f>$J25/10</f>
        <v>64161.2</v>
      </c>
      <c r="L25" s="77">
        <f t="shared" si="4"/>
        <v>64161.2</v>
      </c>
      <c r="M25" t="s">
        <v>465</v>
      </c>
      <c r="N25" s="66">
        <f>J25</f>
        <v>641612</v>
      </c>
      <c r="O25" s="78">
        <f t="shared" si="13"/>
        <v>64161.2</v>
      </c>
      <c r="P25" s="78">
        <f t="shared" si="13"/>
        <v>64161.2</v>
      </c>
      <c r="Q25" s="68"/>
      <c r="R25" s="72">
        <f>R23*0.5</f>
        <v>162077</v>
      </c>
      <c r="S25" s="78">
        <f t="shared" si="5"/>
        <v>16207.7</v>
      </c>
      <c r="T25" s="78">
        <f t="shared" si="5"/>
        <v>16207.7</v>
      </c>
      <c r="U25" s="68"/>
      <c r="V25" s="66">
        <f>R25</f>
        <v>162077</v>
      </c>
      <c r="W25" s="78">
        <f t="shared" si="14"/>
        <v>16207.7</v>
      </c>
      <c r="X25" s="78">
        <f t="shared" si="14"/>
        <v>16207.7</v>
      </c>
      <c r="Y25" s="68"/>
      <c r="Z25" s="72">
        <f>Z23*0.5</f>
        <v>437208.5</v>
      </c>
      <c r="AA25" s="78">
        <f t="shared" si="7"/>
        <v>43720.85</v>
      </c>
      <c r="AB25" s="78">
        <f t="shared" si="7"/>
        <v>43720.85</v>
      </c>
      <c r="AC25" s="68"/>
      <c r="AD25" s="66">
        <f>Z25</f>
        <v>437208.5</v>
      </c>
      <c r="AE25" s="78">
        <f t="shared" si="8"/>
        <v>43720.85</v>
      </c>
      <c r="AF25" s="78">
        <f t="shared" si="8"/>
        <v>43720.85</v>
      </c>
      <c r="AG25" s="68"/>
      <c r="AH25" s="72">
        <f>AH23*0.5</f>
        <v>245387</v>
      </c>
      <c r="AI25" s="78">
        <f t="shared" si="9"/>
        <v>24538.7</v>
      </c>
      <c r="AJ25" s="78">
        <f t="shared" si="9"/>
        <v>24538.7</v>
      </c>
      <c r="AK25" s="68"/>
      <c r="AL25" s="66">
        <f>AH25</f>
        <v>245387</v>
      </c>
      <c r="AM25" s="78">
        <f t="shared" si="2"/>
        <v>24538.7</v>
      </c>
      <c r="AN25" s="78">
        <f t="shared" si="2"/>
        <v>24538.7</v>
      </c>
      <c r="AO25" s="68"/>
      <c r="AP25" s="72">
        <f>AP23*0.5</f>
        <v>267659.5</v>
      </c>
      <c r="AQ25" s="78">
        <f t="shared" si="10"/>
        <v>26765.95</v>
      </c>
      <c r="AR25" s="78">
        <f t="shared" si="10"/>
        <v>26765.95</v>
      </c>
      <c r="AS25" s="68"/>
      <c r="AT25" s="66">
        <f>AP25</f>
        <v>267659.5</v>
      </c>
      <c r="AU25" s="78">
        <f t="shared" si="3"/>
        <v>26765.95</v>
      </c>
      <c r="AV25" s="78">
        <f t="shared" si="3"/>
        <v>26765.95</v>
      </c>
    </row>
    <row r="26" spans="1:94">
      <c r="A26" s="12" t="s">
        <v>84</v>
      </c>
      <c r="B26">
        <v>1</v>
      </c>
      <c r="C26" s="6"/>
      <c r="D26" s="29" t="s">
        <v>127</v>
      </c>
      <c r="E26" s="62" t="s">
        <v>122</v>
      </c>
      <c r="F26" s="14" t="s">
        <v>123</v>
      </c>
      <c r="G26" s="9" t="s">
        <v>117</v>
      </c>
      <c r="H26" s="5" t="s">
        <v>98</v>
      </c>
      <c r="J26" s="63">
        <f>J24*0.5</f>
        <v>995351.5</v>
      </c>
      <c r="K26" s="77">
        <f>$J26/10</f>
        <v>99535.15</v>
      </c>
      <c r="L26" s="77">
        <f t="shared" si="4"/>
        <v>99535.15</v>
      </c>
      <c r="M26" t="s">
        <v>465</v>
      </c>
      <c r="N26" s="66">
        <f>J26</f>
        <v>995351.5</v>
      </c>
      <c r="O26" s="78">
        <f t="shared" si="13"/>
        <v>99535.15</v>
      </c>
      <c r="P26" s="78">
        <f t="shared" si="13"/>
        <v>99535.15</v>
      </c>
      <c r="Q26" s="68"/>
      <c r="R26" s="72">
        <f>R24*0.5</f>
        <v>251435</v>
      </c>
      <c r="S26" s="78">
        <f t="shared" si="5"/>
        <v>25143.5</v>
      </c>
      <c r="T26" s="78">
        <f t="shared" si="5"/>
        <v>25143.5</v>
      </c>
      <c r="U26" s="68"/>
      <c r="V26" s="66">
        <f>R26</f>
        <v>251435</v>
      </c>
      <c r="W26" s="78">
        <f t="shared" si="14"/>
        <v>25143.5</v>
      </c>
      <c r="X26" s="78">
        <f t="shared" si="14"/>
        <v>25143.5</v>
      </c>
      <c r="Y26" s="68"/>
      <c r="Z26" s="72">
        <f>Z24*0.5</f>
        <v>678254.5</v>
      </c>
      <c r="AA26" s="78">
        <f t="shared" si="7"/>
        <v>67825.45</v>
      </c>
      <c r="AB26" s="78">
        <f t="shared" si="7"/>
        <v>67825.45</v>
      </c>
      <c r="AC26" s="68"/>
      <c r="AD26" s="66">
        <f>Z26</f>
        <v>678254.5</v>
      </c>
      <c r="AE26" s="78">
        <f t="shared" si="8"/>
        <v>67825.45</v>
      </c>
      <c r="AF26" s="78">
        <f t="shared" si="8"/>
        <v>67825.45</v>
      </c>
      <c r="AG26" s="68"/>
      <c r="AH26" s="72">
        <f>AH24*0.5</f>
        <v>380675.5</v>
      </c>
      <c r="AI26" s="78">
        <f t="shared" si="9"/>
        <v>38067.550000000003</v>
      </c>
      <c r="AJ26" s="78">
        <f t="shared" si="9"/>
        <v>38067.550000000003</v>
      </c>
      <c r="AK26" s="68"/>
      <c r="AL26" s="66">
        <f>AH26</f>
        <v>380675.5</v>
      </c>
      <c r="AM26" s="78">
        <f t="shared" si="2"/>
        <v>38067.550000000003</v>
      </c>
      <c r="AN26" s="78">
        <f t="shared" si="2"/>
        <v>38067.550000000003</v>
      </c>
      <c r="AO26" s="68"/>
      <c r="AP26" s="72">
        <f>AP24*0.5</f>
        <v>415228</v>
      </c>
      <c r="AQ26" s="78">
        <f t="shared" si="10"/>
        <v>41522.800000000003</v>
      </c>
      <c r="AR26" s="78">
        <f t="shared" si="10"/>
        <v>41522.800000000003</v>
      </c>
      <c r="AS26" s="68"/>
      <c r="AT26" s="66">
        <f>AP26</f>
        <v>415228</v>
      </c>
      <c r="AU26" s="78">
        <f t="shared" si="3"/>
        <v>41522.800000000003</v>
      </c>
      <c r="AV26" s="78">
        <f t="shared" si="3"/>
        <v>41522.800000000003</v>
      </c>
      <c r="BV26" s="38"/>
      <c r="BW26" s="38"/>
      <c r="BX26" s="38"/>
      <c r="BY26" s="38"/>
      <c r="BZ26" s="38"/>
      <c r="CA26" s="38"/>
      <c r="CB26" s="38"/>
      <c r="CC26" s="38"/>
      <c r="CD26" s="100" t="s">
        <v>227</v>
      </c>
      <c r="CE26" s="102">
        <f>SUM(BV21:CE21)</f>
        <v>4050</v>
      </c>
      <c r="CG26" s="38"/>
      <c r="CH26" s="38"/>
      <c r="CI26" s="38"/>
      <c r="CJ26" s="38"/>
      <c r="CK26" s="38"/>
      <c r="CL26" s="38"/>
      <c r="CM26" s="38"/>
      <c r="CN26" s="38"/>
      <c r="CO26" s="100" t="s">
        <v>227</v>
      </c>
      <c r="CP26" s="102">
        <f>SUM(CG21:CP21)</f>
        <v>2970</v>
      </c>
    </row>
    <row r="27" spans="1:94">
      <c r="A27">
        <v>1</v>
      </c>
      <c r="B27">
        <v>1</v>
      </c>
      <c r="C27" s="6"/>
      <c r="D27" s="6"/>
      <c r="E27" s="6"/>
      <c r="F27" s="6"/>
      <c r="G27" s="6"/>
      <c r="J27" s="6"/>
      <c r="K27" s="6"/>
      <c r="L27" s="6"/>
      <c r="M27" t="s">
        <v>465</v>
      </c>
      <c r="N27" s="6"/>
      <c r="O27" s="6"/>
      <c r="P27" s="6"/>
      <c r="R27" s="6"/>
      <c r="S27" s="6"/>
      <c r="T27" s="6"/>
      <c r="V27" s="6"/>
      <c r="W27" s="6"/>
      <c r="X27" s="6"/>
      <c r="Z27" s="6"/>
      <c r="AA27" s="6"/>
      <c r="AB27" s="6"/>
      <c r="AD27" s="6"/>
      <c r="AE27" s="6"/>
      <c r="AF27" s="6"/>
      <c r="AH27" s="6"/>
      <c r="AI27" s="6"/>
      <c r="AJ27" s="6"/>
      <c r="AL27" s="6"/>
      <c r="AM27" s="6"/>
      <c r="AN27" s="6"/>
      <c r="AP27" s="6"/>
      <c r="AQ27" s="6"/>
      <c r="AR27" s="6"/>
      <c r="AT27" s="6"/>
      <c r="AU27" s="6"/>
      <c r="AV27" s="6"/>
      <c r="CD27" s="100" t="s">
        <v>229</v>
      </c>
      <c r="CE27" s="102">
        <f>CE26*0.76</f>
        <v>3078</v>
      </c>
      <c r="CG27" s="38"/>
      <c r="CH27" s="38"/>
      <c r="CI27" s="38"/>
      <c r="CJ27" s="38"/>
      <c r="CK27" s="38"/>
      <c r="CL27" s="38"/>
      <c r="CM27" s="38"/>
      <c r="CN27" s="38"/>
      <c r="CO27" s="100" t="s">
        <v>229</v>
      </c>
      <c r="CP27" s="102">
        <f>CP26*0.76</f>
        <v>2257.1999999999998</v>
      </c>
    </row>
    <row r="28" spans="1:94">
      <c r="A28" s="36">
        <v>1</v>
      </c>
      <c r="B28">
        <v>1</v>
      </c>
      <c r="C28" s="6"/>
      <c r="D28" s="9" t="s">
        <v>128</v>
      </c>
      <c r="E28" s="6"/>
      <c r="F28" s="6"/>
      <c r="G28" s="6"/>
      <c r="J28" s="8">
        <f>J13*J14*J15*J16</f>
        <v>2016</v>
      </c>
      <c r="K28" s="8">
        <f>K13*K14*K15*K16</f>
        <v>140</v>
      </c>
      <c r="L28" s="8">
        <f>L13*L14*L15*L16</f>
        <v>140</v>
      </c>
      <c r="M28" t="s">
        <v>465</v>
      </c>
      <c r="N28" s="8">
        <f>N13*N14*N15*N16</f>
        <v>2016</v>
      </c>
      <c r="O28" s="8">
        <f>O13*O14*O15*O16</f>
        <v>154</v>
      </c>
      <c r="P28" s="8">
        <f>P13*P14*P15*P16</f>
        <v>28</v>
      </c>
      <c r="R28" s="8">
        <f>R13*R14*R15*R16</f>
        <v>1008</v>
      </c>
      <c r="S28" s="8">
        <f>S13*S14*S15*S16</f>
        <v>140</v>
      </c>
      <c r="T28" s="8">
        <f>T13*T14*T15*T16</f>
        <v>140</v>
      </c>
      <c r="V28" s="8">
        <f>V13*V14*V15*V16</f>
        <v>1008</v>
      </c>
      <c r="W28" s="8">
        <f>W13*W14*W15*W16</f>
        <v>154</v>
      </c>
      <c r="X28" s="8">
        <f>X13*X14*X15*X16</f>
        <v>28</v>
      </c>
      <c r="Z28" s="8">
        <f>Z13*Z14*Z15*Z16</f>
        <v>2016</v>
      </c>
      <c r="AA28" s="8">
        <f>AA13*AA14*AA15*AA16</f>
        <v>140</v>
      </c>
      <c r="AB28" s="8">
        <f>AB13*AB14*AB15*AB16</f>
        <v>140</v>
      </c>
      <c r="AD28" s="8">
        <f>AD13*AD14*AD15*AD16</f>
        <v>2016</v>
      </c>
      <c r="AE28" s="8">
        <f>AE13*AE14*AE15*AE16</f>
        <v>154</v>
      </c>
      <c r="AF28" s="8">
        <f>AF13*AF14*AF15*AF16</f>
        <v>28</v>
      </c>
      <c r="AH28" s="8">
        <f>AH13*AH14*AH15*AH16</f>
        <v>2016</v>
      </c>
      <c r="AI28" s="8">
        <f>AI13*AI14*AI15*AI16</f>
        <v>140</v>
      </c>
      <c r="AJ28" s="8">
        <f>AJ13*AJ14*AJ15*AJ16</f>
        <v>140</v>
      </c>
      <c r="AL28" s="8">
        <f>AL13*AL14*AL15*AL16</f>
        <v>2016</v>
      </c>
      <c r="AM28" s="8">
        <f>AM13*AM14*AM15*AM16</f>
        <v>154</v>
      </c>
      <c r="AN28" s="8">
        <f>AN13*AN14*AN15*AN16</f>
        <v>28</v>
      </c>
      <c r="AP28" s="8">
        <f>AP13*AP14*AP15*AP16</f>
        <v>2016</v>
      </c>
      <c r="AQ28" s="8">
        <f>AQ13*AQ14*AQ15*AQ16</f>
        <v>140</v>
      </c>
      <c r="AR28" s="8">
        <f>AR13*AR14*AR15*AR16</f>
        <v>140</v>
      </c>
      <c r="AT28" s="8">
        <f>AT13*AT14*AT15*AT16</f>
        <v>2016</v>
      </c>
      <c r="AU28" s="8">
        <f>AU13*AU14*AU15*AU16</f>
        <v>154</v>
      </c>
      <c r="AV28" s="8">
        <f>AV13*AV14*AV15*AV16</f>
        <v>28</v>
      </c>
      <c r="AX28" s="8">
        <f t="shared" ref="AX28:AX37" si="15">J28+R28+Z28+AH28+AP28</f>
        <v>9072</v>
      </c>
      <c r="AY28" s="8">
        <f t="shared" ref="AY28:AY37" si="16">K28+S28+AA28+AI28+AQ28</f>
        <v>700</v>
      </c>
      <c r="AZ28" s="8">
        <f t="shared" ref="AZ28:AZ37" si="17">L28+T28+AB28+AJ28+AR28</f>
        <v>700</v>
      </c>
      <c r="BB28" s="8">
        <f t="shared" ref="BB28:BB37" si="18">N28+V28+AD28+AL28+AT28</f>
        <v>9072</v>
      </c>
      <c r="BC28" s="8">
        <f t="shared" ref="BC28:BC37" si="19">O28+W28+AE28+AM28+AU28</f>
        <v>770</v>
      </c>
      <c r="BD28" s="8">
        <f t="shared" ref="BD28:BD37" si="20">P28+X28+AF28+AN28+AV28</f>
        <v>140</v>
      </c>
      <c r="CG28" s="38"/>
      <c r="CH28" s="38"/>
      <c r="CI28" s="38"/>
      <c r="CJ28" s="38"/>
      <c r="CK28" s="38"/>
      <c r="CL28" s="38"/>
      <c r="CM28" s="38"/>
      <c r="CN28" s="38"/>
      <c r="CO28" s="38"/>
      <c r="CP28" s="103"/>
    </row>
    <row r="29" spans="1:94">
      <c r="A29" s="36">
        <v>1</v>
      </c>
      <c r="B29">
        <v>1</v>
      </c>
      <c r="C29" s="6"/>
      <c r="D29" s="9" t="s">
        <v>129</v>
      </c>
      <c r="E29" s="6"/>
      <c r="F29" s="6"/>
      <c r="G29" s="6"/>
      <c r="J29" s="8">
        <f>J21*J6</f>
        <v>196.79999999999998</v>
      </c>
      <c r="K29" s="8">
        <f>K21*J6</f>
        <v>19.68</v>
      </c>
      <c r="L29" s="8">
        <f>L21*J6</f>
        <v>19.68</v>
      </c>
      <c r="M29" t="s">
        <v>465</v>
      </c>
      <c r="N29" s="184">
        <f>N21*N6*N16</f>
        <v>393.59999999999997</v>
      </c>
      <c r="O29" s="184">
        <f>O21*O6*O16</f>
        <v>19.68</v>
      </c>
      <c r="P29" s="184">
        <f>P21*P6*P16</f>
        <v>19.68</v>
      </c>
      <c r="R29" s="8">
        <f>R21*R6</f>
        <v>24.84</v>
      </c>
      <c r="S29" s="8">
        <f>S21*R6</f>
        <v>2.484</v>
      </c>
      <c r="T29" s="8">
        <f>T21*R6</f>
        <v>2.484</v>
      </c>
      <c r="V29" s="184">
        <f>V21*V6*V16</f>
        <v>49.68</v>
      </c>
      <c r="W29" s="184">
        <f>W21*W6*W16</f>
        <v>2.484</v>
      </c>
      <c r="X29" s="184">
        <f>X21*X6*X16</f>
        <v>2.484</v>
      </c>
      <c r="Z29" s="8">
        <f>Z21*Z6</f>
        <v>124.67999999999999</v>
      </c>
      <c r="AA29" s="8">
        <f>AA21*Z6</f>
        <v>12.468</v>
      </c>
      <c r="AB29" s="8">
        <f>AB21*Z6</f>
        <v>12.468</v>
      </c>
      <c r="AD29" s="184">
        <f>AD21*AD6*AD16</f>
        <v>249.35999999999999</v>
      </c>
      <c r="AE29" s="184">
        <f>AE21*AE6*AE16</f>
        <v>12.468</v>
      </c>
      <c r="AF29" s="184">
        <f>AF21*AF6*AF16</f>
        <v>12.468</v>
      </c>
      <c r="AH29" s="8">
        <f>AH21*AH6</f>
        <v>66.84</v>
      </c>
      <c r="AI29" s="8">
        <f>AI21*AH6</f>
        <v>6.6840000000000002</v>
      </c>
      <c r="AJ29" s="8">
        <f>AJ21*AH6</f>
        <v>6.6840000000000002</v>
      </c>
      <c r="AL29" s="184">
        <f>AL21*AL6*AL16</f>
        <v>133.68</v>
      </c>
      <c r="AM29" s="184">
        <f>AM21*AM6*AM16</f>
        <v>6.6840000000000002</v>
      </c>
      <c r="AN29" s="184">
        <f>AN21*AN6*AN16</f>
        <v>6.6840000000000002</v>
      </c>
      <c r="AP29" s="8">
        <f>AP21*AP6</f>
        <v>70.56</v>
      </c>
      <c r="AQ29" s="8">
        <f>AQ21*AP6</f>
        <v>7.0559999999999992</v>
      </c>
      <c r="AR29" s="8">
        <f>AR21*AP6</f>
        <v>7.0559999999999992</v>
      </c>
      <c r="AT29" s="184">
        <f>AT21*AT6*2</f>
        <v>141.12</v>
      </c>
      <c r="AU29" s="8">
        <f>AU21*AT6</f>
        <v>7.0559999999999992</v>
      </c>
      <c r="AV29" s="8">
        <f>AV21*AT6</f>
        <v>7.0559999999999992</v>
      </c>
      <c r="AX29" s="8">
        <f t="shared" si="15"/>
        <v>483.71999999999997</v>
      </c>
      <c r="AY29" s="8">
        <f t="shared" si="16"/>
        <v>48.372</v>
      </c>
      <c r="AZ29" s="8">
        <f t="shared" si="17"/>
        <v>48.372</v>
      </c>
      <c r="BB29" s="8">
        <f t="shared" si="18"/>
        <v>967.43999999999994</v>
      </c>
      <c r="BC29" s="8">
        <f t="shared" si="19"/>
        <v>48.372</v>
      </c>
      <c r="BD29" s="8">
        <f t="shared" si="20"/>
        <v>48.372</v>
      </c>
      <c r="CG29" s="38"/>
      <c r="CH29" s="38"/>
      <c r="CI29" s="38"/>
      <c r="CJ29" s="38"/>
      <c r="CK29" s="38"/>
      <c r="CL29" s="38"/>
      <c r="CM29" s="38"/>
      <c r="CN29" s="38"/>
      <c r="CO29" s="100" t="s">
        <v>231</v>
      </c>
      <c r="CP29" s="102">
        <f>CP26-CE26</f>
        <v>-1080</v>
      </c>
    </row>
    <row r="30" spans="1:94">
      <c r="A30" s="36">
        <v>1</v>
      </c>
      <c r="B30">
        <v>1</v>
      </c>
      <c r="C30" s="6"/>
      <c r="D30" s="9" t="s">
        <v>131</v>
      </c>
      <c r="E30" s="6"/>
      <c r="F30" s="6"/>
      <c r="G30" s="6"/>
      <c r="J30" s="8">
        <f>J22*J6</f>
        <v>305.39999999999998</v>
      </c>
      <c r="K30" s="8">
        <f>K22*J6</f>
        <v>30.54</v>
      </c>
      <c r="L30" s="8">
        <f>L22*J6</f>
        <v>30.54</v>
      </c>
      <c r="M30" t="s">
        <v>465</v>
      </c>
      <c r="N30" s="184">
        <f>N22*N6*N16</f>
        <v>610.79999999999995</v>
      </c>
      <c r="O30" s="184">
        <f>O22*O6*O16</f>
        <v>30.54</v>
      </c>
      <c r="P30" s="184">
        <f>P22*P6*P16</f>
        <v>30.54</v>
      </c>
      <c r="R30" s="8">
        <f>R22*R6</f>
        <v>38.4</v>
      </c>
      <c r="S30" s="8">
        <f>S22*R6</f>
        <v>3.84</v>
      </c>
      <c r="T30" s="8">
        <f>T22*R6</f>
        <v>3.84</v>
      </c>
      <c r="V30" s="184">
        <f>V22*V6*V16</f>
        <v>76.8</v>
      </c>
      <c r="W30" s="184">
        <f>W22*W6*W16</f>
        <v>3.84</v>
      </c>
      <c r="X30" s="184">
        <f>X22*X6*X16</f>
        <v>3.84</v>
      </c>
      <c r="Z30" s="8">
        <f>Z22*Z6</f>
        <v>193.44</v>
      </c>
      <c r="AA30" s="8">
        <f>AA22*Z6</f>
        <v>19.343999999999998</v>
      </c>
      <c r="AB30" s="8">
        <f>AB22*Z6</f>
        <v>19.343999999999998</v>
      </c>
      <c r="AD30" s="184">
        <f>AD22*AD6*AD16</f>
        <v>386.88</v>
      </c>
      <c r="AE30" s="184">
        <f>AE22*AE6*AE16</f>
        <v>19.343999999999998</v>
      </c>
      <c r="AF30" s="184">
        <f>AF22*AF6*AF16</f>
        <v>19.343999999999998</v>
      </c>
      <c r="AH30" s="8">
        <f>AH22*AH6</f>
        <v>103.67999999999999</v>
      </c>
      <c r="AI30" s="8">
        <f>AI22*AH6</f>
        <v>10.368</v>
      </c>
      <c r="AJ30" s="8">
        <f>AJ22*AH6</f>
        <v>10.368</v>
      </c>
      <c r="AL30" s="184">
        <f>AL22*AL6*AL16</f>
        <v>207.35999999999999</v>
      </c>
      <c r="AM30" s="184">
        <f>AM22*AM6*AM16</f>
        <v>10.368</v>
      </c>
      <c r="AN30" s="184">
        <f>AN22*AN6*AN16</f>
        <v>10.368</v>
      </c>
      <c r="AP30" s="8">
        <f>AP22*AP6</f>
        <v>109.56</v>
      </c>
      <c r="AQ30" s="8">
        <f>AQ22*AP6</f>
        <v>10.956</v>
      </c>
      <c r="AR30" s="8">
        <f>AR22*AP6</f>
        <v>10.956</v>
      </c>
      <c r="AT30" s="184">
        <f>AT22*AT6*2</f>
        <v>219.12</v>
      </c>
      <c r="AU30" s="8">
        <f>AU22*AT6</f>
        <v>10.956</v>
      </c>
      <c r="AV30" s="8">
        <f>AV22*AT6</f>
        <v>10.956</v>
      </c>
      <c r="AX30" s="8">
        <f t="shared" si="15"/>
        <v>750.48</v>
      </c>
      <c r="AY30" s="8">
        <f t="shared" si="16"/>
        <v>75.047999999999988</v>
      </c>
      <c r="AZ30" s="8">
        <f t="shared" si="17"/>
        <v>75.047999999999988</v>
      </c>
      <c r="BB30" s="8">
        <f t="shared" si="18"/>
        <v>1500.96</v>
      </c>
      <c r="BC30" s="8">
        <f t="shared" si="19"/>
        <v>75.047999999999988</v>
      </c>
      <c r="BD30" s="8">
        <f t="shared" si="20"/>
        <v>75.047999999999988</v>
      </c>
      <c r="CG30" s="38"/>
      <c r="CH30" s="38"/>
      <c r="CI30" s="38"/>
      <c r="CJ30" s="38"/>
      <c r="CK30" s="38"/>
      <c r="CL30" s="38"/>
      <c r="CM30" s="38"/>
      <c r="CN30" s="38"/>
      <c r="CO30" s="100" t="s">
        <v>231</v>
      </c>
      <c r="CP30" s="102">
        <f>CP27-CE27</f>
        <v>-820.80000000000018</v>
      </c>
    </row>
    <row r="31" spans="1:94">
      <c r="A31" s="36">
        <v>1</v>
      </c>
      <c r="B31">
        <v>1</v>
      </c>
      <c r="C31" s="6"/>
      <c r="D31" s="9" t="s">
        <v>132</v>
      </c>
      <c r="E31" s="6"/>
      <c r="F31" s="6"/>
      <c r="G31" s="6"/>
      <c r="J31" s="8">
        <f>((J23*J17*J18*30)/1000000)*0.24</f>
        <v>41.576457599999998</v>
      </c>
      <c r="K31" s="8">
        <f>((K23*K17*K18*30)/1000000)*0.24</f>
        <v>4.1576457599999985</v>
      </c>
      <c r="L31" s="8">
        <f>((L23*L17*L18*30)/1000000)*0.24</f>
        <v>4.1576457599999985</v>
      </c>
      <c r="M31" t="s">
        <v>465</v>
      </c>
      <c r="N31" s="8">
        <f>((N23*N17*N18*30)/1000000)*0.24</f>
        <v>24.94587456</v>
      </c>
      <c r="O31" s="8">
        <f>((O23*O17*O18*30)/1000000)*0.24</f>
        <v>2.4945874559999992</v>
      </c>
      <c r="P31" s="8">
        <f>((P23*P17*P18*30)/1000000)*0.24</f>
        <v>2.4945874559999992</v>
      </c>
      <c r="R31" s="8">
        <f>((R23*R17*R18*30)/1000000)*0.24</f>
        <v>10.5025896</v>
      </c>
      <c r="S31" s="8">
        <f>((S23*S17*S18*30)/1000000)*0.24</f>
        <v>1.0502589600000001</v>
      </c>
      <c r="T31" s="8">
        <f>((T23*T17*T18*30)/1000000)*0.24</f>
        <v>1.0502589600000001</v>
      </c>
      <c r="V31" s="8">
        <f>((V23*V17*V18*30)/1000000)*0.24</f>
        <v>6.3015537599999991</v>
      </c>
      <c r="W31" s="8">
        <f>((W23*W17*W18*30)/1000000)*0.24</f>
        <v>0.63015537599999993</v>
      </c>
      <c r="X31" s="8">
        <f>((X23*X17*X18*30)/1000000)*0.24</f>
        <v>0.63015537599999993</v>
      </c>
      <c r="Z31" s="8">
        <f>((Z23*Z17*Z18*30)/1000000)*0.24</f>
        <v>28.331110799999998</v>
      </c>
      <c r="AA31" s="8">
        <f>((AA23*AA17*AA18*30)/1000000)*0.24</f>
        <v>2.8331110799999997</v>
      </c>
      <c r="AB31" s="8">
        <f>((AB23*AB17*AB18*30)/1000000)*0.24</f>
        <v>2.8331110799999997</v>
      </c>
      <c r="AD31" s="8">
        <f>((AD23*AD17*AD18*30)/1000000)*0.24</f>
        <v>16.998666479999997</v>
      </c>
      <c r="AE31" s="8">
        <f>((AE23*AE17*AE18*30)/1000000)*0.24</f>
        <v>1.699866648</v>
      </c>
      <c r="AF31" s="8">
        <f>((AF23*AF17*AF18*30)/1000000)*0.24</f>
        <v>1.699866648</v>
      </c>
      <c r="AH31" s="8">
        <f>((AH23*AH17*AH18*30)/1000000)*0.24</f>
        <v>15.901077600000001</v>
      </c>
      <c r="AI31" s="8">
        <f>((AI23*AI17*AI18*30)/1000000)*0.24</f>
        <v>1.59010776</v>
      </c>
      <c r="AJ31" s="8">
        <f>((AJ23*AJ17*AJ18*30)/1000000)*0.24</f>
        <v>1.59010776</v>
      </c>
      <c r="AL31" s="8">
        <f>((AL23*AL17*AL18*30)/1000000)*0.24</f>
        <v>9.5406465599999972</v>
      </c>
      <c r="AM31" s="8">
        <f>((AM23*AM17*AM18*30)/1000000)*0.24</f>
        <v>0.95406465599999979</v>
      </c>
      <c r="AN31" s="8">
        <f>((AN23*AN17*AN18*30)/1000000)*0.24</f>
        <v>0.95406465599999979</v>
      </c>
      <c r="AP31" s="8">
        <f>((AP23*AP17*AP18*30)/1000000)*0.24</f>
        <v>17.344335600000001</v>
      </c>
      <c r="AQ31" s="8">
        <f>((AQ23*AQ17*AQ18*30)/1000000)*0.24</f>
        <v>1.7344335600000003</v>
      </c>
      <c r="AR31" s="8">
        <f>((AR23*AR17*AR18*30)/1000000)*0.24</f>
        <v>1.7344335600000003</v>
      </c>
      <c r="AT31" s="8">
        <f>((AT23*AT17*AT18*30)/1000000)*0.24</f>
        <v>10.406601359999998</v>
      </c>
      <c r="AU31" s="8">
        <f>((AU23*AU17*AU18*30)/1000000)*0.24</f>
        <v>1.0406601359999998</v>
      </c>
      <c r="AV31" s="8">
        <f>((AV23*AV17*AV18*30)/1000000)*0.24</f>
        <v>1.0406601359999998</v>
      </c>
      <c r="AX31" s="8">
        <f t="shared" si="15"/>
        <v>113.6555712</v>
      </c>
      <c r="AY31" s="8">
        <f t="shared" si="16"/>
        <v>11.365557119999998</v>
      </c>
      <c r="AZ31" s="8">
        <f t="shared" si="17"/>
        <v>11.365557119999998</v>
      </c>
      <c r="BB31" s="8">
        <f t="shared" si="18"/>
        <v>68.19334271999999</v>
      </c>
      <c r="BC31" s="8">
        <f t="shared" si="19"/>
        <v>6.819334271999999</v>
      </c>
      <c r="BD31" s="8">
        <f t="shared" si="20"/>
        <v>6.819334271999999</v>
      </c>
    </row>
    <row r="32" spans="1:94">
      <c r="A32" s="36">
        <v>1</v>
      </c>
      <c r="B32">
        <v>1</v>
      </c>
      <c r="C32" s="6"/>
      <c r="D32" s="9" t="s">
        <v>133</v>
      </c>
      <c r="E32" s="6"/>
      <c r="F32" s="6"/>
      <c r="G32" s="6"/>
      <c r="J32" s="8">
        <f>((J24*J17*J18*30)/1000000)*0.24</f>
        <v>64.498777200000006</v>
      </c>
      <c r="K32" s="8">
        <f>((K24*K17*K18*30)/1000000)*0.24</f>
        <v>6.449877719999999</v>
      </c>
      <c r="L32" s="8">
        <f>((L24*L17*L18*30)/1000000)*0.24</f>
        <v>6.449877719999999</v>
      </c>
      <c r="M32" t="s">
        <v>465</v>
      </c>
      <c r="N32" s="8">
        <f>((N24*N17*N18*30)/1000000)*0.24</f>
        <v>38.69926632</v>
      </c>
      <c r="O32" s="8">
        <f>((O24*O17*O18*30)/1000000)*0.24</f>
        <v>3.8699266320000003</v>
      </c>
      <c r="P32" s="8">
        <f>((P24*P17*P18*30)/1000000)*0.24</f>
        <v>3.8699266320000003</v>
      </c>
      <c r="R32" s="8">
        <f>((R24*R17*R18*30)/1000000)*0.24</f>
        <v>16.292988000000001</v>
      </c>
      <c r="S32" s="8">
        <f>((S24*S17*S18*30)/1000000)*0.24</f>
        <v>1.6292987999999999</v>
      </c>
      <c r="T32" s="8">
        <f>((T24*T17*T18*30)/1000000)*0.24</f>
        <v>1.6292987999999999</v>
      </c>
      <c r="V32" s="8">
        <f>((V24*V17*V18*30)/1000000)*0.24</f>
        <v>9.7757927999999996</v>
      </c>
      <c r="W32" s="8">
        <f>((W24*W17*W18*30)/1000000)*0.24</f>
        <v>0.97757928000000027</v>
      </c>
      <c r="X32" s="8">
        <f>((X24*X17*X18*30)/1000000)*0.24</f>
        <v>0.97757928000000027</v>
      </c>
      <c r="Z32" s="8">
        <f>((Z24*Z17*Z18*30)/1000000)*0.24</f>
        <v>43.950891599999999</v>
      </c>
      <c r="AA32" s="8">
        <f>((AA24*AA17*AA18*30)/1000000)*0.24</f>
        <v>4.3950891599999986</v>
      </c>
      <c r="AB32" s="8">
        <f>((AB24*AB17*AB18*30)/1000000)*0.24</f>
        <v>4.3950891599999986</v>
      </c>
      <c r="AD32" s="8">
        <f>((AD24*AD17*AD18*30)/1000000)*0.24</f>
        <v>26.370534960000004</v>
      </c>
      <c r="AE32" s="8">
        <f>((AE24*AE17*AE18*30)/1000000)*0.24</f>
        <v>2.6370534960000001</v>
      </c>
      <c r="AF32" s="8">
        <f>((AF24*AF17*AF18*30)/1000000)*0.24</f>
        <v>2.6370534960000001</v>
      </c>
      <c r="AH32" s="8">
        <f>((AH24*AH17*AH18*30)/1000000)*0.24</f>
        <v>24.6677724</v>
      </c>
      <c r="AI32" s="8">
        <f>((AI24*AI17*AI18*30)/1000000)*0.24</f>
        <v>2.4667772399999999</v>
      </c>
      <c r="AJ32" s="8">
        <f>((AJ24*AJ17*AJ18*30)/1000000)*0.24</f>
        <v>2.4667772399999999</v>
      </c>
      <c r="AL32" s="8">
        <f>((AL24*AL17*AL18*30)/1000000)*0.24</f>
        <v>14.800663439999999</v>
      </c>
      <c r="AM32" s="8">
        <f>((AM24*AM17*AM18*30)/1000000)*0.24</f>
        <v>1.4800663439999997</v>
      </c>
      <c r="AN32" s="8">
        <f>((AN24*AN17*AN18*30)/1000000)*0.24</f>
        <v>1.4800663439999997</v>
      </c>
      <c r="AP32" s="8">
        <f>((AP24*AP17*AP18*30)/1000000)*0.24</f>
        <v>26.9067744</v>
      </c>
      <c r="AQ32" s="8">
        <f>((AQ24*AQ17*AQ18*30)/1000000)*0.24</f>
        <v>2.69067744</v>
      </c>
      <c r="AR32" s="8">
        <f>((AR24*AR17*AR18*30)/1000000)*0.24</f>
        <v>2.69067744</v>
      </c>
      <c r="AT32" s="8">
        <f>((AT24*AT17*AT18*30)/1000000)*0.24</f>
        <v>16.144064639999996</v>
      </c>
      <c r="AU32" s="8">
        <f>((AU24*AU17*AU18*30)/1000000)*0.24</f>
        <v>1.6144064640000002</v>
      </c>
      <c r="AV32" s="8">
        <f>((AV24*AV17*AV18*30)/1000000)*0.24</f>
        <v>1.6144064640000002</v>
      </c>
      <c r="AX32" s="8">
        <f t="shared" si="15"/>
        <v>176.3172036</v>
      </c>
      <c r="AY32" s="8">
        <f t="shared" si="16"/>
        <v>17.631720359999996</v>
      </c>
      <c r="AZ32" s="8">
        <f t="shared" si="17"/>
        <v>17.631720359999996</v>
      </c>
      <c r="BB32" s="8">
        <f t="shared" si="18"/>
        <v>105.79032215999999</v>
      </c>
      <c r="BC32" s="8">
        <f t="shared" si="19"/>
        <v>10.579032216</v>
      </c>
      <c r="BD32" s="8">
        <f t="shared" si="20"/>
        <v>10.579032216</v>
      </c>
    </row>
    <row r="33" spans="1:57">
      <c r="A33" s="36">
        <v>1</v>
      </c>
      <c r="B33">
        <v>1</v>
      </c>
      <c r="C33" s="6"/>
      <c r="D33" s="9" t="s">
        <v>134</v>
      </c>
      <c r="E33" s="6"/>
      <c r="F33" s="6"/>
      <c r="G33" s="6"/>
      <c r="J33" s="8">
        <f>((J25*J17*J18*30)/1000000)*0.24</f>
        <v>20.788228799999999</v>
      </c>
      <c r="K33" s="8">
        <f>((K25*K17*K18*30)/1000000)*0.24</f>
        <v>2.0788228799999993</v>
      </c>
      <c r="L33" s="8">
        <f>((L25*L17*L18*30)/1000000)*0.24</f>
        <v>2.0788228799999993</v>
      </c>
      <c r="M33" t="s">
        <v>465</v>
      </c>
      <c r="N33" s="8">
        <f>((N25*N17*N18*30)/1000000)*0.24</f>
        <v>20.788228799999999</v>
      </c>
      <c r="O33" s="8">
        <f>((O25*O17*O18*30)/1000000)*0.24</f>
        <v>2.0788228799999993</v>
      </c>
      <c r="P33" s="8">
        <f>((P25*P17*P18*30)/1000000)*0.24</f>
        <v>2.0788228799999993</v>
      </c>
      <c r="R33" s="8">
        <f>((R25*R17*R18*30)/1000000)*0.24</f>
        <v>5.2512948000000002</v>
      </c>
      <c r="S33" s="8">
        <f>((S25*S17*S18*30)/1000000)*0.24</f>
        <v>0.52512948000000004</v>
      </c>
      <c r="T33" s="8">
        <f>((T25*T17*T18*30)/1000000)*0.24</f>
        <v>0.52512948000000004</v>
      </c>
      <c r="V33" s="8">
        <f>((V25*V17*V18*30)/1000000)*0.24</f>
        <v>5.2512948000000002</v>
      </c>
      <c r="W33" s="8">
        <f>((W25*W17*W18*30)/1000000)*0.24</f>
        <v>0.52512948000000004</v>
      </c>
      <c r="X33" s="8">
        <f>((X25*X17*X18*30)/1000000)*0.24</f>
        <v>0.52512948000000004</v>
      </c>
      <c r="Z33" s="8">
        <f>((Z25*Z17*Z18*30)/1000000)*0.24</f>
        <v>14.165555399999999</v>
      </c>
      <c r="AA33" s="8">
        <f>((AA25*AA17*AA18*30)/1000000)*0.24</f>
        <v>1.4165555399999998</v>
      </c>
      <c r="AB33" s="8">
        <f>((AB25*AB17*AB18*30)/1000000)*0.24</f>
        <v>1.4165555399999998</v>
      </c>
      <c r="AD33" s="8">
        <f>((AD25*AD17*AD18*30)/1000000)*0.24</f>
        <v>14.165555399999999</v>
      </c>
      <c r="AE33" s="8">
        <f>((AE25*AE17*AE18*30)/1000000)*0.24</f>
        <v>1.4165555399999998</v>
      </c>
      <c r="AF33" s="8">
        <f>((AF25*AF17*AF18*30)/1000000)*0.24</f>
        <v>1.4165555399999998</v>
      </c>
      <c r="AH33" s="8">
        <f>((AH25*AH17*AH18*30)/1000000)*0.24</f>
        <v>7.9505388000000004</v>
      </c>
      <c r="AI33" s="8">
        <f>((AI25*AI17*AI18*30)/1000000)*0.24</f>
        <v>0.79505387999999999</v>
      </c>
      <c r="AJ33" s="8">
        <f>((AJ25*AJ17*AJ18*30)/1000000)*0.24</f>
        <v>0.79505387999999999</v>
      </c>
      <c r="AL33" s="8">
        <f>((AL25*AL17*AL18*30)/1000000)*0.24</f>
        <v>7.9505388000000004</v>
      </c>
      <c r="AM33" s="8">
        <f>((AM25*AM17*AM18*30)/1000000)*0.24</f>
        <v>0.79505387999999999</v>
      </c>
      <c r="AN33" s="8">
        <f>((AN25*AN17*AN18*30)/1000000)*0.24</f>
        <v>0.79505387999999999</v>
      </c>
      <c r="AP33" s="8">
        <f>((AP25*AP17*AP18*30)/1000000)*0.24</f>
        <v>8.6721678000000004</v>
      </c>
      <c r="AQ33" s="8">
        <f>((AQ25*AQ17*AQ18*30)/1000000)*0.24</f>
        <v>0.86721678000000013</v>
      </c>
      <c r="AR33" s="8">
        <f>((AR25*AR17*AR18*30)/1000000)*0.24</f>
        <v>0.86721678000000013</v>
      </c>
      <c r="AT33" s="8">
        <f>((AT25*AT17*AT18*30)/1000000)*0.24</f>
        <v>8.6721678000000004</v>
      </c>
      <c r="AU33" s="8">
        <f>((AU25*AU17*AU18*30)/1000000)*0.24</f>
        <v>0.86721678000000013</v>
      </c>
      <c r="AV33" s="8">
        <f>((AV25*AV17*AV18*30)/1000000)*0.24</f>
        <v>0.86721678000000013</v>
      </c>
      <c r="AX33" s="8">
        <f t="shared" si="15"/>
        <v>56.827785599999999</v>
      </c>
      <c r="AY33" s="8">
        <f t="shared" si="16"/>
        <v>5.6827785599999991</v>
      </c>
      <c r="AZ33" s="8">
        <f t="shared" si="17"/>
        <v>5.6827785599999991</v>
      </c>
      <c r="BB33" s="8">
        <f t="shared" si="18"/>
        <v>56.827785599999999</v>
      </c>
      <c r="BC33" s="8">
        <f t="shared" si="19"/>
        <v>5.6827785599999991</v>
      </c>
      <c r="BD33" s="8">
        <f t="shared" si="20"/>
        <v>5.6827785599999991</v>
      </c>
    </row>
    <row r="34" spans="1:57">
      <c r="A34" s="36">
        <v>1</v>
      </c>
      <c r="B34">
        <v>1</v>
      </c>
      <c r="C34" s="6"/>
      <c r="D34" s="9" t="s">
        <v>135</v>
      </c>
      <c r="E34" s="6"/>
      <c r="F34" s="6"/>
      <c r="G34" s="6"/>
      <c r="J34" s="8">
        <f>((J26*J17*J18*30)/1000000)*0.24</f>
        <v>32.249388600000003</v>
      </c>
      <c r="K34" s="8">
        <f>((K26*K17*K18*30)/1000000)*0.24</f>
        <v>3.2249388599999995</v>
      </c>
      <c r="L34" s="8">
        <f>((L26*L17*L18*30)/1000000)*0.24</f>
        <v>3.2249388599999995</v>
      </c>
      <c r="M34" t="s">
        <v>465</v>
      </c>
      <c r="N34" s="8">
        <f>((N26*N17*N18*30)/1000000)*0.24</f>
        <v>32.249388600000003</v>
      </c>
      <c r="O34" s="8">
        <f>((O26*O17*O18*30)/1000000)*0.24</f>
        <v>3.2249388599999995</v>
      </c>
      <c r="P34" s="8">
        <f>((P26*P17*P18*30)/1000000)*0.24</f>
        <v>3.2249388599999995</v>
      </c>
      <c r="R34" s="8">
        <f>((R26*R17*R18*30)/1000000)*0.24</f>
        <v>8.1464940000000006</v>
      </c>
      <c r="S34" s="8">
        <f>((S26*S17*S18*30)/1000000)*0.24</f>
        <v>0.81464939999999997</v>
      </c>
      <c r="T34" s="8">
        <f>((T26*T17*T18*30)/1000000)*0.24</f>
        <v>0.81464939999999997</v>
      </c>
      <c r="V34" s="8">
        <f>((V26*V17*V18*30)/1000000)*0.24</f>
        <v>8.1464940000000006</v>
      </c>
      <c r="W34" s="8">
        <f>((W26*W17*W18*30)/1000000)*0.24</f>
        <v>0.81464939999999997</v>
      </c>
      <c r="X34" s="8">
        <f>((X26*X17*X18*30)/1000000)*0.24</f>
        <v>0.81464939999999997</v>
      </c>
      <c r="Z34" s="8">
        <f>((Z26*Z17*Z18*30)/1000000)*0.24</f>
        <v>21.975445799999999</v>
      </c>
      <c r="AA34" s="8">
        <f>((AA26*AA17*AA18*30)/1000000)*0.24</f>
        <v>2.1975445799999993</v>
      </c>
      <c r="AB34" s="8">
        <f>((AB26*AB17*AB18*30)/1000000)*0.24</f>
        <v>2.1975445799999993</v>
      </c>
      <c r="AD34" s="8">
        <f>((AD26*AD17*AD18*30)/1000000)*0.24</f>
        <v>21.975445799999999</v>
      </c>
      <c r="AE34" s="8">
        <f>((AE26*AE17*AE18*30)/1000000)*0.24</f>
        <v>2.1975445799999993</v>
      </c>
      <c r="AF34" s="8">
        <f>((AF26*AF17*AF18*30)/1000000)*0.24</f>
        <v>2.1975445799999993</v>
      </c>
      <c r="AH34" s="8">
        <f>((AH26*AH17*AH18*30)/1000000)*0.24</f>
        <v>12.3338862</v>
      </c>
      <c r="AI34" s="8">
        <f>((AI26*AI17*AI18*30)/1000000)*0.24</f>
        <v>1.2333886199999999</v>
      </c>
      <c r="AJ34" s="8">
        <f>((AJ26*AJ17*AJ18*30)/1000000)*0.24</f>
        <v>1.2333886199999999</v>
      </c>
      <c r="AL34" s="8">
        <f>((AL26*AL17*AL18*30)/1000000)*0.24</f>
        <v>12.3338862</v>
      </c>
      <c r="AM34" s="8">
        <f>((AM26*AM17*AM18*30)/1000000)*0.24</f>
        <v>1.2333886199999999</v>
      </c>
      <c r="AN34" s="8">
        <f>((AN26*AN17*AN18*30)/1000000)*0.24</f>
        <v>1.2333886199999999</v>
      </c>
      <c r="AP34" s="8">
        <f>((AP26*AP17*AP18*30)/1000000)*0.24</f>
        <v>13.4533872</v>
      </c>
      <c r="AQ34" s="8">
        <f>((AQ26*AQ17*AQ18*30)/1000000)*0.24</f>
        <v>1.34533872</v>
      </c>
      <c r="AR34" s="8">
        <f>((AR26*AR17*AR18*30)/1000000)*0.24</f>
        <v>1.34533872</v>
      </c>
      <c r="AT34" s="8">
        <f>((AT26*AT17*AT18*30)/1000000)*0.24</f>
        <v>13.4533872</v>
      </c>
      <c r="AU34" s="8">
        <f>((AU26*AU17*AU18*30)/1000000)*0.24</f>
        <v>1.34533872</v>
      </c>
      <c r="AV34" s="8">
        <f>((AV26*AV17*AV18*30)/1000000)*0.24</f>
        <v>1.34533872</v>
      </c>
      <c r="AX34" s="8">
        <f t="shared" si="15"/>
        <v>88.1586018</v>
      </c>
      <c r="AY34" s="8">
        <f t="shared" si="16"/>
        <v>8.8158601799999978</v>
      </c>
      <c r="AZ34" s="8">
        <f t="shared" si="17"/>
        <v>8.8158601799999978</v>
      </c>
      <c r="BB34" s="8">
        <f t="shared" si="18"/>
        <v>88.1586018</v>
      </c>
      <c r="BC34" s="8">
        <f t="shared" si="19"/>
        <v>8.8158601799999978</v>
      </c>
      <c r="BD34" s="8">
        <f t="shared" si="20"/>
        <v>8.8158601799999978</v>
      </c>
    </row>
    <row r="35" spans="1:57">
      <c r="A35" s="36">
        <v>1</v>
      </c>
      <c r="B35">
        <v>1</v>
      </c>
      <c r="C35" s="6"/>
      <c r="D35" s="9" t="s">
        <v>136</v>
      </c>
      <c r="E35" s="6"/>
      <c r="F35" s="6"/>
      <c r="G35" s="6"/>
      <c r="J35" s="8">
        <f>(J21+J20*J19)*J7</f>
        <v>40.479999999999997</v>
      </c>
      <c r="K35" s="8">
        <f>(K21+K20*K19)*J7</f>
        <v>4.048</v>
      </c>
      <c r="L35" s="8">
        <f>(L21+L20*L19)*J7</f>
        <v>4.048</v>
      </c>
      <c r="M35" t="s">
        <v>465</v>
      </c>
      <c r="N35" s="8">
        <f>(N21+N20*N19)*N7</f>
        <v>40.479999999999997</v>
      </c>
      <c r="O35" s="8">
        <f>(O21+O20*O19)*O7</f>
        <v>4.048</v>
      </c>
      <c r="P35" s="8">
        <f>(P21+P20*P19)*P7</f>
        <v>4.048</v>
      </c>
      <c r="R35" s="8">
        <f>(R21+R20*R19)*R7</f>
        <v>7.5209999999999999</v>
      </c>
      <c r="S35" s="8">
        <f>(S21+S20*S19)*R7</f>
        <v>0.7521000000000001</v>
      </c>
      <c r="T35" s="8">
        <f>(T21+T20*T19)*R7</f>
        <v>0.7521000000000001</v>
      </c>
      <c r="V35" s="8">
        <f>(V21+V20*V19)*V7</f>
        <v>7.5209999999999999</v>
      </c>
      <c r="W35" s="8">
        <f>(W21+W20*W19)*W7</f>
        <v>0.7521000000000001</v>
      </c>
      <c r="X35" s="8">
        <f>(X21+X20*X19)*X7</f>
        <v>0.7521000000000001</v>
      </c>
      <c r="Z35" s="8">
        <f>(Z21+Z20*Z19)*Z7</f>
        <v>26.657</v>
      </c>
      <c r="AA35" s="8">
        <f>(AA21+AA20*AA19)*Z7</f>
        <v>2.6657000000000002</v>
      </c>
      <c r="AB35" s="8">
        <f>(AB21+AB20*AB19)*Z7</f>
        <v>2.6657000000000002</v>
      </c>
      <c r="AD35" s="8">
        <f>(AD21+AD20*AD19)*AD7</f>
        <v>26.657</v>
      </c>
      <c r="AE35" s="8">
        <f>(AE21+AE20*AE19)*AE7</f>
        <v>2.6657000000000002</v>
      </c>
      <c r="AF35" s="8">
        <f>(AF21+AF20*AF19)*AF7</f>
        <v>2.6657000000000002</v>
      </c>
      <c r="AH35" s="8">
        <f>(AH21+AH20*AH19)*AH7</f>
        <v>15.571</v>
      </c>
      <c r="AI35" s="8">
        <f>(AI21+AI20*AI19)*AH7</f>
        <v>1.5570999999999999</v>
      </c>
      <c r="AJ35" s="8">
        <f>(AJ21+AJ20*AJ19)*AH7</f>
        <v>1.5570999999999999</v>
      </c>
      <c r="AL35" s="8">
        <f>(AL21+AL20*AL19)*AL7</f>
        <v>15.571</v>
      </c>
      <c r="AM35" s="8">
        <f>(AM21+AM20*AM19)*AM7</f>
        <v>1.5570999999999999</v>
      </c>
      <c r="AN35" s="8">
        <f>(AN21+AN20*AN19)*AN7</f>
        <v>1.5570999999999999</v>
      </c>
      <c r="AP35" s="8">
        <f>(AP21+AP20*AP19)*AP7</f>
        <v>16.283999999999999</v>
      </c>
      <c r="AQ35" s="8">
        <f>(AQ21+AQ20*AQ19)*AP7</f>
        <v>1.6283999999999998</v>
      </c>
      <c r="AR35" s="8">
        <f>(AR21+AR20*AR19)*AP7</f>
        <v>1.6283999999999998</v>
      </c>
      <c r="AT35" s="8">
        <f>(AT21+AT20*AT19)*AT7</f>
        <v>16.283999999999999</v>
      </c>
      <c r="AU35" s="8">
        <f>(AU21+AU20*AU19)*AT7</f>
        <v>1.6283999999999998</v>
      </c>
      <c r="AV35" s="8">
        <f>(AV21+AV20*AV19)*AT7</f>
        <v>1.6283999999999998</v>
      </c>
      <c r="AX35" s="8">
        <f t="shared" si="15"/>
        <v>106.51300000000001</v>
      </c>
      <c r="AY35" s="8">
        <f t="shared" si="16"/>
        <v>10.651299999999999</v>
      </c>
      <c r="AZ35" s="8">
        <f t="shared" si="17"/>
        <v>10.651299999999999</v>
      </c>
      <c r="BB35" s="8">
        <f t="shared" si="18"/>
        <v>106.51300000000001</v>
      </c>
      <c r="BC35" s="8">
        <f t="shared" si="19"/>
        <v>10.651299999999999</v>
      </c>
      <c r="BD35" s="8">
        <f t="shared" si="20"/>
        <v>10.651299999999999</v>
      </c>
    </row>
    <row r="36" spans="1:57">
      <c r="A36" s="36">
        <v>1</v>
      </c>
      <c r="B36">
        <v>1</v>
      </c>
      <c r="C36" s="6"/>
      <c r="D36" s="9" t="s">
        <v>137</v>
      </c>
      <c r="E36" s="6"/>
      <c r="F36" s="6"/>
      <c r="G36" s="6"/>
      <c r="J36" s="8">
        <f>(J22+J20*J19)*J7</f>
        <v>61.295000000000002</v>
      </c>
      <c r="K36" s="8">
        <f>(K22+K20*K19)*J7</f>
        <v>6.1295000000000002</v>
      </c>
      <c r="L36" s="8">
        <f>(L22+L20*L19)*J7</f>
        <v>6.1295000000000002</v>
      </c>
      <c r="M36" t="s">
        <v>465</v>
      </c>
      <c r="N36" s="8">
        <f>(N22+N20*N19)*N7</f>
        <v>61.295000000000002</v>
      </c>
      <c r="O36" s="8">
        <f>(O22+O20*O19)*O7</f>
        <v>6.1295000000000002</v>
      </c>
      <c r="P36" s="8">
        <f>(P22+P20*P19)*P7</f>
        <v>6.1295000000000002</v>
      </c>
      <c r="R36" s="8">
        <f>(R22+R20*R19)*R7</f>
        <v>10.119999999999999</v>
      </c>
      <c r="S36" s="8">
        <f>(S22+S20*S19)*R7</f>
        <v>1.012</v>
      </c>
      <c r="T36" s="8">
        <f>(T22+T20*T19)*R7</f>
        <v>1.012</v>
      </c>
      <c r="V36" s="8">
        <f>(V22+V20*V19)*V7</f>
        <v>10.119999999999999</v>
      </c>
      <c r="W36" s="8">
        <f>(W22+W20*W19)*W7</f>
        <v>1.012</v>
      </c>
      <c r="X36" s="8">
        <f>(X22+X20*X19)*X7</f>
        <v>1.012</v>
      </c>
      <c r="Z36" s="8">
        <f>(Z22+Z20*Z19)*Z7</f>
        <v>39.835999999999999</v>
      </c>
      <c r="AA36" s="8">
        <f>(AA22+AA20*AA19)*Z7</f>
        <v>3.9835999999999996</v>
      </c>
      <c r="AB36" s="8">
        <f>(AB22+AB20*AB19)*Z7</f>
        <v>3.9835999999999996</v>
      </c>
      <c r="AD36" s="8">
        <f>(AD22+AD20*AD19)*AD7</f>
        <v>39.835999999999999</v>
      </c>
      <c r="AE36" s="8">
        <f>(AE22+AE20*AE19)*AE7</f>
        <v>3.9835999999999996</v>
      </c>
      <c r="AF36" s="8">
        <f>(AF22+AF20*AF19)*AF7</f>
        <v>3.9835999999999996</v>
      </c>
      <c r="AH36" s="8">
        <f>(AH22+AH20*AH19)*AH7</f>
        <v>22.631999999999998</v>
      </c>
      <c r="AI36" s="8">
        <f>(AI22+AI20*AI19)*AH7</f>
        <v>2.2631999999999999</v>
      </c>
      <c r="AJ36" s="8">
        <f>(AJ22+AJ20*AJ19)*AH7</f>
        <v>2.2631999999999999</v>
      </c>
      <c r="AL36" s="8">
        <f>(AL22+AL20*AL19)*AL7</f>
        <v>22.631999999999998</v>
      </c>
      <c r="AM36" s="8">
        <f>(AM22+AM20*AM19)*AM7</f>
        <v>2.2631999999999999</v>
      </c>
      <c r="AN36" s="8">
        <f>(AN22+AN20*AN19)*AN7</f>
        <v>2.2631999999999999</v>
      </c>
      <c r="AP36" s="8">
        <f>(AP22+AP20*AP19)*AP7</f>
        <v>23.759</v>
      </c>
      <c r="AQ36" s="8">
        <f>(AQ22+AQ20*AQ19)*AP7</f>
        <v>2.3758999999999997</v>
      </c>
      <c r="AR36" s="8">
        <f>(AR22+AR20*AR19)*AP7</f>
        <v>2.3758999999999997</v>
      </c>
      <c r="AT36" s="8">
        <f>(AT22+AT20*AT19)*AT7</f>
        <v>23.759</v>
      </c>
      <c r="AU36" s="8">
        <f>(AU22+AU20*AU19)*AT7</f>
        <v>2.3758999999999997</v>
      </c>
      <c r="AV36" s="8">
        <f>(AV22+AV20*AV19)*AT7</f>
        <v>2.3758999999999997</v>
      </c>
      <c r="AX36" s="8">
        <f t="shared" si="15"/>
        <v>157.642</v>
      </c>
      <c r="AY36" s="8">
        <f t="shared" si="16"/>
        <v>15.764199999999999</v>
      </c>
      <c r="AZ36" s="8">
        <f t="shared" si="17"/>
        <v>15.764199999999999</v>
      </c>
      <c r="BB36" s="8">
        <f t="shared" si="18"/>
        <v>157.642</v>
      </c>
      <c r="BC36" s="8">
        <f t="shared" si="19"/>
        <v>15.764199999999999</v>
      </c>
      <c r="BD36" s="8">
        <f t="shared" si="20"/>
        <v>15.764199999999999</v>
      </c>
    </row>
    <row r="37" spans="1:57">
      <c r="A37" s="36">
        <v>1</v>
      </c>
      <c r="B37">
        <v>1</v>
      </c>
      <c r="C37" s="6"/>
      <c r="D37" s="9" t="s">
        <v>144</v>
      </c>
      <c r="E37" s="6"/>
      <c r="F37" s="6"/>
      <c r="G37" s="6"/>
      <c r="J37" s="8">
        <f>(J20*30*2*J8)</f>
        <v>12</v>
      </c>
      <c r="K37" s="8">
        <f>(K20*30*2*J8)</f>
        <v>1.2</v>
      </c>
      <c r="L37" s="8">
        <f>(L20*30*2*J8)</f>
        <v>1.2</v>
      </c>
      <c r="M37" t="s">
        <v>465</v>
      </c>
      <c r="N37" s="8">
        <f>(N20*30*2*N8)</f>
        <v>12</v>
      </c>
      <c r="O37" s="8">
        <f>(O20*30*2*O8)</f>
        <v>1.2</v>
      </c>
      <c r="P37" s="8">
        <f>(P20*30*2*P8)</f>
        <v>1.2</v>
      </c>
      <c r="R37" s="8">
        <f>(R20*30*2*R8)</f>
        <v>12</v>
      </c>
      <c r="S37" s="8">
        <f>(S20*30*2*R8)</f>
        <v>1.2</v>
      </c>
      <c r="T37" s="8">
        <f>(T20*30*2*R8)</f>
        <v>1.2</v>
      </c>
      <c r="V37" s="8">
        <f>(V20*30*2*V8)</f>
        <v>12</v>
      </c>
      <c r="W37" s="8">
        <f>(W20*30*2*W8)</f>
        <v>1.2</v>
      </c>
      <c r="X37" s="8">
        <f>(X20*30*2*X8)</f>
        <v>1.2</v>
      </c>
      <c r="Z37" s="8">
        <f>(Z20*30*2*Z8)</f>
        <v>12</v>
      </c>
      <c r="AA37" s="8">
        <f>(AA20*30*2*Z8)</f>
        <v>1.2</v>
      </c>
      <c r="AB37" s="8">
        <f>(AB20*30*2*Z8)</f>
        <v>1.2</v>
      </c>
      <c r="AD37" s="8">
        <f>(AD20*30*2*AD8)</f>
        <v>12</v>
      </c>
      <c r="AE37" s="8">
        <f>(AE20*30*2*AE8)</f>
        <v>1.2</v>
      </c>
      <c r="AF37" s="8">
        <f>(AF20*30*2*AF8)</f>
        <v>1.2</v>
      </c>
      <c r="AH37" s="8">
        <f>(AH20*30*2*AH8)</f>
        <v>12</v>
      </c>
      <c r="AI37" s="8">
        <f>(AI20*30*2*AH8)</f>
        <v>1.2</v>
      </c>
      <c r="AJ37" s="8">
        <f>(AJ20*30*2*AH8)</f>
        <v>1.2</v>
      </c>
      <c r="AL37" s="8">
        <f>(AL20*30*2*AL8)</f>
        <v>12</v>
      </c>
      <c r="AM37" s="8">
        <f>(AM20*30*2*AM8)</f>
        <v>1.2</v>
      </c>
      <c r="AN37" s="8">
        <f>(AN20*30*2*AN8)</f>
        <v>1.2</v>
      </c>
      <c r="AP37" s="8">
        <f>(AP20*30*2*AP8)</f>
        <v>12</v>
      </c>
      <c r="AQ37" s="8">
        <f>(AQ20*30*2*AP8)</f>
        <v>1.2</v>
      </c>
      <c r="AR37" s="8">
        <f>(AR20*30*2*AP8)</f>
        <v>1.2</v>
      </c>
      <c r="AT37" s="8">
        <f>(AT20*30*2*AT8)</f>
        <v>12</v>
      </c>
      <c r="AU37" s="8">
        <f>(AU20*30*2*AT8)</f>
        <v>1.2</v>
      </c>
      <c r="AV37" s="8">
        <f>(AV20*30*2*AT8)</f>
        <v>1.2</v>
      </c>
      <c r="AX37" s="8">
        <f t="shared" si="15"/>
        <v>60</v>
      </c>
      <c r="AY37" s="8">
        <f t="shared" si="16"/>
        <v>6</v>
      </c>
      <c r="AZ37" s="8">
        <f t="shared" si="17"/>
        <v>6</v>
      </c>
      <c r="BB37" s="8">
        <f t="shared" si="18"/>
        <v>60</v>
      </c>
      <c r="BC37" s="8">
        <f t="shared" si="19"/>
        <v>6</v>
      </c>
      <c r="BD37" s="8">
        <f t="shared" si="20"/>
        <v>6</v>
      </c>
    </row>
    <row r="38" spans="1:57">
      <c r="A38" s="36">
        <v>1</v>
      </c>
      <c r="B38" s="12" t="s">
        <v>145</v>
      </c>
      <c r="D38" s="7" t="s">
        <v>146</v>
      </c>
      <c r="E38" s="6"/>
      <c r="F38" s="6"/>
      <c r="G38" s="6"/>
      <c r="J38" s="3">
        <f>J28+J29+J31+J33+J35+J37</f>
        <v>2327.6446864000004</v>
      </c>
      <c r="K38" s="3">
        <f>K28+K29+K31+K33+K35+K37</f>
        <v>171.16446864</v>
      </c>
      <c r="L38" s="3">
        <f>L28+L29+L31+L33+L35+L37</f>
        <v>171.16446864</v>
      </c>
      <c r="M38" t="s">
        <v>465</v>
      </c>
      <c r="N38" s="3">
        <f>N28+N29+N31+N33+N35+N37</f>
        <v>2507.81410336</v>
      </c>
      <c r="O38" s="3">
        <f>O28+O29+O31+O33+O35+O37</f>
        <v>183.50141033599999</v>
      </c>
      <c r="P38" s="3">
        <f>P28+P29+P31+P33+P35+P37</f>
        <v>57.501410335999999</v>
      </c>
      <c r="R38" s="3">
        <f>R28+R29+R31+R33+R35+R37</f>
        <v>1068.1148843999999</v>
      </c>
      <c r="S38" s="3">
        <f>S28+S29+S31+S33+S35+S37</f>
        <v>146.01148844000002</v>
      </c>
      <c r="T38" s="3">
        <f>T28+T29+T31+T33+T35+T37</f>
        <v>146.01148844000002</v>
      </c>
      <c r="V38" s="3">
        <f>V28+V29+V31+V33+V35+V37</f>
        <v>1088.7538485600001</v>
      </c>
      <c r="W38" s="3">
        <f>W28+W29+W31+W33+W35+W37</f>
        <v>159.59138485600002</v>
      </c>
      <c r="X38" s="3">
        <f>X28+X29+X31+X33+X35+X37</f>
        <v>33.591384856000005</v>
      </c>
      <c r="Z38" s="3">
        <f>Z28+Z29+Z31+Z33+Z35+Z37</f>
        <v>2221.8336661999997</v>
      </c>
      <c r="AA38" s="3">
        <f>AA28+AA29+AA31+AA33+AA35+AA37</f>
        <v>160.58336661999996</v>
      </c>
      <c r="AB38" s="3">
        <f>AB28+AB29+AB31+AB33+AB35+AB37</f>
        <v>160.58336661999996</v>
      </c>
      <c r="AD38" s="3">
        <f>AD28+AD29+AD31+AD33+AD35+AD37</f>
        <v>2335.1812218800001</v>
      </c>
      <c r="AE38" s="3">
        <f>AE28+AE29+AE31+AE33+AE35+AE37</f>
        <v>173.45012218799997</v>
      </c>
      <c r="AF38" s="3">
        <f>AF28+AF29+AF31+AF33+AF35+AF37</f>
        <v>47.450122188000002</v>
      </c>
      <c r="AH38" s="3">
        <f>AH28+AH29+AH31+AH33+AH35+AH37</f>
        <v>2134.2626163999998</v>
      </c>
      <c r="AI38" s="3">
        <f>AI28+AI29+AI31+AI33+AI35+AI37</f>
        <v>151.82626163999998</v>
      </c>
      <c r="AJ38" s="3">
        <f>AJ28+AJ29+AJ31+AJ33+AJ35+AJ37</f>
        <v>151.82626163999998</v>
      </c>
      <c r="AL38" s="3">
        <f>AL28+AL29+AL31+AL33+AL35+AL37</f>
        <v>2194.7421853599994</v>
      </c>
      <c r="AM38" s="3">
        <f>AM28+AM29+AM31+AM33+AM35+AM37</f>
        <v>165.19021853599997</v>
      </c>
      <c r="AN38" s="3">
        <f>AN28+AN29+AN31+AN33+AN35+AN37</f>
        <v>39.190218535999996</v>
      </c>
      <c r="AP38" s="3">
        <f>AP28+AP29+AP31+AP33+AP35+AP37</f>
        <v>2140.8605033999997</v>
      </c>
      <c r="AQ38" s="3">
        <f>AQ28+AQ29+AQ31+AQ33+AQ35+AQ37</f>
        <v>152.48605034000002</v>
      </c>
      <c r="AR38" s="3">
        <f>AR28+AR29+AR31+AR33+AR35+AR37</f>
        <v>152.48605034000002</v>
      </c>
      <c r="AT38" s="3">
        <f>AT28+AT29+AT31+AT33+AT35+AT37</f>
        <v>2204.4827691599999</v>
      </c>
      <c r="AU38" s="3">
        <f>AU28+AU29+AU31+AU33+AU35+AU37</f>
        <v>165.79227691600002</v>
      </c>
      <c r="AV38" s="3">
        <f>AV28+AV29+AV31+AV33+AV35+AV37</f>
        <v>39.792276915999999</v>
      </c>
      <c r="AX38" s="3">
        <f>J38+R38+Z38+AH38+AP38</f>
        <v>9892.7163567999996</v>
      </c>
      <c r="AY38" s="3">
        <f t="shared" ref="AY38" si="21">K38+S38+AA38+AI38+AQ38</f>
        <v>782.07163567999999</v>
      </c>
      <c r="AZ38" s="3">
        <f t="shared" ref="AZ38" si="22">L38+T38+AB38+AJ38+AR38</f>
        <v>782.07163567999999</v>
      </c>
      <c r="BB38" s="3">
        <f t="shared" ref="BB38" si="23">N38+V38+AD38+AL38+AT38</f>
        <v>10330.97412832</v>
      </c>
      <c r="BC38" s="3">
        <f t="shared" ref="BC38" si="24">O38+W38+AE38+AM38+AU38</f>
        <v>847.52541283200003</v>
      </c>
      <c r="BD38" s="3">
        <f t="shared" ref="BD38" si="25">P38+X38+AF38+AN38+AV38</f>
        <v>217.525412832</v>
      </c>
      <c r="BE38">
        <v>1</v>
      </c>
    </row>
    <row r="39" spans="1:57">
      <c r="A39" s="36">
        <v>1</v>
      </c>
      <c r="B39" s="12" t="s">
        <v>145</v>
      </c>
      <c r="E39" s="6"/>
      <c r="F39" s="6"/>
      <c r="G39" s="6"/>
      <c r="L39" s="3">
        <f>J38+K38+L38</f>
        <v>2669.9736236800004</v>
      </c>
      <c r="M39" t="s">
        <v>465</v>
      </c>
      <c r="P39" s="3">
        <f>N38+O38+P38</f>
        <v>2748.8169240319999</v>
      </c>
      <c r="T39" s="3">
        <f>R38+S38+T38</f>
        <v>1360.1378612799999</v>
      </c>
      <c r="X39" s="3">
        <f>V38+W38+X38</f>
        <v>1281.9366182720003</v>
      </c>
      <c r="AB39" s="3">
        <f>Z38+AA38+AB38</f>
        <v>2543.0003994399999</v>
      </c>
      <c r="AF39" s="3">
        <f>AD38+AE38+AF38</f>
        <v>2556.0814662560001</v>
      </c>
      <c r="AJ39" s="3">
        <f>AH38+AI38+AJ38</f>
        <v>2437.9151396799998</v>
      </c>
      <c r="AN39" s="3">
        <f>AL38+AM38+AN38</f>
        <v>2399.1226224319994</v>
      </c>
      <c r="AR39" s="3">
        <f>AP38+AQ38+AR38</f>
        <v>2445.8326040799998</v>
      </c>
      <c r="AV39" s="3">
        <f>AT38+AU38+AV38</f>
        <v>2410.0673229919998</v>
      </c>
      <c r="AZ39" s="3">
        <f>AX38+AY38+AZ38</f>
        <v>11456.85962816</v>
      </c>
      <c r="BD39" s="3">
        <f>BB38+BC38+BD38</f>
        <v>11396.024953983999</v>
      </c>
    </row>
    <row r="40" spans="1:57">
      <c r="A40" s="36">
        <v>1</v>
      </c>
      <c r="B40" s="12" t="s">
        <v>147</v>
      </c>
      <c r="D40" s="7" t="s">
        <v>148</v>
      </c>
      <c r="E40" s="6"/>
      <c r="F40" s="6"/>
      <c r="G40" s="6"/>
      <c r="J40" s="3">
        <f>J28+J30+J32+J34+J36+J37</f>
        <v>2491.4431658000003</v>
      </c>
      <c r="K40" s="3">
        <f>K28+K30+K32+K34+K36+K37</f>
        <v>187.54431657999999</v>
      </c>
      <c r="L40" s="3">
        <f>L28+L30+L32+L34+L36+L37</f>
        <v>187.54431657999999</v>
      </c>
      <c r="M40" t="s">
        <v>465</v>
      </c>
      <c r="N40" s="3">
        <f>N28+N30+N32+N34+N36+N37</f>
        <v>2771.0436549200003</v>
      </c>
      <c r="O40" s="3">
        <f>O28+O30+O32+O34+O36+O37</f>
        <v>198.96436549199998</v>
      </c>
      <c r="P40" s="3">
        <f>P28+P30+P32+P34+P36+P37</f>
        <v>72.964365491999999</v>
      </c>
      <c r="R40" s="3">
        <f>R28+R30+R32+R34+R36+R37</f>
        <v>1092.959482</v>
      </c>
      <c r="S40" s="3">
        <f>S28+S30+S32+S34+S36+S37</f>
        <v>148.49594819999999</v>
      </c>
      <c r="T40" s="3">
        <f>T28+T30+T32+T34+T36+T37</f>
        <v>148.49594819999999</v>
      </c>
      <c r="V40" s="3">
        <f>V28+V30+V32+V34+V36+V37</f>
        <v>1124.8422868</v>
      </c>
      <c r="W40" s="3">
        <f>W28+W30+W32+W34+W36+W37</f>
        <v>161.84422867999999</v>
      </c>
      <c r="X40" s="3">
        <f>X28+X30+X32+X34+X36+X37</f>
        <v>35.844228680000001</v>
      </c>
      <c r="Z40" s="3">
        <f>Z28+Z30+Z32+Z34+Z36+Z37</f>
        <v>2327.2023374</v>
      </c>
      <c r="AA40" s="3">
        <f>AA28+AA30+AA32+AA34+AA36+AA37</f>
        <v>171.12023373999997</v>
      </c>
      <c r="AB40" s="3">
        <f>AB28+AB30+AB32+AB34+AB36+AB37</f>
        <v>171.12023373999997</v>
      </c>
      <c r="AD40" s="3">
        <f>AD28+AD30+AD32+AD34+AD36+AD37</f>
        <v>2503.0619807600001</v>
      </c>
      <c r="AE40" s="3">
        <f>AE28+AE30+AE32+AE34+AE36+AE37</f>
        <v>183.36219807599997</v>
      </c>
      <c r="AF40" s="3">
        <f>AF28+AF30+AF32+AF34+AF36+AF37</f>
        <v>57.362198075999999</v>
      </c>
      <c r="AH40" s="3">
        <f>AH28+AH30+AH32+AH34+AH36+AH37</f>
        <v>2191.3136586000001</v>
      </c>
      <c r="AI40" s="3">
        <f>AI28+AI30+AI32+AI34+AI36+AI37</f>
        <v>157.53136585999999</v>
      </c>
      <c r="AJ40" s="3">
        <f>AJ28+AJ30+AJ32+AJ34+AJ36+AJ37</f>
        <v>157.53136585999999</v>
      </c>
      <c r="AL40" s="3">
        <f>AL28+AL30+AL32+AL34+AL36+AL37</f>
        <v>2285.1265496400001</v>
      </c>
      <c r="AM40" s="3">
        <f>AM28+AM30+AM32+AM34+AM36+AM37</f>
        <v>170.54465496399999</v>
      </c>
      <c r="AN40" s="3">
        <f>AN28+AN30+AN32+AN34+AN36+AN37</f>
        <v>44.544654964000003</v>
      </c>
      <c r="AP40" s="3">
        <f>AP28+AP30+AP32+AP34+AP36+AP37</f>
        <v>2201.6791616</v>
      </c>
      <c r="AQ40" s="3">
        <f>AQ28+AQ30+AQ32+AQ34+AQ36+AQ37</f>
        <v>158.56791615999998</v>
      </c>
      <c r="AR40" s="3">
        <f>AR28+AR30+AR32+AR34+AR36+AR37</f>
        <v>158.56791615999998</v>
      </c>
      <c r="AT40" s="3">
        <f>AT28+AT30+AT32+AT34+AT36+AT37</f>
        <v>2300.4764518400002</v>
      </c>
      <c r="AU40" s="3">
        <f>AU28+AU30+AU32+AU34+AU36+AU37</f>
        <v>171.49164518399999</v>
      </c>
      <c r="AV40" s="3">
        <f>AV28+AV30+AV32+AV34+AV36+AV37</f>
        <v>45.491645184000006</v>
      </c>
      <c r="AX40" s="3">
        <f>J40+R40+Z40+AH40+AP40</f>
        <v>10304.597805400001</v>
      </c>
      <c r="AY40" s="3">
        <f t="shared" ref="AY40" si="26">K40+S40+AA40+AI40+AQ40</f>
        <v>823.25978053999995</v>
      </c>
      <c r="AZ40" s="3">
        <f t="shared" ref="AZ40" si="27">L40+T40+AB40+AJ40+AR40</f>
        <v>823.25978053999995</v>
      </c>
      <c r="BB40" s="3">
        <f t="shared" ref="BB40" si="28">N40+V40+AD40+AL40+AT40</f>
        <v>10984.55092396</v>
      </c>
      <c r="BC40" s="3">
        <f t="shared" ref="BC40" si="29">O40+W40+AE40+AM40+AU40</f>
        <v>886.20709239600001</v>
      </c>
      <c r="BD40" s="3">
        <f t="shared" ref="BD40" si="30">P40+X40+AF40+AN40+AV40</f>
        <v>256.20709239600001</v>
      </c>
      <c r="BE40">
        <v>1</v>
      </c>
    </row>
    <row r="41" spans="1:57">
      <c r="A41" s="36">
        <v>1</v>
      </c>
      <c r="B41" s="12" t="s">
        <v>147</v>
      </c>
      <c r="E41" s="6"/>
      <c r="F41" s="6"/>
      <c r="G41" s="6"/>
      <c r="L41" s="3">
        <f>J40+K40+L40</f>
        <v>2866.5317989599998</v>
      </c>
      <c r="M41" t="s">
        <v>465</v>
      </c>
      <c r="P41" s="3">
        <f>N40+O40+P40</f>
        <v>3042.9723859040005</v>
      </c>
      <c r="T41" s="3">
        <f>R40+S40+T40</f>
        <v>1389.9513783999998</v>
      </c>
      <c r="X41" s="3">
        <f>V40+W40+X40</f>
        <v>1322.53074416</v>
      </c>
      <c r="AB41" s="3">
        <f>Z40+AA40+AB40</f>
        <v>2669.44280488</v>
      </c>
      <c r="AF41" s="3">
        <f>AD40+AE40+AF40</f>
        <v>2743.7863769119999</v>
      </c>
      <c r="AJ41" s="3">
        <f>AH40+AI40+AJ40</f>
        <v>2506.3763903199997</v>
      </c>
      <c r="AN41" s="3">
        <f>AL40+AM40+AN40</f>
        <v>2500.2158595680003</v>
      </c>
      <c r="AR41" s="3">
        <f>AP40+AQ40+AR40</f>
        <v>2518.8149939200002</v>
      </c>
      <c r="AV41" s="3">
        <f>AT40+AU40+AV40</f>
        <v>2517.4597422080001</v>
      </c>
      <c r="AZ41" s="3">
        <f>AX40+AY40+AZ40</f>
        <v>11951.117366480001</v>
      </c>
      <c r="BD41" s="3">
        <f>BB40+BC40+BD40</f>
        <v>12126.965108752</v>
      </c>
    </row>
    <row r="42" spans="1:57">
      <c r="A42" s="36">
        <v>1</v>
      </c>
      <c r="B42" s="36">
        <v>1</v>
      </c>
      <c r="F42"/>
      <c r="M42" t="s">
        <v>465</v>
      </c>
    </row>
    <row r="43" spans="1:57">
      <c r="A43" s="36">
        <v>1</v>
      </c>
      <c r="B43" s="36">
        <v>1</v>
      </c>
      <c r="F43"/>
      <c r="N43" s="2">
        <f>N38-J38</f>
        <v>180.16941695999958</v>
      </c>
      <c r="O43" s="2">
        <f>O38-K38</f>
        <v>12.336941695999997</v>
      </c>
      <c r="P43" s="2">
        <f>P38-L38</f>
        <v>-113.663058304</v>
      </c>
      <c r="V43" s="2">
        <f>V38-R38</f>
        <v>20.638964160000114</v>
      </c>
      <c r="W43" s="2">
        <f>W38-S38</f>
        <v>13.579896415999997</v>
      </c>
      <c r="X43" s="2">
        <f>X38-T38</f>
        <v>-112.42010358400002</v>
      </c>
      <c r="AD43" s="2">
        <f>AD38-Z38</f>
        <v>113.34755568000037</v>
      </c>
      <c r="AE43" s="2">
        <f>AE38-AA38</f>
        <v>12.866755568000002</v>
      </c>
      <c r="AF43" s="2">
        <f>AF38-AB38</f>
        <v>-113.13324443199997</v>
      </c>
      <c r="AL43" s="2">
        <f>AL38-AH38</f>
        <v>60.479568959999597</v>
      </c>
      <c r="AM43" s="2">
        <f>AM38-AI38</f>
        <v>13.363956895999991</v>
      </c>
      <c r="AN43" s="2">
        <f>AN38-AJ38</f>
        <v>-112.63604310399998</v>
      </c>
      <c r="AT43" s="2">
        <f>AT38-AP38</f>
        <v>63.622265760000118</v>
      </c>
      <c r="AU43" s="2">
        <f>AU38-AQ38</f>
        <v>13.306226576</v>
      </c>
      <c r="AV43" s="2">
        <f>AV38-AR38</f>
        <v>-112.69377342400003</v>
      </c>
      <c r="BB43" s="2">
        <f>BB38-AX38</f>
        <v>438.25777152000046</v>
      </c>
      <c r="BC43" s="2">
        <f>BC38-AY38</f>
        <v>65.453777152000043</v>
      </c>
      <c r="BD43" s="2">
        <f>BD38-AZ38</f>
        <v>-564.54622284799996</v>
      </c>
    </row>
    <row r="44" spans="1:57">
      <c r="A44" s="36">
        <v>1</v>
      </c>
      <c r="B44" s="36">
        <v>1</v>
      </c>
      <c r="F44"/>
      <c r="P44" s="2">
        <f>P39-L39</f>
        <v>78.84330035199946</v>
      </c>
      <c r="X44" s="2">
        <f>X39-T39</f>
        <v>-78.201243007999665</v>
      </c>
      <c r="AF44" s="2">
        <f>AF39-AB39</f>
        <v>13.081066816000202</v>
      </c>
      <c r="AN44" s="2">
        <f>AN39-AJ39</f>
        <v>-38.792517248000422</v>
      </c>
      <c r="AV44" s="2">
        <f>AV39-AR39</f>
        <v>-35.765281087999938</v>
      </c>
      <c r="BD44" s="2">
        <f>BD39-AZ39</f>
        <v>-60.834674176001499</v>
      </c>
    </row>
    <row r="45" spans="1:57">
      <c r="A45" s="36">
        <v>1</v>
      </c>
      <c r="B45" s="36">
        <v>1</v>
      </c>
      <c r="F45"/>
      <c r="N45" s="2">
        <f>N40-J40</f>
        <v>279.60048912000002</v>
      </c>
      <c r="O45" s="2">
        <f>O40-K40</f>
        <v>11.420048911999999</v>
      </c>
      <c r="P45" s="2">
        <f>P40-L40</f>
        <v>-114.57995108799999</v>
      </c>
      <c r="V45" s="2">
        <f>V40-R40</f>
        <v>31.882804800000031</v>
      </c>
      <c r="W45" s="2">
        <f>W40-S40</f>
        <v>13.34828048</v>
      </c>
      <c r="X45" s="2">
        <f>X40-T40</f>
        <v>-112.65171951999999</v>
      </c>
      <c r="AD45" s="2">
        <f>AD40-Z40</f>
        <v>175.85964336000006</v>
      </c>
      <c r="AE45" s="2">
        <f>AE40-AA40</f>
        <v>12.241964335999995</v>
      </c>
      <c r="AF45" s="2">
        <f>AF40-AB40</f>
        <v>-113.75803566399998</v>
      </c>
      <c r="AL45" s="2">
        <f>AL40-AH40</f>
        <v>93.812891040000068</v>
      </c>
      <c r="AM45" s="2">
        <f>AM40-AI40</f>
        <v>13.013289103999995</v>
      </c>
      <c r="AN45" s="2">
        <f>AN40-AJ40</f>
        <v>-112.98671089599999</v>
      </c>
      <c r="AT45" s="2">
        <f>AT40-AP40</f>
        <v>98.797290240000166</v>
      </c>
      <c r="AU45" s="2">
        <f>AU40-AQ40</f>
        <v>12.923729024000011</v>
      </c>
      <c r="AV45" s="2">
        <f>AV40-AR40</f>
        <v>-113.07627097599998</v>
      </c>
      <c r="BB45" s="2">
        <f>BB40-AX40</f>
        <v>679.95311855999898</v>
      </c>
      <c r="BC45" s="2">
        <f>BC40-AY40</f>
        <v>62.947311856000056</v>
      </c>
      <c r="BD45" s="2">
        <f>BD40-AZ40</f>
        <v>-567.05268814399994</v>
      </c>
    </row>
    <row r="46" spans="1:57">
      <c r="A46" s="36">
        <v>1</v>
      </c>
      <c r="B46" s="36">
        <v>1</v>
      </c>
      <c r="F46"/>
      <c r="P46" s="2">
        <f>P41-L41</f>
        <v>176.44058694400064</v>
      </c>
      <c r="X46" s="2">
        <f>X41-T41</f>
        <v>-67.420634239999799</v>
      </c>
      <c r="AF46" s="2">
        <f>AF41-AB41</f>
        <v>74.343572031999884</v>
      </c>
      <c r="AN46" s="2">
        <f>AN41-AJ41</f>
        <v>-6.1605307519994312</v>
      </c>
      <c r="AV46" s="2">
        <f>AV41-AR41</f>
        <v>-1.3552517120001539</v>
      </c>
      <c r="BD46" s="2">
        <f>BD41-AZ41</f>
        <v>175.84774227199887</v>
      </c>
    </row>
    <row r="47" spans="1:57">
      <c r="A47" s="36">
        <v>1</v>
      </c>
      <c r="B47" s="36">
        <v>1</v>
      </c>
      <c r="C47" t="s">
        <v>20</v>
      </c>
      <c r="F47"/>
    </row>
    <row r="48" spans="1:57">
      <c r="A48" s="36">
        <v>1</v>
      </c>
      <c r="B48" s="36">
        <v>1</v>
      </c>
      <c r="D48" s="6" t="s">
        <v>74</v>
      </c>
      <c r="E48" s="6"/>
      <c r="F48" s="6"/>
      <c r="G48" s="6"/>
      <c r="J48" s="6"/>
      <c r="K48" s="6"/>
      <c r="L48" s="6"/>
      <c r="M48" s="6"/>
      <c r="N48" s="6"/>
      <c r="O48" s="6"/>
      <c r="P48" s="6"/>
      <c r="R48" s="6"/>
      <c r="S48" s="6"/>
      <c r="T48" s="6"/>
      <c r="U48" s="6"/>
      <c r="V48" s="6"/>
      <c r="W48" s="6"/>
      <c r="X48" s="6"/>
      <c r="Z48" s="6"/>
      <c r="AA48" s="6"/>
      <c r="AB48" s="6"/>
      <c r="AC48" s="6"/>
      <c r="AD48" s="6"/>
      <c r="AE48" s="6"/>
      <c r="AF48" s="6"/>
      <c r="AH48" s="6"/>
      <c r="AI48" s="6"/>
      <c r="AJ48" s="6"/>
      <c r="AK48" s="6"/>
      <c r="AL48" s="6"/>
      <c r="AM48" s="6"/>
      <c r="AN48" s="6"/>
      <c r="AP48" s="6"/>
      <c r="AQ48" s="6"/>
      <c r="AR48" s="6"/>
      <c r="AS48" s="6"/>
      <c r="AT48" s="6"/>
      <c r="AU48" s="6"/>
      <c r="AV48" s="6"/>
    </row>
    <row r="49" spans="1:57">
      <c r="A49" s="36">
        <v>1</v>
      </c>
      <c r="B49" s="36">
        <v>1</v>
      </c>
      <c r="C49" s="6"/>
      <c r="D49" s="6" t="s">
        <v>149</v>
      </c>
      <c r="E49" s="6"/>
      <c r="F49" s="6"/>
      <c r="G49" s="6"/>
      <c r="J49" s="6">
        <v>5.0560000000000001E-2</v>
      </c>
      <c r="K49" s="6" t="s">
        <v>77</v>
      </c>
      <c r="L49" s="6"/>
      <c r="M49" s="6"/>
      <c r="N49" s="6"/>
      <c r="O49" s="6"/>
      <c r="P49" s="6"/>
      <c r="R49" s="6">
        <v>5.0560000000000001E-2</v>
      </c>
      <c r="S49" s="6" t="s">
        <v>77</v>
      </c>
      <c r="T49" s="6"/>
      <c r="U49" s="6"/>
      <c r="V49" s="6"/>
      <c r="W49" s="6"/>
      <c r="X49" s="6"/>
      <c r="Z49" s="6">
        <v>5.0560000000000001E-2</v>
      </c>
      <c r="AA49" s="6" t="s">
        <v>77</v>
      </c>
      <c r="AB49" s="6"/>
      <c r="AC49" s="6"/>
      <c r="AD49" s="6"/>
      <c r="AE49" s="6"/>
      <c r="AF49" s="6"/>
      <c r="AH49" s="6">
        <v>5.0560000000000001E-2</v>
      </c>
      <c r="AI49" s="6" t="s">
        <v>77</v>
      </c>
      <c r="AJ49" s="6"/>
      <c r="AK49" s="6"/>
      <c r="AL49" s="6"/>
      <c r="AM49" s="6"/>
      <c r="AN49" s="6"/>
      <c r="AP49" s="6">
        <v>5.0560000000000001E-2</v>
      </c>
      <c r="AQ49" s="6" t="s">
        <v>77</v>
      </c>
      <c r="AR49" s="6"/>
      <c r="AS49" s="6"/>
      <c r="AT49" s="6"/>
      <c r="AU49" s="6"/>
      <c r="AV49" s="6"/>
    </row>
    <row r="50" spans="1:57">
      <c r="A50" s="36">
        <v>1</v>
      </c>
      <c r="B50" s="36">
        <v>1</v>
      </c>
      <c r="C50" s="6"/>
      <c r="D50" s="6" t="s">
        <v>150</v>
      </c>
      <c r="E50" s="6"/>
      <c r="F50" s="6"/>
      <c r="G50" s="6"/>
      <c r="J50" s="6">
        <v>5.5300000000000002E-3</v>
      </c>
      <c r="K50" s="6" t="s">
        <v>77</v>
      </c>
      <c r="L50" s="6"/>
      <c r="M50" s="6"/>
      <c r="N50" s="6"/>
      <c r="O50" s="6"/>
      <c r="P50" s="6"/>
      <c r="R50" s="6">
        <v>5.5300000000000002E-3</v>
      </c>
      <c r="S50" s="6" t="s">
        <v>77</v>
      </c>
      <c r="T50" s="6"/>
      <c r="U50" s="6"/>
      <c r="V50" s="6"/>
      <c r="W50" s="6"/>
      <c r="X50" s="6"/>
      <c r="Z50" s="6">
        <v>5.5300000000000002E-3</v>
      </c>
      <c r="AA50" s="6" t="s">
        <v>77</v>
      </c>
      <c r="AB50" s="6"/>
      <c r="AC50" s="6"/>
      <c r="AD50" s="6"/>
      <c r="AE50" s="6"/>
      <c r="AF50" s="6"/>
      <c r="AH50" s="6">
        <v>5.5300000000000002E-3</v>
      </c>
      <c r="AI50" s="6" t="s">
        <v>77</v>
      </c>
      <c r="AJ50" s="6"/>
      <c r="AK50" s="6"/>
      <c r="AL50" s="6"/>
      <c r="AM50" s="6"/>
      <c r="AN50" s="6"/>
      <c r="AP50" s="6">
        <v>5.5300000000000002E-3</v>
      </c>
      <c r="AQ50" s="6" t="s">
        <v>77</v>
      </c>
      <c r="AR50" s="6"/>
      <c r="AS50" s="6"/>
      <c r="AT50" s="6"/>
      <c r="AU50" s="6"/>
      <c r="AV50" s="6"/>
    </row>
    <row r="51" spans="1:57">
      <c r="A51">
        <v>1</v>
      </c>
      <c r="B51">
        <v>1</v>
      </c>
      <c r="C51" s="6"/>
      <c r="D51" s="6"/>
      <c r="E51" s="6"/>
      <c r="F51" s="6"/>
      <c r="G51" s="6"/>
      <c r="J51" s="6"/>
      <c r="K51" s="6"/>
      <c r="L51" s="6"/>
      <c r="M51" s="6"/>
      <c r="N51" s="6"/>
      <c r="O51" s="6"/>
      <c r="P51" s="6"/>
      <c r="R51" s="6"/>
      <c r="S51" s="6"/>
      <c r="T51" s="6"/>
      <c r="U51" s="6"/>
      <c r="V51" s="6"/>
      <c r="W51" s="6"/>
      <c r="X51" s="6"/>
      <c r="Z51" s="6"/>
      <c r="AA51" s="6"/>
      <c r="AB51" s="6"/>
      <c r="AC51" s="6"/>
      <c r="AD51" s="6"/>
      <c r="AE51" s="6"/>
      <c r="AF51" s="6"/>
      <c r="AH51" s="6"/>
      <c r="AI51" s="6"/>
      <c r="AJ51" s="6"/>
      <c r="AK51" s="6"/>
      <c r="AL51" s="6"/>
      <c r="AM51" s="6"/>
      <c r="AN51" s="6"/>
      <c r="AP51" s="6"/>
      <c r="AQ51" s="6"/>
      <c r="AR51" s="6"/>
      <c r="AS51" s="6"/>
      <c r="AT51" s="6"/>
      <c r="AU51" s="6"/>
      <c r="AV51" s="6"/>
    </row>
    <row r="52" spans="1:57">
      <c r="A52">
        <v>1</v>
      </c>
      <c r="B52">
        <v>1</v>
      </c>
      <c r="C52" s="6"/>
      <c r="D52" s="6"/>
      <c r="E52" s="6"/>
      <c r="F52" s="6"/>
      <c r="G52" s="6"/>
      <c r="J52" s="6" t="s">
        <v>82</v>
      </c>
      <c r="K52" s="6"/>
      <c r="L52" s="6"/>
      <c r="M52" s="6"/>
      <c r="N52" s="6" t="s">
        <v>83</v>
      </c>
      <c r="O52" s="6"/>
      <c r="P52" s="6"/>
      <c r="R52" s="6" t="s">
        <v>82</v>
      </c>
      <c r="S52" s="6"/>
      <c r="T52" s="6"/>
      <c r="U52" s="6"/>
      <c r="V52" s="6" t="s">
        <v>83</v>
      </c>
      <c r="W52" s="6"/>
      <c r="X52" s="6"/>
      <c r="Z52" s="6" t="s">
        <v>82</v>
      </c>
      <c r="AA52" s="6"/>
      <c r="AB52" s="6"/>
      <c r="AC52" s="6"/>
      <c r="AD52" s="6" t="s">
        <v>83</v>
      </c>
      <c r="AE52" s="6"/>
      <c r="AF52" s="6"/>
      <c r="AH52" s="6" t="s">
        <v>82</v>
      </c>
      <c r="AI52" s="6"/>
      <c r="AJ52" s="6"/>
      <c r="AK52" s="6"/>
      <c r="AL52" s="6" t="s">
        <v>83</v>
      </c>
      <c r="AM52" s="6"/>
      <c r="AN52" s="6"/>
      <c r="AP52" s="6" t="s">
        <v>82</v>
      </c>
      <c r="AQ52" s="6"/>
      <c r="AR52" s="6"/>
      <c r="AS52" s="6"/>
      <c r="AT52" s="6" t="s">
        <v>83</v>
      </c>
      <c r="AU52" s="6"/>
      <c r="AV52" s="6"/>
      <c r="AX52" s="6" t="s">
        <v>82</v>
      </c>
      <c r="AY52" s="6"/>
      <c r="AZ52" s="6"/>
      <c r="BA52" s="6"/>
      <c r="BB52" s="6" t="s">
        <v>83</v>
      </c>
      <c r="BC52" s="6"/>
      <c r="BD52" s="6"/>
    </row>
    <row r="53" spans="1:57">
      <c r="A53" s="12" t="s">
        <v>84</v>
      </c>
      <c r="B53" s="12" t="s">
        <v>85</v>
      </c>
      <c r="C53" s="6"/>
      <c r="D53" s="4" t="s">
        <v>20</v>
      </c>
      <c r="E53" s="43"/>
      <c r="F53" s="44"/>
      <c r="G53" s="45"/>
      <c r="H53" s="46"/>
      <c r="J53" s="21" t="s">
        <v>86</v>
      </c>
      <c r="K53" s="20"/>
      <c r="L53" s="19"/>
      <c r="N53" s="21" t="s">
        <v>86</v>
      </c>
      <c r="O53" s="20"/>
      <c r="P53" s="19"/>
      <c r="R53" s="21" t="s">
        <v>87</v>
      </c>
      <c r="S53" s="20"/>
      <c r="T53" s="19"/>
      <c r="V53" s="21" t="s">
        <v>87</v>
      </c>
      <c r="W53" s="20"/>
      <c r="X53" s="19"/>
      <c r="Z53" s="21" t="s">
        <v>88</v>
      </c>
      <c r="AA53" s="20"/>
      <c r="AB53" s="19"/>
      <c r="AD53" s="21" t="s">
        <v>88</v>
      </c>
      <c r="AE53" s="20"/>
      <c r="AF53" s="19"/>
      <c r="AH53" s="21" t="s">
        <v>89</v>
      </c>
      <c r="AI53" s="20"/>
      <c r="AJ53" s="19"/>
      <c r="AL53" s="21" t="s">
        <v>89</v>
      </c>
      <c r="AM53" s="20"/>
      <c r="AN53" s="19"/>
      <c r="AP53" s="21" t="s">
        <v>90</v>
      </c>
      <c r="AQ53" s="20"/>
      <c r="AR53" s="19"/>
      <c r="AT53" s="21" t="s">
        <v>90</v>
      </c>
      <c r="AU53" s="20"/>
      <c r="AV53" s="19"/>
      <c r="AX53" s="21" t="s">
        <v>91</v>
      </c>
      <c r="AY53" s="20"/>
      <c r="AZ53" s="19"/>
      <c r="BB53" s="21" t="s">
        <v>91</v>
      </c>
      <c r="BC53" s="20"/>
      <c r="BD53" s="19"/>
      <c r="BE53">
        <v>1</v>
      </c>
    </row>
    <row r="54" spans="1:57">
      <c r="A54" s="12" t="s">
        <v>84</v>
      </c>
      <c r="B54" s="12" t="s">
        <v>85</v>
      </c>
      <c r="C54" s="6"/>
      <c r="D54" s="7"/>
      <c r="E54" s="7" t="s">
        <v>151</v>
      </c>
      <c r="F54" s="18" t="s">
        <v>92</v>
      </c>
      <c r="G54" s="7" t="s">
        <v>93</v>
      </c>
      <c r="H54" s="17" t="s">
        <v>94</v>
      </c>
      <c r="J54" s="18" t="s">
        <v>8</v>
      </c>
      <c r="K54" s="18" t="s">
        <v>9</v>
      </c>
      <c r="L54" s="18" t="s">
        <v>10</v>
      </c>
      <c r="N54" s="18" t="s">
        <v>8</v>
      </c>
      <c r="O54" s="18" t="s">
        <v>9</v>
      </c>
      <c r="P54" s="18" t="s">
        <v>10</v>
      </c>
      <c r="R54" s="18" t="s">
        <v>8</v>
      </c>
      <c r="S54" s="18" t="s">
        <v>9</v>
      </c>
      <c r="T54" s="18" t="s">
        <v>10</v>
      </c>
      <c r="V54" s="18" t="s">
        <v>8</v>
      </c>
      <c r="W54" s="18" t="s">
        <v>9</v>
      </c>
      <c r="X54" s="18" t="s">
        <v>10</v>
      </c>
      <c r="Z54" s="18" t="s">
        <v>8</v>
      </c>
      <c r="AA54" s="18" t="s">
        <v>9</v>
      </c>
      <c r="AB54" s="18" t="s">
        <v>10</v>
      </c>
      <c r="AD54" s="18" t="s">
        <v>8</v>
      </c>
      <c r="AE54" s="18" t="s">
        <v>9</v>
      </c>
      <c r="AF54" s="18" t="s">
        <v>10</v>
      </c>
      <c r="AH54" s="18" t="s">
        <v>8</v>
      </c>
      <c r="AI54" s="18" t="s">
        <v>9</v>
      </c>
      <c r="AJ54" s="18" t="s">
        <v>10</v>
      </c>
      <c r="AL54" s="18" t="s">
        <v>8</v>
      </c>
      <c r="AM54" s="18" t="s">
        <v>9</v>
      </c>
      <c r="AN54" s="18" t="s">
        <v>10</v>
      </c>
      <c r="AP54" s="18" t="s">
        <v>8</v>
      </c>
      <c r="AQ54" s="18" t="s">
        <v>9</v>
      </c>
      <c r="AR54" s="18" t="s">
        <v>10</v>
      </c>
      <c r="AT54" s="18" t="s">
        <v>8</v>
      </c>
      <c r="AU54" s="18" t="s">
        <v>9</v>
      </c>
      <c r="AV54" s="18" t="s">
        <v>10</v>
      </c>
      <c r="AX54" s="18" t="s">
        <v>8</v>
      </c>
      <c r="AY54" s="18" t="s">
        <v>9</v>
      </c>
      <c r="AZ54" s="18" t="s">
        <v>10</v>
      </c>
      <c r="BB54" s="18" t="s">
        <v>8</v>
      </c>
      <c r="BC54" s="18" t="s">
        <v>9</v>
      </c>
      <c r="BD54" s="18" t="s">
        <v>10</v>
      </c>
    </row>
    <row r="55" spans="1:57">
      <c r="A55" s="12" t="s">
        <v>84</v>
      </c>
      <c r="B55">
        <v>1</v>
      </c>
      <c r="C55" s="6"/>
      <c r="D55" s="9" t="s">
        <v>152</v>
      </c>
      <c r="E55" s="62" t="s">
        <v>153</v>
      </c>
      <c r="F55" s="14">
        <v>7</v>
      </c>
      <c r="G55" s="9"/>
      <c r="H55" s="5" t="s">
        <v>17</v>
      </c>
      <c r="J55" s="9">
        <v>2</v>
      </c>
      <c r="K55" s="25">
        <v>1</v>
      </c>
      <c r="L55" s="25">
        <v>1</v>
      </c>
      <c r="N55" s="162"/>
      <c r="O55" s="162"/>
      <c r="P55" s="162"/>
      <c r="Q55" s="68"/>
      <c r="R55" s="67">
        <v>2</v>
      </c>
      <c r="S55" s="34">
        <v>1</v>
      </c>
      <c r="T55" s="34">
        <v>1</v>
      </c>
      <c r="U55" s="68"/>
      <c r="V55" s="162"/>
      <c r="W55" s="162"/>
      <c r="X55" s="162"/>
      <c r="Y55" s="68"/>
      <c r="Z55" s="67">
        <v>2</v>
      </c>
      <c r="AA55" s="34">
        <v>1</v>
      </c>
      <c r="AB55" s="34">
        <v>1</v>
      </c>
      <c r="AC55" s="68"/>
      <c r="AD55" s="162"/>
      <c r="AE55" s="162"/>
      <c r="AF55" s="162"/>
      <c r="AG55" s="68"/>
      <c r="AH55" s="67">
        <v>2</v>
      </c>
      <c r="AI55" s="34">
        <v>1</v>
      </c>
      <c r="AJ55" s="34">
        <v>1</v>
      </c>
      <c r="AK55" s="68"/>
      <c r="AL55" s="162"/>
      <c r="AM55" s="162"/>
      <c r="AN55" s="162"/>
      <c r="AO55" s="68"/>
      <c r="AP55" s="67">
        <v>2</v>
      </c>
      <c r="AQ55" s="34">
        <v>1</v>
      </c>
      <c r="AR55" s="34">
        <v>1</v>
      </c>
      <c r="AS55" s="68"/>
      <c r="AT55" s="162"/>
      <c r="AU55" s="162"/>
      <c r="AV55" s="162"/>
    </row>
    <row r="56" spans="1:57">
      <c r="A56" s="12" t="s">
        <v>84</v>
      </c>
      <c r="B56">
        <v>1</v>
      </c>
      <c r="C56" s="6"/>
      <c r="D56" s="9" t="s">
        <v>154</v>
      </c>
      <c r="E56" s="62" t="s">
        <v>155</v>
      </c>
      <c r="F56" s="14">
        <v>7</v>
      </c>
      <c r="G56" s="9"/>
      <c r="H56" s="5" t="s">
        <v>17</v>
      </c>
      <c r="J56" s="9">
        <v>4</v>
      </c>
      <c r="K56" s="9">
        <v>4</v>
      </c>
      <c r="L56" s="9">
        <v>4</v>
      </c>
      <c r="N56" s="162"/>
      <c r="O56" s="162"/>
      <c r="P56" s="162"/>
      <c r="Q56" s="68"/>
      <c r="R56" s="67">
        <v>4</v>
      </c>
      <c r="S56" s="67">
        <v>4</v>
      </c>
      <c r="T56" s="67">
        <v>4</v>
      </c>
      <c r="U56" s="68"/>
      <c r="V56" s="162"/>
      <c r="W56" s="162"/>
      <c r="X56" s="162"/>
      <c r="Y56" s="68"/>
      <c r="Z56" s="67">
        <v>4</v>
      </c>
      <c r="AA56" s="67">
        <v>4</v>
      </c>
      <c r="AB56" s="67">
        <v>4</v>
      </c>
      <c r="AC56" s="68"/>
      <c r="AD56" s="162"/>
      <c r="AE56" s="162"/>
      <c r="AF56" s="162"/>
      <c r="AG56" s="68"/>
      <c r="AH56" s="67">
        <v>4</v>
      </c>
      <c r="AI56" s="67">
        <v>4</v>
      </c>
      <c r="AJ56" s="67">
        <v>4</v>
      </c>
      <c r="AK56" s="68"/>
      <c r="AL56" s="162"/>
      <c r="AM56" s="162"/>
      <c r="AN56" s="162"/>
      <c r="AO56" s="68"/>
      <c r="AP56" s="67">
        <v>4</v>
      </c>
      <c r="AQ56" s="67">
        <v>4</v>
      </c>
      <c r="AR56" s="67">
        <v>4</v>
      </c>
      <c r="AS56" s="68"/>
      <c r="AT56" s="162"/>
      <c r="AU56" s="162"/>
      <c r="AV56" s="162"/>
    </row>
    <row r="57" spans="1:57">
      <c r="A57" s="12" t="s">
        <v>84</v>
      </c>
      <c r="B57">
        <v>1</v>
      </c>
      <c r="C57" s="6"/>
      <c r="D57" s="9" t="s">
        <v>105</v>
      </c>
      <c r="E57" s="9"/>
      <c r="F57" s="14">
        <v>6</v>
      </c>
      <c r="G57" s="9" t="s">
        <v>156</v>
      </c>
      <c r="H57" s="5" t="s">
        <v>17</v>
      </c>
      <c r="J57" s="9">
        <v>2</v>
      </c>
      <c r="K57" s="9">
        <v>2</v>
      </c>
      <c r="L57" s="25">
        <v>1</v>
      </c>
      <c r="N57" s="162"/>
      <c r="O57" s="162"/>
      <c r="P57" s="162"/>
      <c r="Q57" s="68"/>
      <c r="R57" s="67">
        <v>2</v>
      </c>
      <c r="S57" s="67">
        <v>2</v>
      </c>
      <c r="T57" s="34">
        <v>1</v>
      </c>
      <c r="U57" s="68"/>
      <c r="V57" s="162"/>
      <c r="W57" s="162"/>
      <c r="X57" s="162"/>
      <c r="Y57" s="68"/>
      <c r="Z57" s="67">
        <v>2</v>
      </c>
      <c r="AA57" s="67">
        <v>2</v>
      </c>
      <c r="AB57" s="34">
        <v>1</v>
      </c>
      <c r="AC57" s="68"/>
      <c r="AD57" s="162"/>
      <c r="AE57" s="162"/>
      <c r="AF57" s="162"/>
      <c r="AG57" s="68"/>
      <c r="AH57" s="67">
        <v>2</v>
      </c>
      <c r="AI57" s="67">
        <v>2</v>
      </c>
      <c r="AJ57" s="34">
        <v>1</v>
      </c>
      <c r="AK57" s="68"/>
      <c r="AL57" s="162"/>
      <c r="AM57" s="162"/>
      <c r="AN57" s="162"/>
      <c r="AO57" s="68"/>
      <c r="AP57" s="67">
        <v>2</v>
      </c>
      <c r="AQ57" s="67">
        <v>2</v>
      </c>
      <c r="AR57" s="34">
        <v>1</v>
      </c>
      <c r="AS57" s="68"/>
      <c r="AT57" s="162"/>
      <c r="AU57" s="162"/>
      <c r="AV57" s="162"/>
    </row>
    <row r="58" spans="1:57">
      <c r="A58" s="12" t="s">
        <v>84</v>
      </c>
      <c r="B58">
        <v>1</v>
      </c>
      <c r="C58" s="6"/>
      <c r="D58" s="9" t="s">
        <v>157</v>
      </c>
      <c r="E58" s="62" t="s">
        <v>158</v>
      </c>
      <c r="F58" s="14">
        <v>5</v>
      </c>
      <c r="G58" s="9" t="s">
        <v>156</v>
      </c>
      <c r="H58" s="5" t="s">
        <v>17</v>
      </c>
      <c r="J58" s="9">
        <v>17</v>
      </c>
      <c r="K58" s="9">
        <v>17</v>
      </c>
      <c r="L58" s="9">
        <v>17</v>
      </c>
      <c r="N58" s="162"/>
      <c r="O58" s="162"/>
      <c r="P58" s="162"/>
      <c r="Q58" s="68"/>
      <c r="R58" s="67">
        <v>17</v>
      </c>
      <c r="S58" s="67">
        <v>17</v>
      </c>
      <c r="T58" s="67">
        <v>17</v>
      </c>
      <c r="U58" s="68"/>
      <c r="V58" s="162"/>
      <c r="W58" s="162"/>
      <c r="X58" s="162"/>
      <c r="Y58" s="68"/>
      <c r="Z58" s="67">
        <v>17</v>
      </c>
      <c r="AA58" s="67">
        <v>17</v>
      </c>
      <c r="AB58" s="67">
        <v>17</v>
      </c>
      <c r="AC58" s="68"/>
      <c r="AD58" s="162"/>
      <c r="AE58" s="162"/>
      <c r="AF58" s="162"/>
      <c r="AG58" s="68"/>
      <c r="AH58" s="67">
        <v>17</v>
      </c>
      <c r="AI58" s="67">
        <v>17</v>
      </c>
      <c r="AJ58" s="67">
        <v>17</v>
      </c>
      <c r="AK58" s="68"/>
      <c r="AL58" s="162"/>
      <c r="AM58" s="162"/>
      <c r="AN58" s="162"/>
      <c r="AO58" s="68"/>
      <c r="AP58" s="67">
        <v>17</v>
      </c>
      <c r="AQ58" s="67">
        <v>17</v>
      </c>
      <c r="AR58" s="67">
        <v>17</v>
      </c>
      <c r="AS58" s="68"/>
      <c r="AT58" s="162"/>
      <c r="AU58" s="162"/>
      <c r="AV58" s="162"/>
    </row>
    <row r="59" spans="1:57">
      <c r="A59" s="12" t="s">
        <v>84</v>
      </c>
      <c r="B59">
        <v>1</v>
      </c>
      <c r="C59" s="6"/>
      <c r="D59" s="29" t="s">
        <v>159</v>
      </c>
      <c r="E59" s="9" t="s">
        <v>160</v>
      </c>
      <c r="F59" s="14" t="s">
        <v>161</v>
      </c>
      <c r="G59" s="9" t="s">
        <v>117</v>
      </c>
      <c r="H59" s="5" t="s">
        <v>98</v>
      </c>
      <c r="J59" s="85">
        <v>17</v>
      </c>
      <c r="K59" s="9">
        <v>0</v>
      </c>
      <c r="L59" s="9">
        <v>0</v>
      </c>
      <c r="N59" s="162"/>
      <c r="O59" s="162"/>
      <c r="P59" s="162"/>
      <c r="Q59" s="68"/>
      <c r="R59" s="86">
        <v>0</v>
      </c>
      <c r="S59" s="67">
        <v>0</v>
      </c>
      <c r="T59" s="67">
        <v>0</v>
      </c>
      <c r="U59" s="68"/>
      <c r="V59" s="162"/>
      <c r="W59" s="162"/>
      <c r="X59" s="162"/>
      <c r="Y59" s="68"/>
      <c r="Z59" s="86">
        <v>17</v>
      </c>
      <c r="AA59" s="67">
        <v>0</v>
      </c>
      <c r="AB59" s="67">
        <v>0</v>
      </c>
      <c r="AC59" s="68"/>
      <c r="AD59" s="162"/>
      <c r="AE59" s="162"/>
      <c r="AF59" s="162"/>
      <c r="AG59" s="68"/>
      <c r="AH59" s="86">
        <v>17</v>
      </c>
      <c r="AI59" s="67">
        <v>0</v>
      </c>
      <c r="AJ59" s="67">
        <v>0</v>
      </c>
      <c r="AK59" s="68"/>
      <c r="AL59" s="162"/>
      <c r="AM59" s="162"/>
      <c r="AN59" s="162"/>
      <c r="AO59" s="68"/>
      <c r="AP59" s="69">
        <v>17</v>
      </c>
      <c r="AQ59" s="67">
        <v>0</v>
      </c>
      <c r="AR59" s="67">
        <v>0</v>
      </c>
      <c r="AS59" s="68"/>
      <c r="AT59" s="162"/>
      <c r="AU59" s="162"/>
      <c r="AV59" s="162"/>
    </row>
    <row r="60" spans="1:57">
      <c r="A60" s="12" t="s">
        <v>84</v>
      </c>
      <c r="B60">
        <v>1</v>
      </c>
      <c r="C60" s="6"/>
      <c r="D60" s="9" t="s">
        <v>162</v>
      </c>
      <c r="E60" s="62" t="s">
        <v>100</v>
      </c>
      <c r="F60" s="14">
        <v>1</v>
      </c>
      <c r="G60" s="9" t="s">
        <v>117</v>
      </c>
      <c r="H60" s="5" t="s">
        <v>102</v>
      </c>
      <c r="J60" s="9">
        <v>20</v>
      </c>
      <c r="K60" s="25">
        <v>20</v>
      </c>
      <c r="L60" s="25">
        <v>20</v>
      </c>
      <c r="N60" s="162"/>
      <c r="O60" s="162"/>
      <c r="P60" s="162"/>
      <c r="Q60" s="68"/>
      <c r="R60" s="67">
        <v>20</v>
      </c>
      <c r="S60" s="34">
        <v>20</v>
      </c>
      <c r="T60" s="34">
        <v>20</v>
      </c>
      <c r="U60" s="68"/>
      <c r="V60" s="162"/>
      <c r="W60" s="162"/>
      <c r="X60" s="162"/>
      <c r="Y60" s="68"/>
      <c r="Z60" s="67">
        <v>20</v>
      </c>
      <c r="AA60" s="34">
        <v>20</v>
      </c>
      <c r="AB60" s="34">
        <v>20</v>
      </c>
      <c r="AC60" s="68"/>
      <c r="AD60" s="162"/>
      <c r="AE60" s="162"/>
      <c r="AF60" s="162"/>
      <c r="AG60" s="68"/>
      <c r="AH60" s="67">
        <v>20</v>
      </c>
      <c r="AI60" s="34">
        <v>20</v>
      </c>
      <c r="AJ60" s="34">
        <v>20</v>
      </c>
      <c r="AK60" s="68"/>
      <c r="AL60" s="162"/>
      <c r="AM60" s="162"/>
      <c r="AN60" s="162"/>
      <c r="AO60" s="68"/>
      <c r="AP60" s="67">
        <v>20</v>
      </c>
      <c r="AQ60" s="34">
        <v>20</v>
      </c>
      <c r="AR60" s="34">
        <v>20</v>
      </c>
      <c r="AS60" s="68"/>
      <c r="AT60" s="162"/>
      <c r="AU60" s="162"/>
      <c r="AV60" s="162"/>
    </row>
    <row r="61" spans="1:57">
      <c r="A61" s="12" t="s">
        <v>84</v>
      </c>
      <c r="B61">
        <v>1</v>
      </c>
      <c r="C61" s="6"/>
      <c r="D61" s="9" t="s">
        <v>163</v>
      </c>
      <c r="E61" s="62" t="s">
        <v>100</v>
      </c>
      <c r="F61" s="14">
        <v>1</v>
      </c>
      <c r="G61" s="9" t="s">
        <v>117</v>
      </c>
      <c r="H61" s="5" t="s">
        <v>17</v>
      </c>
      <c r="J61" s="9">
        <v>10</v>
      </c>
      <c r="K61" s="25">
        <v>0</v>
      </c>
      <c r="L61" s="25">
        <v>0</v>
      </c>
      <c r="N61" s="162"/>
      <c r="O61" s="162"/>
      <c r="P61" s="162"/>
      <c r="Q61" s="68"/>
      <c r="R61" s="67">
        <v>10</v>
      </c>
      <c r="S61" s="34">
        <v>0</v>
      </c>
      <c r="T61" s="34">
        <v>0</v>
      </c>
      <c r="U61" s="68"/>
      <c r="V61" s="162"/>
      <c r="W61" s="162"/>
      <c r="X61" s="162"/>
      <c r="Y61" s="68"/>
      <c r="Z61" s="67">
        <v>10</v>
      </c>
      <c r="AA61" s="34">
        <v>0</v>
      </c>
      <c r="AB61" s="34">
        <v>0</v>
      </c>
      <c r="AC61" s="68"/>
      <c r="AD61" s="162"/>
      <c r="AE61" s="162"/>
      <c r="AF61" s="162"/>
      <c r="AG61" s="68"/>
      <c r="AH61" s="67">
        <v>10</v>
      </c>
      <c r="AI61" s="34">
        <v>0</v>
      </c>
      <c r="AJ61" s="34">
        <v>0</v>
      </c>
      <c r="AK61" s="68"/>
      <c r="AL61" s="162"/>
      <c r="AM61" s="162"/>
      <c r="AN61" s="162"/>
      <c r="AO61" s="68"/>
      <c r="AP61" s="67">
        <v>10</v>
      </c>
      <c r="AQ61" s="34">
        <v>0</v>
      </c>
      <c r="AR61" s="34">
        <v>0</v>
      </c>
      <c r="AS61" s="68"/>
      <c r="AT61" s="162"/>
      <c r="AU61" s="162"/>
      <c r="AV61" s="162"/>
    </row>
    <row r="62" spans="1:57">
      <c r="A62" s="12" t="s">
        <v>84</v>
      </c>
      <c r="B62">
        <v>1</v>
      </c>
      <c r="C62" s="6"/>
      <c r="D62" s="196" t="s">
        <v>164</v>
      </c>
      <c r="E62" s="62" t="s">
        <v>100</v>
      </c>
      <c r="F62" s="14">
        <v>1</v>
      </c>
      <c r="G62" s="9" t="s">
        <v>117</v>
      </c>
      <c r="H62" s="5" t="s">
        <v>102</v>
      </c>
      <c r="J62" s="9">
        <v>16</v>
      </c>
      <c r="K62" s="25">
        <v>10</v>
      </c>
      <c r="L62" s="25">
        <v>10</v>
      </c>
      <c r="N62" s="162"/>
      <c r="O62" s="162"/>
      <c r="P62" s="162"/>
      <c r="Q62" s="68"/>
      <c r="R62" s="67">
        <v>16</v>
      </c>
      <c r="S62" s="34">
        <v>10</v>
      </c>
      <c r="T62" s="34">
        <v>10</v>
      </c>
      <c r="U62" s="68"/>
      <c r="V62" s="162"/>
      <c r="W62" s="162"/>
      <c r="X62" s="162"/>
      <c r="Y62" s="68"/>
      <c r="Z62" s="67">
        <v>16</v>
      </c>
      <c r="AA62" s="34">
        <v>10</v>
      </c>
      <c r="AB62" s="34">
        <v>10</v>
      </c>
      <c r="AC62" s="68"/>
      <c r="AD62" s="162"/>
      <c r="AE62" s="162"/>
      <c r="AF62" s="162"/>
      <c r="AG62" s="68"/>
      <c r="AH62" s="67">
        <v>16</v>
      </c>
      <c r="AI62" s="34">
        <v>10</v>
      </c>
      <c r="AJ62" s="34">
        <v>10</v>
      </c>
      <c r="AK62" s="68"/>
      <c r="AL62" s="162"/>
      <c r="AM62" s="162"/>
      <c r="AN62" s="162"/>
      <c r="AO62" s="68"/>
      <c r="AP62" s="67">
        <v>16</v>
      </c>
      <c r="AQ62" s="34">
        <v>10</v>
      </c>
      <c r="AR62" s="34">
        <v>10</v>
      </c>
      <c r="AS62" s="68"/>
      <c r="AT62" s="162"/>
      <c r="AU62" s="162"/>
      <c r="AV62" s="162"/>
    </row>
    <row r="63" spans="1:57">
      <c r="A63" s="12" t="s">
        <v>84</v>
      </c>
      <c r="B63">
        <v>1</v>
      </c>
      <c r="C63" s="6"/>
      <c r="D63" s="196" t="s">
        <v>165</v>
      </c>
      <c r="E63" s="9"/>
      <c r="F63" s="14">
        <v>1</v>
      </c>
      <c r="G63" s="9" t="s">
        <v>117</v>
      </c>
      <c r="H63" s="5" t="s">
        <v>98</v>
      </c>
      <c r="J63" s="85">
        <v>4</v>
      </c>
      <c r="K63" s="25">
        <v>0</v>
      </c>
      <c r="L63" s="25">
        <v>0</v>
      </c>
      <c r="N63" s="162"/>
      <c r="O63" s="162"/>
      <c r="P63" s="162"/>
      <c r="Q63" s="68"/>
      <c r="R63" s="86">
        <v>0</v>
      </c>
      <c r="S63" s="34">
        <v>0</v>
      </c>
      <c r="T63" s="34">
        <v>0</v>
      </c>
      <c r="U63" s="68"/>
      <c r="V63" s="162"/>
      <c r="W63" s="162"/>
      <c r="X63" s="162"/>
      <c r="Y63" s="68"/>
      <c r="Z63" s="86">
        <v>2</v>
      </c>
      <c r="AA63" s="34">
        <v>0</v>
      </c>
      <c r="AB63" s="34">
        <v>0</v>
      </c>
      <c r="AC63" s="68"/>
      <c r="AD63" s="162"/>
      <c r="AE63" s="162"/>
      <c r="AF63" s="162"/>
      <c r="AG63" s="68"/>
      <c r="AH63" s="86">
        <v>2</v>
      </c>
      <c r="AI63" s="34">
        <v>0</v>
      </c>
      <c r="AJ63" s="34">
        <v>0</v>
      </c>
      <c r="AK63" s="68"/>
      <c r="AL63" s="162"/>
      <c r="AM63" s="162"/>
      <c r="AN63" s="162"/>
      <c r="AO63" s="68"/>
      <c r="AP63" s="69">
        <v>2</v>
      </c>
      <c r="AQ63" s="34">
        <v>0</v>
      </c>
      <c r="AR63" s="34">
        <v>0</v>
      </c>
      <c r="AS63" s="68"/>
      <c r="AT63" s="162"/>
      <c r="AU63" s="162"/>
      <c r="AV63" s="162"/>
    </row>
    <row r="64" spans="1:57">
      <c r="A64">
        <v>1</v>
      </c>
      <c r="B64">
        <v>1</v>
      </c>
      <c r="C64" s="6"/>
      <c r="D64" s="6"/>
      <c r="E64" s="6"/>
      <c r="F64" s="6"/>
      <c r="G64" s="6"/>
      <c r="J64" s="6"/>
      <c r="K64" s="6"/>
      <c r="L64" s="6"/>
      <c r="N64" s="6"/>
      <c r="O64" s="6"/>
      <c r="P64" s="6"/>
      <c r="R64" s="6"/>
      <c r="S64" s="6"/>
      <c r="T64" s="6"/>
      <c r="V64" s="6"/>
      <c r="W64" s="6"/>
      <c r="X64" s="6"/>
      <c r="Z64" s="6"/>
      <c r="AA64" s="6"/>
      <c r="AB64" s="6"/>
      <c r="AD64" s="6"/>
      <c r="AE64" s="6"/>
      <c r="AF64" s="6"/>
      <c r="AH64" s="6"/>
      <c r="AI64" s="6"/>
      <c r="AJ64" s="6"/>
      <c r="AL64" s="6"/>
      <c r="AM64" s="6"/>
      <c r="AN64" s="6"/>
      <c r="AP64" s="6"/>
      <c r="AQ64" s="6"/>
      <c r="AR64" s="6"/>
      <c r="AT64" s="6"/>
      <c r="AU64" s="6"/>
      <c r="AV64" s="6"/>
    </row>
    <row r="65" spans="1:57">
      <c r="A65" s="36">
        <v>1</v>
      </c>
      <c r="B65">
        <v>1</v>
      </c>
      <c r="C65" s="6"/>
      <c r="D65" s="9" t="s">
        <v>166</v>
      </c>
      <c r="E65" s="6"/>
      <c r="F65" s="6"/>
      <c r="G65" s="6"/>
      <c r="J65" s="8">
        <f>(J$58*J$57)*J$55*$J$49*J$62*J$60</f>
        <v>1100.1856</v>
      </c>
      <c r="K65" s="8">
        <f>(K$58*K$57)*K$55*$J$49*K$62*K$60</f>
        <v>343.80799999999999</v>
      </c>
      <c r="L65" s="8">
        <f>(L$58*L$57)*L$55*$J$49*L$62*L$60</f>
        <v>171.904</v>
      </c>
      <c r="N65" s="8">
        <f>(N$58*N$57)*N$55*$J$49*N$62*N$60</f>
        <v>0</v>
      </c>
      <c r="O65" s="8">
        <f>(O$58*O$57)*O$55*$J$49*O$62*O$60</f>
        <v>0</v>
      </c>
      <c r="P65" s="8">
        <f>(P$58*P$57)*P$55*$J$49*P$62*P$60</f>
        <v>0</v>
      </c>
      <c r="R65" s="8">
        <f>(R$58*R$57)*R$55*$R$49*R$62*R$60</f>
        <v>1100.1856</v>
      </c>
      <c r="S65" s="8">
        <f>(S$58*S$57)*S$55*$R$49*S$62*S$60</f>
        <v>343.80799999999999</v>
      </c>
      <c r="T65" s="8">
        <f>(T$58*T$57)*T$55*$R$49*T$62*T$60</f>
        <v>171.904</v>
      </c>
      <c r="V65" s="8">
        <f>(V$58*V$57)*V$55*$R$49*V$62*V$60</f>
        <v>0</v>
      </c>
      <c r="W65" s="8">
        <f>(W$58*W$57)*W$55*$R$49*W$62*W$60</f>
        <v>0</v>
      </c>
      <c r="X65" s="8">
        <f>(X$58*X$57)*X$55*$R$49*X$62*X$60</f>
        <v>0</v>
      </c>
      <c r="Z65" s="8">
        <f>(Z$58*Z$57)*Z$55*$Z$49*Z$62*Z$60</f>
        <v>1100.1856</v>
      </c>
      <c r="AA65" s="8">
        <f>(AA$58*AA$57)*AA$55*$Z$49*AA$62*AA$60</f>
        <v>343.80799999999999</v>
      </c>
      <c r="AB65" s="8">
        <f>(AB$58*AB$57)*AB$55*$Z$49*AB$62*AB$60</f>
        <v>171.904</v>
      </c>
      <c r="AD65" s="8">
        <f>(AD$58*AD$57)*AD$55*$Z$49*AD$62*AD$60</f>
        <v>0</v>
      </c>
      <c r="AE65" s="8">
        <f>(AE$58*AE$57)*AE$55*$Z$49*AE$62*AE$60</f>
        <v>0</v>
      </c>
      <c r="AF65" s="8">
        <f>(AF$58*AF$57)*AF$55*$Z$49*AF$62*AF$60</f>
        <v>0</v>
      </c>
      <c r="AH65" s="8">
        <f>(AH$58*AH$57)*AH$55*$AH$49*AH$62*AH$60</f>
        <v>1100.1856</v>
      </c>
      <c r="AI65" s="8">
        <f>(AI$58*AI$57)*AI$55*$AH$49*AI$62*AI$60</f>
        <v>343.80799999999999</v>
      </c>
      <c r="AJ65" s="8">
        <f>(AJ$58*AJ$57)*AJ$55*$AH$49*AJ$62*AJ$60</f>
        <v>171.904</v>
      </c>
      <c r="AL65" s="8">
        <f>(AL$58*AL$57)*AL$55*$AH$49*AL$62*AL$60</f>
        <v>0</v>
      </c>
      <c r="AM65" s="8">
        <f>(AM$58*AM$57)*AM$55*$AH$49*AM$62*AM$60</f>
        <v>0</v>
      </c>
      <c r="AN65" s="8">
        <f>(AN$58*AN$57)*AN$55*$AH$49*AN$62*AN$60</f>
        <v>0</v>
      </c>
      <c r="AP65" s="8">
        <f>(AP$58*AP$57)*AP$55*$AP$49*AP$62*AP$60</f>
        <v>1100.1856</v>
      </c>
      <c r="AQ65" s="8">
        <f>(AQ$58*AQ$57)*AQ$55*$AP$49*AQ$62*AQ$60</f>
        <v>343.80799999999999</v>
      </c>
      <c r="AR65" s="8">
        <f>(AR$58*AR$57)*AR$55*$AP$49*AR$62*AR$60</f>
        <v>171.904</v>
      </c>
      <c r="AT65" s="8">
        <f>(AT$58*AT$57)*AT$55*$AP$49*AT$62*AT$60</f>
        <v>0</v>
      </c>
      <c r="AU65" s="8">
        <f>(AU$58*AU$57)*AU$55*$AP$49*AU$62*AU$60</f>
        <v>0</v>
      </c>
      <c r="AV65" s="8">
        <f>(AV$58*AV$57)*AV$55*$AP$49*AV$62*AV$60</f>
        <v>0</v>
      </c>
      <c r="AX65" s="8">
        <f>J65+R65+Z65+AH65+AP65</f>
        <v>5500.9279999999999</v>
      </c>
      <c r="AY65" s="8">
        <f t="shared" ref="AY65:AY71" si="31">K65+S65+AA65+AI65+AQ65</f>
        <v>1719.04</v>
      </c>
      <c r="AZ65" s="8">
        <f t="shared" ref="AZ65:AZ71" si="32">L65+T65+AB65+AJ65+AR65</f>
        <v>859.52</v>
      </c>
      <c r="BB65" s="8">
        <f t="shared" ref="BB65:BB71" si="33">N65+V65+AD65+AL65+AT65</f>
        <v>0</v>
      </c>
      <c r="BC65" s="8">
        <f t="shared" ref="BC65:BC71" si="34">O65+W65+AE65+AM65+AU65</f>
        <v>0</v>
      </c>
      <c r="BD65" s="8">
        <f t="shared" ref="BD65:BD71" si="35">P65+X65+AF65+AN65+AV65</f>
        <v>0</v>
      </c>
    </row>
    <row r="66" spans="1:57">
      <c r="A66" s="36">
        <v>1</v>
      </c>
      <c r="B66">
        <v>1</v>
      </c>
      <c r="C66" s="6"/>
      <c r="D66" s="9" t="s">
        <v>167</v>
      </c>
      <c r="E66" s="6"/>
      <c r="F66" s="6"/>
      <c r="G66" s="6"/>
      <c r="J66" s="8">
        <f>(J$58*J$57)*J$56*$J$50*J$62*J$60</f>
        <v>240.66560000000004</v>
      </c>
      <c r="K66" s="8">
        <f>(K$58*K$57)*K$56*$J$50*K$62*K$60</f>
        <v>150.41600000000003</v>
      </c>
      <c r="L66" s="8">
        <f>(L$58*L$57)*L$56*$J$50*L$62*L$60</f>
        <v>75.208000000000013</v>
      </c>
      <c r="N66" s="8">
        <f>(N$58*N$57)*N$56*$J$50*N$62*N$60</f>
        <v>0</v>
      </c>
      <c r="O66" s="8">
        <f>(O$58*O$57)*O$56*$J$50*O$62*O$60</f>
        <v>0</v>
      </c>
      <c r="P66" s="8">
        <f>(P$58*P$57)*P$56*$J$50*P$62*P$60</f>
        <v>0</v>
      </c>
      <c r="R66" s="8">
        <f>(R$58*R$57)*R$56*$R$50*R$62*R$60</f>
        <v>240.66560000000004</v>
      </c>
      <c r="S66" s="8">
        <f>(S$58*S$57)*S$56*$R$50*S$62*S$60</f>
        <v>150.41600000000003</v>
      </c>
      <c r="T66" s="8">
        <f>(T$58*T$57)*T$56*$R$50*T$62*T$60</f>
        <v>75.208000000000013</v>
      </c>
      <c r="V66" s="8">
        <f>(V$58*V$57)*V$56*$R$50*V$62*V$60</f>
        <v>0</v>
      </c>
      <c r="W66" s="8">
        <f>(W$58*W$57)*W$56*$R$50*W$62*W$60</f>
        <v>0</v>
      </c>
      <c r="X66" s="8">
        <f>(X$58*X$57)*X$56*$R$50*X$62*X$60</f>
        <v>0</v>
      </c>
      <c r="Z66" s="8">
        <f>(Z$58*Z$57)*Z$56*$Z$50*Z$62*Z$60</f>
        <v>240.66560000000004</v>
      </c>
      <c r="AA66" s="8">
        <f>(AA$58*AA$57)*AA$56*$Z$50*AA$62*AA$60</f>
        <v>150.41600000000003</v>
      </c>
      <c r="AB66" s="8">
        <f>(AB$58*AB$57)*AB$56*$Z$50*AB$62*AB$60</f>
        <v>75.208000000000013</v>
      </c>
      <c r="AD66" s="8">
        <f>(AD$58*AD$57)*AD$56*$Z$50*AD$62*AD$60</f>
        <v>0</v>
      </c>
      <c r="AE66" s="8">
        <f>(AE$58*AE$57)*AE$56*$Z$50*AE$62*AE$60</f>
        <v>0</v>
      </c>
      <c r="AF66" s="8">
        <f>(AF$58*AF$57)*AF$56*$Z$50*AF$62*AF$60</f>
        <v>0</v>
      </c>
      <c r="AH66" s="8">
        <f>(AH$58*AH$57)*AH$56*$AH$50*AH$62*AH$60</f>
        <v>240.66560000000004</v>
      </c>
      <c r="AI66" s="8">
        <f>(AI$58*AI$57)*AI$56*$AH$50*AI$62*AI$60</f>
        <v>150.41600000000003</v>
      </c>
      <c r="AJ66" s="8">
        <f>(AJ$58*AJ$57)*AJ$56*$AH$50*AJ$62*AJ$60</f>
        <v>75.208000000000013</v>
      </c>
      <c r="AL66" s="8">
        <f>(AL$58*AL$57)*AL$56*$AH$50*AL$62*AL$60</f>
        <v>0</v>
      </c>
      <c r="AM66" s="8">
        <f>(AM$58*AM$57)*AM$56*$AH$50*AM$62*AM$60</f>
        <v>0</v>
      </c>
      <c r="AN66" s="8">
        <f>(AN$58*AN$57)*AN$56*$AH$50*AN$62*AN$60</f>
        <v>0</v>
      </c>
      <c r="AP66" s="8">
        <f>(AP$58*AP$57)*AP$56*$AP$50*AP$62*AP$60</f>
        <v>240.66560000000004</v>
      </c>
      <c r="AQ66" s="8">
        <f>(AQ$58*AQ$57)*AQ$56*$AP$50*AQ$62*AQ$60</f>
        <v>150.41600000000003</v>
      </c>
      <c r="AR66" s="8">
        <f>(AR$58*AR$57)*AR$56*$AP$50*AR$62*AR$60</f>
        <v>75.208000000000013</v>
      </c>
      <c r="AT66" s="8">
        <f>(AT$58*AT$57)*AT$56*$AP$50*AT$62*AT$60</f>
        <v>0</v>
      </c>
      <c r="AU66" s="8">
        <f>(AU$58*AU$57)*AU$56*$AP$50*AU$62*AU$60</f>
        <v>0</v>
      </c>
      <c r="AV66" s="8">
        <f>(AV$58*AV$57)*AV$56*$AP$50*AV$62*AV$60</f>
        <v>0</v>
      </c>
      <c r="AX66" s="8">
        <f t="shared" ref="AX66:AX70" si="36">J66+R66+Z66+AH66+AP66</f>
        <v>1203.3280000000002</v>
      </c>
      <c r="AY66" s="8">
        <f t="shared" si="31"/>
        <v>752.08000000000015</v>
      </c>
      <c r="AZ66" s="8">
        <f t="shared" si="32"/>
        <v>376.04000000000008</v>
      </c>
      <c r="BB66" s="8">
        <f t="shared" si="33"/>
        <v>0</v>
      </c>
      <c r="BC66" s="8">
        <f t="shared" si="34"/>
        <v>0</v>
      </c>
      <c r="BD66" s="8">
        <f t="shared" si="35"/>
        <v>0</v>
      </c>
    </row>
    <row r="67" spans="1:57">
      <c r="A67" s="36">
        <v>1</v>
      </c>
      <c r="B67">
        <v>1</v>
      </c>
      <c r="C67" s="6"/>
      <c r="D67" s="9" t="s">
        <v>168</v>
      </c>
      <c r="E67" s="6"/>
      <c r="F67" s="6"/>
      <c r="G67" s="6"/>
      <c r="J67" s="8">
        <f>(J$59*J$57)*J$55*$J$49*J$63*J$60</f>
        <v>275.04640000000001</v>
      </c>
      <c r="K67" s="8">
        <f>(K$59*K$57)*K$55*$J$49*K$63*K$60</f>
        <v>0</v>
      </c>
      <c r="L67" s="8">
        <f>(L$59*L$57)*L$55*$J$49*L$63*L$60</f>
        <v>0</v>
      </c>
      <c r="N67" s="8">
        <f>(N$59*N$57)*N$55*$J$49*N$63*N$60</f>
        <v>0</v>
      </c>
      <c r="O67" s="8">
        <f>(O$59*O$57)*O$55*$J$49*O$63*O$60</f>
        <v>0</v>
      </c>
      <c r="P67" s="8">
        <f>(P$59*P$57)*P$55*$J$49*P$63*P$60</f>
        <v>0</v>
      </c>
      <c r="R67" s="8">
        <f>(R$59*R$57)*R$55*$R$49*R$63*R$60</f>
        <v>0</v>
      </c>
      <c r="S67" s="8">
        <f>(S$59*S$57)*S$55*$R$49*S$63*S$60</f>
        <v>0</v>
      </c>
      <c r="T67" s="8">
        <f>(T$59*T$57)*T$55*$R$49*T$63*T$60</f>
        <v>0</v>
      </c>
      <c r="V67" s="8">
        <f>(V$59*V$57)*V$55*$R$49*V$63*V$60</f>
        <v>0</v>
      </c>
      <c r="W67" s="8">
        <f>(W$59*W$57)*W$55*$R$49*W$63*W$60</f>
        <v>0</v>
      </c>
      <c r="X67" s="8">
        <f>(X$59*X$57)*X$55*$R$49*X$63*X$60</f>
        <v>0</v>
      </c>
      <c r="Z67" s="8">
        <f>(Z$59*Z$57)*Z$55*$Z$49*Z$63*Z$60</f>
        <v>137.5232</v>
      </c>
      <c r="AA67" s="8">
        <f>(AA$59*AA$57)*AA$55*$Z$49*AA$63*AA$60</f>
        <v>0</v>
      </c>
      <c r="AB67" s="8">
        <f>(AB$59*AB$57)*AB$55*$Z$49*AB$63*AB$60</f>
        <v>0</v>
      </c>
      <c r="AD67" s="8">
        <f>(AD$59*AD$57)*AD$55*$Z$49*AD$63*AD$60</f>
        <v>0</v>
      </c>
      <c r="AE67" s="8">
        <f>(AE$59*AE$57)*AE$55*$Z$49*AE$63*AE$60</f>
        <v>0</v>
      </c>
      <c r="AF67" s="8">
        <f>(AF$59*AF$57)*AF$55*$Z$49*AF$63*AF$60</f>
        <v>0</v>
      </c>
      <c r="AH67" s="8">
        <f>(AH$59*AH$57)*AH$55*$AH$49*AH$63*AH$60</f>
        <v>137.5232</v>
      </c>
      <c r="AI67" s="8">
        <f>(AI$59*AI$57)*AI$55*$AH$49*AI$63*AI$60</f>
        <v>0</v>
      </c>
      <c r="AJ67" s="8">
        <f>(AJ$59*AJ$57)*AJ$55*$AH$49*AJ$63*AJ$60</f>
        <v>0</v>
      </c>
      <c r="AL67" s="8">
        <f>(AL$59*AL$57)*AL$55*$AH$49*AL$63*AL$60</f>
        <v>0</v>
      </c>
      <c r="AM67" s="8">
        <f>(AM$59*AM$57)*AM$55*$AH$49*AM$63*AM$60</f>
        <v>0</v>
      </c>
      <c r="AN67" s="8">
        <f>(AN$59*AN$57)*AN$55*$AH$49*AN$63*AN$60</f>
        <v>0</v>
      </c>
      <c r="AP67" s="8">
        <f>(AP$59*AP$57)*AP$55*$AP$49*AP$63*AP$60</f>
        <v>137.5232</v>
      </c>
      <c r="AQ67" s="8">
        <f>(AQ$59*AQ$57)*AQ$55*$AP$49*AQ$63*AQ$60</f>
        <v>0</v>
      </c>
      <c r="AR67" s="8">
        <f>(AR$59*AR$57)*AR$55*$AP$49*AR$63*AR$60</f>
        <v>0</v>
      </c>
      <c r="AT67" s="8">
        <f>(AT$59*AT$57)*AT$55*$AP$49*AT$63*AT$60</f>
        <v>0</v>
      </c>
      <c r="AU67" s="8">
        <f>(AU$59*AU$57)*AU$55*$AP$49*AU$63*AU$60</f>
        <v>0</v>
      </c>
      <c r="AV67" s="8">
        <f>(AV$59*AV$57)*AV$55*$AP$49*AV$63*AV$60</f>
        <v>0</v>
      </c>
      <c r="AX67" s="8">
        <f t="shared" si="36"/>
        <v>687.61599999999999</v>
      </c>
      <c r="AY67" s="8">
        <f t="shared" si="31"/>
        <v>0</v>
      </c>
      <c r="AZ67" s="8">
        <f t="shared" si="32"/>
        <v>0</v>
      </c>
      <c r="BB67" s="8">
        <f t="shared" si="33"/>
        <v>0</v>
      </c>
      <c r="BC67" s="8">
        <f t="shared" si="34"/>
        <v>0</v>
      </c>
      <c r="BD67" s="8">
        <f t="shared" si="35"/>
        <v>0</v>
      </c>
    </row>
    <row r="68" spans="1:57">
      <c r="A68" s="36">
        <v>1</v>
      </c>
      <c r="B68">
        <v>1</v>
      </c>
      <c r="C68" s="6"/>
      <c r="D68" s="9" t="s">
        <v>169</v>
      </c>
      <c r="E68" s="6"/>
      <c r="F68" s="6"/>
      <c r="G68" s="6"/>
      <c r="J68" s="8">
        <f>(J$59*J$57)*J$56*$J$50*J$63*J$60</f>
        <v>60.16640000000001</v>
      </c>
      <c r="K68" s="8">
        <f>(K$59*K$57)*K$56*$J$50*K$63*K$60</f>
        <v>0</v>
      </c>
      <c r="L68" s="8">
        <f>(L$59*L$57)*L$56*$J$50*L$63*L$60</f>
        <v>0</v>
      </c>
      <c r="N68" s="8">
        <f>(N$59*N$57)*N$56*$J$50*N$63*N$60</f>
        <v>0</v>
      </c>
      <c r="O68" s="8">
        <f>(O$59*O$57)*O$56*$J$50*O$63*O$60</f>
        <v>0</v>
      </c>
      <c r="P68" s="8">
        <f>(P$59*P$57)*P$56*$J$50*P$63*P$60</f>
        <v>0</v>
      </c>
      <c r="R68" s="8">
        <f>(R$59*R$57)*R$56*$R$50*R$63*R$60</f>
        <v>0</v>
      </c>
      <c r="S68" s="8">
        <f>(S$59*S$57)*S$56*$R$50*S$63*S$60</f>
        <v>0</v>
      </c>
      <c r="T68" s="8">
        <f>(T$59*T$57)*T$56*$R$50*T$63*T$60</f>
        <v>0</v>
      </c>
      <c r="V68" s="8">
        <f>(V$59*V$57)*V$56*$R$50*V$63*V$60</f>
        <v>0</v>
      </c>
      <c r="W68" s="8">
        <f>(W$59*W$57)*W$56*$R$50*W$63*W$60</f>
        <v>0</v>
      </c>
      <c r="X68" s="8">
        <f>(X$59*X$57)*X$56*$R$50*X$63*X$60</f>
        <v>0</v>
      </c>
      <c r="Z68" s="8">
        <f>(Z$59*Z$57)*Z$56*$Z$50*Z$63*Z$60</f>
        <v>30.083200000000005</v>
      </c>
      <c r="AA68" s="8">
        <f>(AA$59*AA$57)*AA$56*$Z$50*AA$63*AA$60</f>
        <v>0</v>
      </c>
      <c r="AB68" s="8">
        <f>(AB$59*AB$57)*AB$56*$Z$50*AB$63*AB$60</f>
        <v>0</v>
      </c>
      <c r="AD68" s="8">
        <f>(AD$59*AD$57)*AD$56*$Z$50*AD$63*AD$60</f>
        <v>0</v>
      </c>
      <c r="AE68" s="8">
        <f>(AE$59*AE$57)*AE$56*$Z$50*AE$63*AE$60</f>
        <v>0</v>
      </c>
      <c r="AF68" s="8">
        <f>(AF$59*AF$57)*AF$56*$Z$50*AF$63*AF$60</f>
        <v>0</v>
      </c>
      <c r="AH68" s="8">
        <f>(AH$59*AH$57)*AH$56*$AH$50*AH$63*AH$60</f>
        <v>30.083200000000005</v>
      </c>
      <c r="AI68" s="8">
        <f>(AI$59*AI$57)*AI$56*$AH$50*AI$63*AI$60</f>
        <v>0</v>
      </c>
      <c r="AJ68" s="8">
        <f>(AJ$59*AJ$57)*AJ$56*$AH$50*AJ$63*AJ$60</f>
        <v>0</v>
      </c>
      <c r="AL68" s="8">
        <f>(AL$59*AL$57)*AL$56*$AH$50*AL$63*AL$60</f>
        <v>0</v>
      </c>
      <c r="AM68" s="8">
        <f>(AM$59*AM$57)*AM$56*$AH$50*AM$63*AM$60</f>
        <v>0</v>
      </c>
      <c r="AN68" s="8">
        <f>(AN$59*AN$57)*AN$56*$AH$50*AN$63*AN$60</f>
        <v>0</v>
      </c>
      <c r="AP68" s="8">
        <f>(AP$59*AP$57)*AP$56*$AP$50*AP$63*AP$60</f>
        <v>30.083200000000005</v>
      </c>
      <c r="AQ68" s="8">
        <f>(AQ$59*AQ$57)*AQ$56*$AP$50*AQ$63*AQ$60</f>
        <v>0</v>
      </c>
      <c r="AR68" s="8">
        <f>(AR$59*AR$57)*AR$56*$AP$50*AR$63*AR$60</f>
        <v>0</v>
      </c>
      <c r="AT68" s="8">
        <f>(AT$59*AT$57)*AT$56*$AP$50*AT$63*AT$60</f>
        <v>0</v>
      </c>
      <c r="AU68" s="8">
        <f>(AU$59*AU$57)*AU$56*$AP$50*AU$63*AU$60</f>
        <v>0</v>
      </c>
      <c r="AV68" s="8">
        <f>(AV$59*AV$57)*AV$56*$AP$50*AV$63*AV$60</f>
        <v>0</v>
      </c>
      <c r="AX68" s="8">
        <f t="shared" si="36"/>
        <v>150.41600000000003</v>
      </c>
      <c r="AY68" s="8">
        <f t="shared" si="31"/>
        <v>0</v>
      </c>
      <c r="AZ68" s="8">
        <f t="shared" si="32"/>
        <v>0</v>
      </c>
      <c r="BB68" s="8">
        <f t="shared" si="33"/>
        <v>0</v>
      </c>
      <c r="BC68" s="8">
        <f t="shared" si="34"/>
        <v>0</v>
      </c>
      <c r="BD68" s="8">
        <f t="shared" si="35"/>
        <v>0</v>
      </c>
    </row>
    <row r="69" spans="1:57">
      <c r="A69" s="36">
        <v>1</v>
      </c>
      <c r="B69">
        <v>1</v>
      </c>
      <c r="C69" s="6"/>
      <c r="D69" s="9" t="s">
        <v>170</v>
      </c>
      <c r="E69" s="6"/>
      <c r="F69" s="6"/>
      <c r="G69" s="6"/>
      <c r="J69" s="8">
        <f>(J$58*J$57)*J$55*$J$49*J$62*J$61</f>
        <v>550.09280000000001</v>
      </c>
      <c r="K69" s="8">
        <f>(K$58*K$57)*K$55*$J$49*K$62*K$61</f>
        <v>0</v>
      </c>
      <c r="L69" s="8">
        <f>(L$58*L$57)*L$55*$J$49*L$62*L$61</f>
        <v>0</v>
      </c>
      <c r="N69" s="8">
        <f>(N$58*N$57)*N$55*$J$49*N$62*N$61</f>
        <v>0</v>
      </c>
      <c r="O69" s="8">
        <f>(O$58*O$57)*O$55*$J$49*O$62*O$61</f>
        <v>0</v>
      </c>
      <c r="P69" s="8">
        <f>(P$58*P$57)*P$55*$J$49*P$62*P$61</f>
        <v>0</v>
      </c>
      <c r="R69" s="8">
        <f>(R$58*R$57)*R$55*$R$49*R$62*R$61</f>
        <v>550.09280000000001</v>
      </c>
      <c r="S69" s="8">
        <f>(S$58*S$57)*S$55*$R$49*S$62*S$61</f>
        <v>0</v>
      </c>
      <c r="T69" s="8">
        <f>(T$58*T$57)*T$55*$R$49*T$62*T$61</f>
        <v>0</v>
      </c>
      <c r="V69" s="8">
        <f>(V$58*V$57)*V$55*$R$49*V$62*V$61</f>
        <v>0</v>
      </c>
      <c r="W69" s="8">
        <f>(W$58*W$57)*W$55*$R$49*W$62*W$61</f>
        <v>0</v>
      </c>
      <c r="X69" s="8">
        <f>(X$58*X$57)*X$55*$R$49*X$62*X$61</f>
        <v>0</v>
      </c>
      <c r="Z69" s="8">
        <f>(Z$58*Z$57)*Z$55*$Z$49*Z$62*Z$61</f>
        <v>550.09280000000001</v>
      </c>
      <c r="AA69" s="8">
        <f>(AA$58*AA$57)*AA$55*$Z$49*AA$62*AA$61</f>
        <v>0</v>
      </c>
      <c r="AB69" s="8">
        <f>(AB$58*AB$57)*AB$55*$Z$49*AB$62*AB$61</f>
        <v>0</v>
      </c>
      <c r="AD69" s="8">
        <f>(AD$58*AD$57)*AD$55*$Z$49*AD$62*AD$61</f>
        <v>0</v>
      </c>
      <c r="AE69" s="8">
        <f>(AE$58*AE$57)*AE$55*$Z$49*AE$62*AE$61</f>
        <v>0</v>
      </c>
      <c r="AF69" s="8">
        <f>(AF$58*AF$57)*AF$55*$Z$49*AF$62*AF$61</f>
        <v>0</v>
      </c>
      <c r="AH69" s="8">
        <f>(AH$58*AH$57)*AH$55*$AH$49*AH$62*AH$61</f>
        <v>550.09280000000001</v>
      </c>
      <c r="AI69" s="8">
        <f>(AI$58*AI$57)*AI$55*$AH$49*AI$62*AI$61</f>
        <v>0</v>
      </c>
      <c r="AJ69" s="8">
        <f>(AJ$58*AJ$57)*AJ$55*$AH$49*AJ$62*AJ$61</f>
        <v>0</v>
      </c>
      <c r="AL69" s="8">
        <f>(AL$58*AL$57)*AL$55*$AH$49*AL$62*AL$61</f>
        <v>0</v>
      </c>
      <c r="AM69" s="8">
        <f>(AM$58*AM$57)*AM$55*$AH$49*AM$62*AM$61</f>
        <v>0</v>
      </c>
      <c r="AN69" s="8">
        <f>(AN$58*AN$57)*AN$55*$AH$49*AN$62*AN$61</f>
        <v>0</v>
      </c>
      <c r="AP69" s="8">
        <f>(AP$58*AP$57)*AP$55*$AP$49*AP$62*AP$61</f>
        <v>550.09280000000001</v>
      </c>
      <c r="AQ69" s="8">
        <f>(AQ$58*AQ$57)*AQ$55*$AP$49*AQ$62*AQ$61</f>
        <v>0</v>
      </c>
      <c r="AR69" s="8">
        <f>(AR$58*AR$57)*AR$55*$AP$49*AR$62*AR$61</f>
        <v>0</v>
      </c>
      <c r="AT69" s="8">
        <f>(AT$58*AT$57)*AT$55*$AP$49*AT$62*AT$61</f>
        <v>0</v>
      </c>
      <c r="AU69" s="8">
        <f>(AU$58*AU$57)*AU$55*$AP$49*AU$62*AU$61</f>
        <v>0</v>
      </c>
      <c r="AV69" s="8">
        <f>(AV$58*AV$57)*AV$55*$AP$49*AV$62*AV$61</f>
        <v>0</v>
      </c>
      <c r="AX69" s="8">
        <f t="shared" si="36"/>
        <v>2750.4639999999999</v>
      </c>
      <c r="AY69" s="8">
        <f t="shared" si="31"/>
        <v>0</v>
      </c>
      <c r="AZ69" s="8">
        <f t="shared" si="32"/>
        <v>0</v>
      </c>
      <c r="BB69" s="8">
        <f t="shared" si="33"/>
        <v>0</v>
      </c>
      <c r="BC69" s="8">
        <f t="shared" si="34"/>
        <v>0</v>
      </c>
      <c r="BD69" s="8">
        <f t="shared" si="35"/>
        <v>0</v>
      </c>
    </row>
    <row r="70" spans="1:57">
      <c r="A70" s="36">
        <v>1</v>
      </c>
      <c r="B70">
        <v>1</v>
      </c>
      <c r="C70" s="6"/>
      <c r="D70" s="9" t="s">
        <v>171</v>
      </c>
      <c r="E70" s="6"/>
      <c r="F70" s="6"/>
      <c r="G70" s="6"/>
      <c r="J70" s="8">
        <f>(J$58*J$57)*J$56*$J$50*J$62*J$61</f>
        <v>120.33280000000002</v>
      </c>
      <c r="K70" s="8">
        <f>(K$58*K$57)*K$56*$J$50*K$62*K$61</f>
        <v>0</v>
      </c>
      <c r="L70" s="8">
        <f>(L$58*L$57)*L$56*$J$50*L$62*L$61</f>
        <v>0</v>
      </c>
      <c r="N70" s="8">
        <f>(N$58*N$57)*N$56*$J$50*N$62*N$61</f>
        <v>0</v>
      </c>
      <c r="O70" s="8">
        <f>(O$58*O$57)*O$56*$J$50*O$62*O$61</f>
        <v>0</v>
      </c>
      <c r="P70" s="8">
        <f>(P$58*P$57)*P$56*$J$50*P$62*P$61</f>
        <v>0</v>
      </c>
      <c r="R70" s="8">
        <f>(R$58*R$57)*R$56*$R$50*R$62*R$61</f>
        <v>120.33280000000002</v>
      </c>
      <c r="S70" s="8">
        <f>(S$58*S$57)*S$56*$R$50*S$62*S$61</f>
        <v>0</v>
      </c>
      <c r="T70" s="8">
        <f>(T$58*T$57)*T$56*$R$50*T$62*T$61</f>
        <v>0</v>
      </c>
      <c r="V70" s="8">
        <f>(V$58*V$57)*V$56*$R$50*V$62*V$61</f>
        <v>0</v>
      </c>
      <c r="W70" s="8">
        <f>(W$58*W$57)*W$56*$R$50*W$62*W$61</f>
        <v>0</v>
      </c>
      <c r="X70" s="8">
        <f>(X$58*X$57)*X$56*$R$50*X$62*X$61</f>
        <v>0</v>
      </c>
      <c r="Z70" s="8">
        <f>(Z$58*Z$57)*Z$56*$Z$50*Z$62*Z$61</f>
        <v>120.33280000000002</v>
      </c>
      <c r="AA70" s="8">
        <f>(AA$58*AA$57)*AA$56*$Z$50*AA$62*AA$61</f>
        <v>0</v>
      </c>
      <c r="AB70" s="8">
        <f>(AB$58*AB$57)*AB$56*$Z$50*AB$62*AB$61</f>
        <v>0</v>
      </c>
      <c r="AD70" s="8">
        <f>(AD$58*AD$57)*AD$56*$Z$50*AD$62*AD$61</f>
        <v>0</v>
      </c>
      <c r="AE70" s="8">
        <f>(AE$58*AE$57)*AE$56*$Z$50*AE$62*AE$61</f>
        <v>0</v>
      </c>
      <c r="AF70" s="8">
        <f>(AF$58*AF$57)*AF$56*$Z$50*AF$62*AF$61</f>
        <v>0</v>
      </c>
      <c r="AH70" s="8">
        <f>(AH$58*AH$57)*AH$56*$AH$50*AH$62*AH$61</f>
        <v>120.33280000000002</v>
      </c>
      <c r="AI70" s="8">
        <f>(AI$58*AI$57)*AI$56*$AH$50*AI$62*AI$61</f>
        <v>0</v>
      </c>
      <c r="AJ70" s="8">
        <f>(AJ$58*AJ$57)*AJ$56*$AH$50*AJ$62*AJ$61</f>
        <v>0</v>
      </c>
      <c r="AL70" s="8">
        <f>(AL$58*AL$57)*AL$56*$AH$50*AL$62*AL$61</f>
        <v>0</v>
      </c>
      <c r="AM70" s="8">
        <f>(AM$58*AM$57)*AM$56*$AH$50*AM$62*AM$61</f>
        <v>0</v>
      </c>
      <c r="AN70" s="8">
        <f>(AN$58*AN$57)*AN$56*$AH$50*AN$62*AN$61</f>
        <v>0</v>
      </c>
      <c r="AP70" s="8">
        <f>(AP$58*AP$57)*AP$56*$AP$50*AP$62*AP$61</f>
        <v>120.33280000000002</v>
      </c>
      <c r="AQ70" s="8">
        <f>(AQ$58*AQ$57)*AQ$56*$AP$50*AQ$62*AQ$61</f>
        <v>0</v>
      </c>
      <c r="AR70" s="8">
        <f>(AR$58*AR$57)*AR$56*$AP$50*AR$62*AR$61</f>
        <v>0</v>
      </c>
      <c r="AT70" s="8">
        <f>(AT$58*AT$57)*AT$56*$AP$50*AT$62*AT$61</f>
        <v>0</v>
      </c>
      <c r="AU70" s="8">
        <f>(AU$58*AU$57)*AU$56*$AP$50*AU$62*AU$61</f>
        <v>0</v>
      </c>
      <c r="AV70" s="8">
        <f>(AV$58*AV$57)*AV$56*$AP$50*AV$62*AV$61</f>
        <v>0</v>
      </c>
      <c r="AX70" s="8">
        <f t="shared" si="36"/>
        <v>601.6640000000001</v>
      </c>
      <c r="AY70" s="8">
        <f t="shared" si="31"/>
        <v>0</v>
      </c>
      <c r="AZ70" s="8">
        <f t="shared" si="32"/>
        <v>0</v>
      </c>
      <c r="BB70" s="8">
        <f t="shared" si="33"/>
        <v>0</v>
      </c>
      <c r="BC70" s="8">
        <f t="shared" si="34"/>
        <v>0</v>
      </c>
      <c r="BD70" s="8">
        <f t="shared" si="35"/>
        <v>0</v>
      </c>
    </row>
    <row r="71" spans="1:57">
      <c r="A71" s="36">
        <v>1</v>
      </c>
      <c r="B71" s="12" t="s">
        <v>145</v>
      </c>
      <c r="D71" s="7" t="s">
        <v>146</v>
      </c>
      <c r="E71" s="6"/>
      <c r="F71" s="6"/>
      <c r="G71" s="6"/>
      <c r="J71" s="3">
        <f>SUM(J65:J70)</f>
        <v>2346.4896000000003</v>
      </c>
      <c r="K71" s="3">
        <f>SUM(K65:K70)</f>
        <v>494.22400000000005</v>
      </c>
      <c r="L71" s="3">
        <f>SUM(L65:L70)</f>
        <v>247.11200000000002</v>
      </c>
      <c r="N71" s="3">
        <f>SUM(N65:N70)</f>
        <v>0</v>
      </c>
      <c r="O71" s="3">
        <f>SUM(O65:O70)</f>
        <v>0</v>
      </c>
      <c r="P71" s="3">
        <f>SUM(P65:P70)</f>
        <v>0</v>
      </c>
      <c r="R71" s="3">
        <f>SUM(R65:R70)</f>
        <v>2011.2768000000001</v>
      </c>
      <c r="S71" s="3">
        <f>SUM(S65:S70)</f>
        <v>494.22400000000005</v>
      </c>
      <c r="T71" s="3">
        <f>SUM(T65:T70)</f>
        <v>247.11200000000002</v>
      </c>
      <c r="V71" s="3">
        <f>SUM(V65:V70)</f>
        <v>0</v>
      </c>
      <c r="W71" s="3">
        <f>SUM(W65:W70)</f>
        <v>0</v>
      </c>
      <c r="X71" s="3">
        <f>SUM(X65:X70)</f>
        <v>0</v>
      </c>
      <c r="Z71" s="3">
        <f>SUM(Z65:Z70)</f>
        <v>2178.8832000000002</v>
      </c>
      <c r="AA71" s="3">
        <f>SUM(AA65:AA70)</f>
        <v>494.22400000000005</v>
      </c>
      <c r="AB71" s="3">
        <f>SUM(AB65:AB70)</f>
        <v>247.11200000000002</v>
      </c>
      <c r="AD71" s="3">
        <f>SUM(AD65:AD70)</f>
        <v>0</v>
      </c>
      <c r="AE71" s="3">
        <f>SUM(AE65:AE70)</f>
        <v>0</v>
      </c>
      <c r="AF71" s="3">
        <f>SUM(AF65:AF70)</f>
        <v>0</v>
      </c>
      <c r="AH71" s="3">
        <f>SUM(AH65:AH70)</f>
        <v>2178.8832000000002</v>
      </c>
      <c r="AI71" s="3">
        <f>SUM(AI65:AI70)</f>
        <v>494.22400000000005</v>
      </c>
      <c r="AJ71" s="3">
        <f>SUM(AJ65:AJ70)</f>
        <v>247.11200000000002</v>
      </c>
      <c r="AL71" s="3">
        <f>SUM(AL65:AL70)</f>
        <v>0</v>
      </c>
      <c r="AM71" s="3">
        <f>SUM(AM65:AM70)</f>
        <v>0</v>
      </c>
      <c r="AN71" s="3">
        <f>SUM(AN65:AN70)</f>
        <v>0</v>
      </c>
      <c r="AP71" s="3">
        <f>SUM(AP65:AP70)</f>
        <v>2178.8832000000002</v>
      </c>
      <c r="AQ71" s="3">
        <f>SUM(AQ65:AQ70)</f>
        <v>494.22400000000005</v>
      </c>
      <c r="AR71" s="3">
        <f>SUM(AR65:AR70)</f>
        <v>247.11200000000002</v>
      </c>
      <c r="AT71" s="3">
        <f>SUM(AT65:AT70)</f>
        <v>0</v>
      </c>
      <c r="AU71" s="3">
        <f>SUM(AU65:AU70)</f>
        <v>0</v>
      </c>
      <c r="AV71" s="3">
        <f>SUM(AV65:AV70)</f>
        <v>0</v>
      </c>
      <c r="AX71" s="3">
        <f>J71+R71+Z71+AH71+AP71</f>
        <v>10894.416000000001</v>
      </c>
      <c r="AY71" s="3">
        <f t="shared" si="31"/>
        <v>2471.1200000000003</v>
      </c>
      <c r="AZ71" s="3">
        <f t="shared" si="32"/>
        <v>1235.5600000000002</v>
      </c>
      <c r="BB71" s="3">
        <f t="shared" si="33"/>
        <v>0</v>
      </c>
      <c r="BC71" s="3">
        <f t="shared" si="34"/>
        <v>0</v>
      </c>
      <c r="BD71" s="3">
        <f t="shared" si="35"/>
        <v>0</v>
      </c>
      <c r="BE71">
        <v>1</v>
      </c>
    </row>
    <row r="72" spans="1:57">
      <c r="A72" s="36">
        <v>1</v>
      </c>
      <c r="B72" s="12" t="s">
        <v>145</v>
      </c>
      <c r="E72" s="6"/>
      <c r="F72" s="6"/>
      <c r="G72" s="6"/>
      <c r="L72" s="3">
        <f>J71+K71+L71</f>
        <v>3087.8256000000006</v>
      </c>
      <c r="P72" s="3">
        <f>N71+O71+P71</f>
        <v>0</v>
      </c>
      <c r="T72" s="3">
        <f>R71+S71+T71</f>
        <v>2752.6128000000003</v>
      </c>
      <c r="X72" s="3">
        <f>V71+W71+X71</f>
        <v>0</v>
      </c>
      <c r="AB72" s="3">
        <f>Z71+AA71+AB71</f>
        <v>2920.2192000000005</v>
      </c>
      <c r="AF72" s="3">
        <f>AD71+AE71+AF71</f>
        <v>0</v>
      </c>
      <c r="AJ72" s="3">
        <f>AH71+AI71+AJ71</f>
        <v>2920.2192000000005</v>
      </c>
      <c r="AN72" s="3">
        <f>AL71+AM71+AN71</f>
        <v>0</v>
      </c>
      <c r="AR72" s="3">
        <f>AP71+AQ71+AR71</f>
        <v>2920.2192000000005</v>
      </c>
      <c r="AV72" s="3">
        <f>AT71+AU71+AV71</f>
        <v>0</v>
      </c>
      <c r="AZ72" s="3">
        <f>AX71+AY71+AZ71</f>
        <v>14601.096000000001</v>
      </c>
      <c r="BD72" s="3">
        <f>BB71+BC71+BD71</f>
        <v>0</v>
      </c>
    </row>
    <row r="73" spans="1:57">
      <c r="A73" s="36">
        <v>1</v>
      </c>
      <c r="B73" s="12" t="s">
        <v>147</v>
      </c>
      <c r="D73" s="7" t="s">
        <v>148</v>
      </c>
      <c r="E73" s="6"/>
      <c r="F73" s="6"/>
      <c r="G73" s="6"/>
      <c r="J73" s="3">
        <f>SUM(J65:J70)</f>
        <v>2346.4896000000003</v>
      </c>
      <c r="K73" s="3">
        <f>SUM(K65:K70)</f>
        <v>494.22400000000005</v>
      </c>
      <c r="L73" s="3">
        <f>SUM(L65:L70)</f>
        <v>247.11200000000002</v>
      </c>
      <c r="N73" s="3">
        <f>SUM(N65:N70)</f>
        <v>0</v>
      </c>
      <c r="O73" s="3">
        <f>SUM(O65:O70)</f>
        <v>0</v>
      </c>
      <c r="P73" s="3">
        <f>SUM(P65:P70)</f>
        <v>0</v>
      </c>
      <c r="R73" s="3">
        <f>SUM(R65:R70)</f>
        <v>2011.2768000000001</v>
      </c>
      <c r="S73" s="3">
        <f>SUM(S65:S70)</f>
        <v>494.22400000000005</v>
      </c>
      <c r="T73" s="3">
        <f>SUM(T65:T70)</f>
        <v>247.11200000000002</v>
      </c>
      <c r="V73" s="3">
        <f>SUM(V65:V70)</f>
        <v>0</v>
      </c>
      <c r="W73" s="3">
        <f>SUM(W65:W70)</f>
        <v>0</v>
      </c>
      <c r="X73" s="3">
        <f>SUM(X65:X70)</f>
        <v>0</v>
      </c>
      <c r="Z73" s="3">
        <f>SUM(Z65:Z70)</f>
        <v>2178.8832000000002</v>
      </c>
      <c r="AA73" s="3">
        <f>SUM(AA65:AA70)</f>
        <v>494.22400000000005</v>
      </c>
      <c r="AB73" s="3">
        <f>SUM(AB65:AB70)</f>
        <v>247.11200000000002</v>
      </c>
      <c r="AD73" s="3">
        <f>SUM(AD65:AD70)</f>
        <v>0</v>
      </c>
      <c r="AE73" s="3">
        <f>SUM(AE65:AE70)</f>
        <v>0</v>
      </c>
      <c r="AF73" s="3">
        <f>SUM(AF65:AF70)</f>
        <v>0</v>
      </c>
      <c r="AH73" s="3">
        <f>SUM(AH65:AH70)</f>
        <v>2178.8832000000002</v>
      </c>
      <c r="AI73" s="3">
        <f>SUM(AI65:AI70)</f>
        <v>494.22400000000005</v>
      </c>
      <c r="AJ73" s="3">
        <f>SUM(AJ65:AJ70)</f>
        <v>247.11200000000002</v>
      </c>
      <c r="AL73" s="3">
        <f>SUM(AL65:AL70)</f>
        <v>0</v>
      </c>
      <c r="AM73" s="3">
        <f>SUM(AM65:AM70)</f>
        <v>0</v>
      </c>
      <c r="AN73" s="3">
        <f>SUM(AN65:AN70)</f>
        <v>0</v>
      </c>
      <c r="AP73" s="3">
        <f>SUM(AP65:AP70)</f>
        <v>2178.8832000000002</v>
      </c>
      <c r="AQ73" s="3">
        <f>SUM(AQ65:AQ70)</f>
        <v>494.22400000000005</v>
      </c>
      <c r="AR73" s="3">
        <f>SUM(AR65:AR70)</f>
        <v>247.11200000000002</v>
      </c>
      <c r="AT73" s="3">
        <f>SUM(AT65:AT70)</f>
        <v>0</v>
      </c>
      <c r="AU73" s="3">
        <f>SUM(AU65:AU70)</f>
        <v>0</v>
      </c>
      <c r="AV73" s="3">
        <f>SUM(AV65:AV70)</f>
        <v>0</v>
      </c>
      <c r="AX73" s="3">
        <f>J73+R73+Z73+AH73+AP73</f>
        <v>10894.416000000001</v>
      </c>
      <c r="AY73" s="3">
        <f t="shared" ref="AY73" si="37">K73+S73+AA73+AI73+AQ73</f>
        <v>2471.1200000000003</v>
      </c>
      <c r="AZ73" s="3">
        <f t="shared" ref="AZ73" si="38">L73+T73+AB73+AJ73+AR73</f>
        <v>1235.5600000000002</v>
      </c>
      <c r="BB73" s="3">
        <f t="shared" ref="BB73" si="39">N73+V73+AD73+AL73+AT73</f>
        <v>0</v>
      </c>
      <c r="BC73" s="3">
        <f t="shared" ref="BC73" si="40">O73+W73+AE73+AM73+AU73</f>
        <v>0</v>
      </c>
      <c r="BD73" s="3">
        <f t="shared" ref="BD73" si="41">P73+X73+AF73+AN73+AV73</f>
        <v>0</v>
      </c>
      <c r="BE73">
        <v>1</v>
      </c>
    </row>
    <row r="74" spans="1:57">
      <c r="A74" s="36">
        <v>1</v>
      </c>
      <c r="B74" s="12" t="s">
        <v>147</v>
      </c>
      <c r="E74" s="6"/>
      <c r="F74" s="6"/>
      <c r="G74" s="6"/>
      <c r="L74" s="3">
        <f>J73+K73+L73</f>
        <v>3087.8256000000006</v>
      </c>
      <c r="P74" s="3">
        <f>N73+O73+P73</f>
        <v>0</v>
      </c>
      <c r="T74" s="3">
        <f>R73+S73+T73</f>
        <v>2752.6128000000003</v>
      </c>
      <c r="X74" s="3">
        <f>V73+W73+X73</f>
        <v>0</v>
      </c>
      <c r="AB74" s="3">
        <f>Z73+AA73+AB73</f>
        <v>2920.2192000000005</v>
      </c>
      <c r="AF74" s="3">
        <f>AD73+AE73+AF73</f>
        <v>0</v>
      </c>
      <c r="AJ74" s="3">
        <f>AH73+AI73+AJ73</f>
        <v>2920.2192000000005</v>
      </c>
      <c r="AN74" s="3">
        <f>AL73+AM73+AN73</f>
        <v>0</v>
      </c>
      <c r="AR74" s="3">
        <f>AP73+AQ73+AR73</f>
        <v>2920.2192000000005</v>
      </c>
      <c r="AV74" s="3">
        <f>AT73+AU73+AV73</f>
        <v>0</v>
      </c>
      <c r="AZ74" s="3">
        <f>AX73+AY73+AZ73</f>
        <v>14601.096000000001</v>
      </c>
      <c r="BD74" s="3">
        <f>BB73+BC73+BD73</f>
        <v>0</v>
      </c>
    </row>
    <row r="75" spans="1:57">
      <c r="A75" s="36">
        <v>1</v>
      </c>
      <c r="B75">
        <v>1</v>
      </c>
      <c r="F75"/>
    </row>
    <row r="76" spans="1:57">
      <c r="A76" s="36">
        <v>1</v>
      </c>
      <c r="B76">
        <v>1</v>
      </c>
      <c r="F76"/>
      <c r="N76" s="2">
        <f>N71-J71</f>
        <v>-2346.4896000000003</v>
      </c>
      <c r="O76" s="2">
        <f>O71-K71</f>
        <v>-494.22400000000005</v>
      </c>
      <c r="P76" s="2">
        <f>P71-L71</f>
        <v>-247.11200000000002</v>
      </c>
      <c r="V76" s="2">
        <f>V71-R71</f>
        <v>-2011.2768000000001</v>
      </c>
      <c r="W76" s="2">
        <f>W71-S71</f>
        <v>-494.22400000000005</v>
      </c>
      <c r="X76" s="2">
        <f>X71-T71</f>
        <v>-247.11200000000002</v>
      </c>
      <c r="AD76" s="2">
        <f>AD71-Z71</f>
        <v>-2178.8832000000002</v>
      </c>
      <c r="AE76" s="2">
        <f>AE71-AA71</f>
        <v>-494.22400000000005</v>
      </c>
      <c r="AF76" s="2">
        <f>AF71-AB71</f>
        <v>-247.11200000000002</v>
      </c>
      <c r="AL76" s="2">
        <f>AL71-AH71</f>
        <v>-2178.8832000000002</v>
      </c>
      <c r="AM76" s="2">
        <f>AM71-AI71</f>
        <v>-494.22400000000005</v>
      </c>
      <c r="AN76" s="2">
        <f>AN71-AJ71</f>
        <v>-247.11200000000002</v>
      </c>
      <c r="AT76" s="2">
        <f>AT71-AP71</f>
        <v>-2178.8832000000002</v>
      </c>
      <c r="AU76" s="2">
        <f>AU71-AQ71</f>
        <v>-494.22400000000005</v>
      </c>
      <c r="AV76" s="2">
        <f>AV71-AR71</f>
        <v>-247.11200000000002</v>
      </c>
      <c r="BB76" s="2">
        <f>BB71-AX71</f>
        <v>-10894.416000000001</v>
      </c>
      <c r="BC76" s="2">
        <f>BC71-AY71</f>
        <v>-2471.1200000000003</v>
      </c>
      <c r="BD76" s="2">
        <f>BD71-AZ71</f>
        <v>-1235.5600000000002</v>
      </c>
    </row>
    <row r="77" spans="1:57">
      <c r="A77" s="36">
        <v>1</v>
      </c>
      <c r="B77">
        <v>1</v>
      </c>
      <c r="F77"/>
      <c r="P77" s="2">
        <f>P72-L72</f>
        <v>-3087.8256000000006</v>
      </c>
      <c r="X77" s="2">
        <f>X72-T72</f>
        <v>-2752.6128000000003</v>
      </c>
      <c r="AF77" s="2">
        <f>AF72-AB72</f>
        <v>-2920.2192000000005</v>
      </c>
      <c r="AN77" s="2">
        <f>AN72-AJ72</f>
        <v>-2920.2192000000005</v>
      </c>
      <c r="AV77" s="2">
        <f>AV72-AR72</f>
        <v>-2920.2192000000005</v>
      </c>
      <c r="BD77" s="2">
        <f>BD72-AZ72</f>
        <v>-14601.096000000001</v>
      </c>
    </row>
    <row r="78" spans="1:57">
      <c r="A78" s="36">
        <v>1</v>
      </c>
      <c r="B78">
        <v>1</v>
      </c>
      <c r="F78"/>
      <c r="N78" s="2">
        <f>N73-J73</f>
        <v>-2346.4896000000003</v>
      </c>
      <c r="O78" s="2">
        <f>O73-K73</f>
        <v>-494.22400000000005</v>
      </c>
      <c r="P78" s="2">
        <f>P73-L73</f>
        <v>-247.11200000000002</v>
      </c>
      <c r="V78" s="2">
        <f>V73-R73</f>
        <v>-2011.2768000000001</v>
      </c>
      <c r="W78" s="2">
        <f>W73-S73</f>
        <v>-494.22400000000005</v>
      </c>
      <c r="X78" s="2">
        <f>X73-T73</f>
        <v>-247.11200000000002</v>
      </c>
      <c r="AD78" s="2">
        <f>AD73-Z73</f>
        <v>-2178.8832000000002</v>
      </c>
      <c r="AE78" s="2">
        <f>AE73-AA73</f>
        <v>-494.22400000000005</v>
      </c>
      <c r="AF78" s="2">
        <f>AF73-AB73</f>
        <v>-247.11200000000002</v>
      </c>
      <c r="AL78" s="2">
        <f>AL73-AH73</f>
        <v>-2178.8832000000002</v>
      </c>
      <c r="AM78" s="2">
        <f>AM73-AI73</f>
        <v>-494.22400000000005</v>
      </c>
      <c r="AN78" s="2">
        <f>AN73-AJ73</f>
        <v>-247.11200000000002</v>
      </c>
      <c r="AT78" s="2">
        <f>AT73-AP73</f>
        <v>-2178.8832000000002</v>
      </c>
      <c r="AU78" s="2">
        <f>AU73-AQ73</f>
        <v>-494.22400000000005</v>
      </c>
      <c r="AV78" s="2">
        <f>AV73-AR73</f>
        <v>-247.11200000000002</v>
      </c>
      <c r="BB78" s="2">
        <f>BB73-AX73</f>
        <v>-10894.416000000001</v>
      </c>
      <c r="BC78" s="2">
        <f>BC73-AY73</f>
        <v>-2471.1200000000003</v>
      </c>
      <c r="BD78" s="2">
        <f>BD73-AZ73</f>
        <v>-1235.5600000000002</v>
      </c>
    </row>
    <row r="79" spans="1:57">
      <c r="A79" s="36">
        <v>1</v>
      </c>
      <c r="B79">
        <v>1</v>
      </c>
      <c r="F79"/>
      <c r="P79" s="2">
        <f>P74-L74</f>
        <v>-3087.8256000000006</v>
      </c>
      <c r="X79" s="2">
        <f>X74-T74</f>
        <v>-2752.6128000000003</v>
      </c>
      <c r="AF79" s="2">
        <f>AF74-AB74</f>
        <v>-2920.2192000000005</v>
      </c>
      <c r="AN79" s="2">
        <f>AN74-AJ74</f>
        <v>-2920.2192000000005</v>
      </c>
      <c r="AV79" s="2">
        <f>AV74-AR74</f>
        <v>-2920.2192000000005</v>
      </c>
      <c r="BD79" s="2">
        <f>BD74-AZ74</f>
        <v>-14601.096000000001</v>
      </c>
    </row>
    <row r="80" spans="1:57">
      <c r="A80">
        <v>1</v>
      </c>
      <c r="B80">
        <v>1</v>
      </c>
      <c r="C80" t="s">
        <v>22</v>
      </c>
      <c r="F80"/>
      <c r="M80" t="s">
        <v>465</v>
      </c>
    </row>
    <row r="81" spans="1:57">
      <c r="A81">
        <v>1</v>
      </c>
      <c r="B81">
        <v>1</v>
      </c>
      <c r="D81" s="6" t="s">
        <v>74</v>
      </c>
      <c r="E81" s="6"/>
      <c r="F81" s="6"/>
      <c r="G81" s="6"/>
      <c r="J81" s="6"/>
      <c r="K81" s="6"/>
      <c r="L81" s="6"/>
      <c r="M81" t="s">
        <v>465</v>
      </c>
      <c r="N81" s="6"/>
      <c r="O81" s="6"/>
      <c r="P81" s="6"/>
      <c r="R81" s="6"/>
      <c r="S81" s="6"/>
      <c r="T81" s="6"/>
      <c r="U81" s="6"/>
      <c r="V81" s="6"/>
      <c r="W81" s="6"/>
      <c r="X81" s="6"/>
      <c r="Z81" s="6"/>
      <c r="AA81" s="6"/>
      <c r="AB81" s="6"/>
      <c r="AC81" s="6"/>
      <c r="AD81" s="6"/>
      <c r="AE81" s="6"/>
      <c r="AF81" s="6"/>
      <c r="AH81" s="6"/>
      <c r="AI81" s="6"/>
      <c r="AJ81" s="6"/>
      <c r="AK81" s="6"/>
      <c r="AL81" s="6"/>
      <c r="AM81" s="6"/>
      <c r="AN81" s="6"/>
      <c r="AP81" s="6"/>
      <c r="AQ81" s="6"/>
      <c r="AR81" s="6"/>
      <c r="AS81" s="6"/>
      <c r="AT81" s="6"/>
      <c r="AU81" s="6"/>
      <c r="AV81" s="6"/>
    </row>
    <row r="82" spans="1:57" s="114" customFormat="1">
      <c r="A82" s="114">
        <v>1</v>
      </c>
      <c r="B82" s="114">
        <v>1</v>
      </c>
      <c r="C82" s="160"/>
      <c r="D82" s="160" t="s">
        <v>398</v>
      </c>
      <c r="E82" s="161" t="s">
        <v>391</v>
      </c>
      <c r="G82" s="160"/>
      <c r="I82" s="160" t="s">
        <v>172</v>
      </c>
      <c r="J82" s="164"/>
      <c r="K82" s="187"/>
      <c r="L82" s="164"/>
      <c r="M82" t="s">
        <v>465</v>
      </c>
      <c r="N82" s="185">
        <v>0.81599999999999995</v>
      </c>
      <c r="O82" s="185">
        <f>N82/2</f>
        <v>0.40799999999999997</v>
      </c>
      <c r="P82" s="185">
        <f>N82/2</f>
        <v>0.40799999999999997</v>
      </c>
      <c r="R82" s="171"/>
      <c r="S82" s="172"/>
      <c r="T82" s="171"/>
      <c r="U82" s="160"/>
      <c r="V82" s="185">
        <v>0.40799999999999997</v>
      </c>
      <c r="W82" s="185">
        <f>V82/2</f>
        <v>0.20399999999999999</v>
      </c>
      <c r="X82" s="185">
        <f>V82/2</f>
        <v>0.20399999999999999</v>
      </c>
      <c r="Z82" s="171"/>
      <c r="AA82" s="172"/>
      <c r="AB82" s="171"/>
      <c r="AC82" s="160"/>
      <c r="AD82" s="185">
        <v>0.81599999999999995</v>
      </c>
      <c r="AE82" s="185">
        <f>AD82/2</f>
        <v>0.40799999999999997</v>
      </c>
      <c r="AF82" s="185">
        <f>AD82/2</f>
        <v>0.40799999999999997</v>
      </c>
      <c r="AH82" s="171"/>
      <c r="AI82" s="172"/>
      <c r="AJ82" s="171"/>
      <c r="AK82" s="160"/>
      <c r="AL82" s="185">
        <v>0.81599999999999995</v>
      </c>
      <c r="AM82" s="185">
        <f>AL82/2</f>
        <v>0.40799999999999997</v>
      </c>
      <c r="AN82" s="185">
        <f>AL82/2</f>
        <v>0.40799999999999997</v>
      </c>
      <c r="AP82" s="171"/>
      <c r="AQ82" s="172"/>
      <c r="AR82" s="171"/>
      <c r="AS82" s="160"/>
      <c r="AT82" s="185">
        <v>0.81599999999999995</v>
      </c>
      <c r="AU82" s="185">
        <f>AT82/2</f>
        <v>0.40799999999999997</v>
      </c>
      <c r="AV82" s="185">
        <f>AT82/2</f>
        <v>0.40799999999999997</v>
      </c>
    </row>
    <row r="83" spans="1:57" s="114" customFormat="1">
      <c r="A83" s="114">
        <v>1</v>
      </c>
      <c r="B83" s="114">
        <v>1</v>
      </c>
      <c r="C83" s="160"/>
      <c r="D83" s="160" t="s">
        <v>403</v>
      </c>
      <c r="E83" s="161" t="s">
        <v>391</v>
      </c>
      <c r="G83" s="160"/>
      <c r="I83" s="160" t="s">
        <v>172</v>
      </c>
      <c r="J83" s="164"/>
      <c r="K83" s="187"/>
      <c r="L83" s="164"/>
      <c r="M83" t="s">
        <v>465</v>
      </c>
      <c r="N83" s="185">
        <v>0.81599999999999995</v>
      </c>
      <c r="O83" s="185">
        <f>N82/2</f>
        <v>0.40799999999999997</v>
      </c>
      <c r="P83" s="164"/>
      <c r="R83" s="171"/>
      <c r="S83" s="172"/>
      <c r="T83" s="171"/>
      <c r="U83" s="160"/>
      <c r="V83" s="185">
        <v>0.40799999999999997</v>
      </c>
      <c r="W83" s="185">
        <f>V82/2</f>
        <v>0.20399999999999999</v>
      </c>
      <c r="X83" s="164"/>
      <c r="Z83" s="171"/>
      <c r="AA83" s="172"/>
      <c r="AB83" s="171"/>
      <c r="AC83" s="160"/>
      <c r="AD83" s="185">
        <v>0.81599999999999995</v>
      </c>
      <c r="AE83" s="185">
        <f>AD82/2</f>
        <v>0.40799999999999997</v>
      </c>
      <c r="AF83" s="164"/>
      <c r="AH83" s="171"/>
      <c r="AI83" s="172"/>
      <c r="AJ83" s="171"/>
      <c r="AK83" s="160"/>
      <c r="AL83" s="185">
        <v>0.81599999999999995</v>
      </c>
      <c r="AM83" s="185">
        <f>AL82/2</f>
        <v>0.40799999999999997</v>
      </c>
      <c r="AN83" s="164"/>
      <c r="AP83" s="171"/>
      <c r="AQ83" s="172"/>
      <c r="AR83" s="171"/>
      <c r="AS83" s="160"/>
      <c r="AT83" s="185">
        <v>0.81599999999999995</v>
      </c>
      <c r="AU83" s="185">
        <f>AT82/2</f>
        <v>0.40799999999999997</v>
      </c>
      <c r="AV83" s="164"/>
    </row>
    <row r="84" spans="1:57">
      <c r="A84">
        <v>1</v>
      </c>
      <c r="B84">
        <v>1</v>
      </c>
      <c r="C84" s="6"/>
      <c r="D84" s="6" t="s">
        <v>392</v>
      </c>
      <c r="E84" s="91" t="s">
        <v>395</v>
      </c>
      <c r="G84" s="6"/>
      <c r="I84" s="6" t="s">
        <v>172</v>
      </c>
      <c r="J84" s="9">
        <v>0.184</v>
      </c>
      <c r="K84" s="9">
        <v>0.184</v>
      </c>
      <c r="L84" s="9">
        <v>0.184</v>
      </c>
      <c r="M84" t="s">
        <v>465</v>
      </c>
      <c r="N84" s="186">
        <v>0.308</v>
      </c>
      <c r="O84" s="186">
        <v>0.308</v>
      </c>
      <c r="P84" s="164"/>
      <c r="R84" s="6">
        <v>0.184</v>
      </c>
      <c r="S84" s="6">
        <v>0.184</v>
      </c>
      <c r="T84" s="6">
        <v>0.184</v>
      </c>
      <c r="U84" s="6"/>
      <c r="V84" s="186">
        <v>0.308</v>
      </c>
      <c r="W84" s="186">
        <v>0.308</v>
      </c>
      <c r="X84" s="164"/>
      <c r="Z84" s="6">
        <v>0.184</v>
      </c>
      <c r="AA84" s="6">
        <v>0.184</v>
      </c>
      <c r="AB84" s="6">
        <v>0.184</v>
      </c>
      <c r="AC84" s="6"/>
      <c r="AD84" s="186">
        <v>0.308</v>
      </c>
      <c r="AE84" s="186">
        <v>0.308</v>
      </c>
      <c r="AF84" s="164"/>
      <c r="AH84" s="6">
        <v>0.184</v>
      </c>
      <c r="AI84" s="6">
        <v>0.184</v>
      </c>
      <c r="AJ84" s="6">
        <v>0.184</v>
      </c>
      <c r="AK84" s="6"/>
      <c r="AL84" s="186">
        <v>0.308</v>
      </c>
      <c r="AM84" s="186">
        <v>0.308</v>
      </c>
      <c r="AN84" s="164"/>
      <c r="AP84" s="6">
        <v>0.184</v>
      </c>
      <c r="AQ84" s="6">
        <v>0.184</v>
      </c>
      <c r="AR84" s="6">
        <v>0.184</v>
      </c>
      <c r="AS84" s="6"/>
      <c r="AT84" s="186">
        <v>0.308</v>
      </c>
      <c r="AU84" s="186">
        <v>0.308</v>
      </c>
      <c r="AV84" s="164"/>
    </row>
    <row r="85" spans="1:57">
      <c r="A85">
        <v>1</v>
      </c>
      <c r="B85">
        <v>1</v>
      </c>
      <c r="C85" s="6"/>
      <c r="D85" s="6" t="s">
        <v>393</v>
      </c>
      <c r="E85" s="91" t="s">
        <v>396</v>
      </c>
      <c r="G85" s="6"/>
      <c r="I85" s="6" t="s">
        <v>172</v>
      </c>
      <c r="J85" s="9">
        <v>0.27400000000000002</v>
      </c>
      <c r="K85" s="9">
        <v>0.27400000000000002</v>
      </c>
      <c r="L85" s="9">
        <v>0.27400000000000002</v>
      </c>
      <c r="M85" t="s">
        <v>465</v>
      </c>
      <c r="N85" s="186">
        <v>0.39800000000000002</v>
      </c>
      <c r="O85" s="186">
        <v>0.39800000000000002</v>
      </c>
      <c r="P85" s="186">
        <v>0.39800000000000002</v>
      </c>
      <c r="R85" s="6">
        <v>0.27400000000000002</v>
      </c>
      <c r="S85" s="6">
        <v>0.27400000000000002</v>
      </c>
      <c r="T85" s="6">
        <v>0.27400000000000002</v>
      </c>
      <c r="U85" s="6"/>
      <c r="V85" s="186">
        <v>0.39800000000000002</v>
      </c>
      <c r="W85" s="186">
        <v>0.39800000000000002</v>
      </c>
      <c r="X85" s="186">
        <v>0.39800000000000002</v>
      </c>
      <c r="Z85" s="6">
        <v>0.27400000000000002</v>
      </c>
      <c r="AA85" s="6">
        <v>0.27400000000000002</v>
      </c>
      <c r="AB85" s="6">
        <v>0.27400000000000002</v>
      </c>
      <c r="AC85" s="6"/>
      <c r="AD85" s="186">
        <v>0.39800000000000002</v>
      </c>
      <c r="AE85" s="186">
        <v>0.39800000000000002</v>
      </c>
      <c r="AF85" s="186">
        <v>0.39800000000000002</v>
      </c>
      <c r="AH85" s="6">
        <v>0.27400000000000002</v>
      </c>
      <c r="AI85" s="6">
        <v>0.27400000000000002</v>
      </c>
      <c r="AJ85" s="6">
        <v>0.27400000000000002</v>
      </c>
      <c r="AK85" s="6"/>
      <c r="AL85" s="186">
        <v>0.39800000000000002</v>
      </c>
      <c r="AM85" s="186">
        <v>0.39800000000000002</v>
      </c>
      <c r="AN85" s="186">
        <v>0.39800000000000002</v>
      </c>
      <c r="AP85" s="6">
        <v>0.27400000000000002</v>
      </c>
      <c r="AQ85" s="6">
        <v>0.27400000000000002</v>
      </c>
      <c r="AR85" s="6">
        <v>0.27400000000000002</v>
      </c>
      <c r="AS85" s="6"/>
      <c r="AT85" s="186">
        <v>0.39800000000000002</v>
      </c>
      <c r="AU85" s="186">
        <v>0.39800000000000002</v>
      </c>
      <c r="AV85" s="186">
        <v>0.39800000000000002</v>
      </c>
    </row>
    <row r="86" spans="1:57">
      <c r="A86">
        <v>1</v>
      </c>
      <c r="B86">
        <v>1</v>
      </c>
      <c r="C86" s="6"/>
      <c r="D86" s="6" t="s">
        <v>394</v>
      </c>
      <c r="E86" s="91"/>
      <c r="G86" s="6"/>
      <c r="I86" s="6" t="s">
        <v>172</v>
      </c>
      <c r="J86" s="9">
        <v>7.2800000000000004E-2</v>
      </c>
      <c r="K86" s="9">
        <v>7.2800000000000004E-2</v>
      </c>
      <c r="L86" s="9">
        <v>7.2800000000000004E-2</v>
      </c>
      <c r="M86" t="s">
        <v>465</v>
      </c>
      <c r="N86" s="170">
        <v>7.2800000000000004E-2</v>
      </c>
      <c r="O86" s="170">
        <v>7.2800000000000004E-2</v>
      </c>
      <c r="P86" s="165"/>
      <c r="R86" s="6">
        <v>7.2800000000000004E-2</v>
      </c>
      <c r="S86" s="6">
        <v>7.2800000000000004E-2</v>
      </c>
      <c r="T86" s="6">
        <v>7.2800000000000004E-2</v>
      </c>
      <c r="U86" s="6"/>
      <c r="V86" s="170">
        <v>7.2800000000000004E-2</v>
      </c>
      <c r="W86" s="170">
        <v>7.2800000000000004E-2</v>
      </c>
      <c r="X86" s="165"/>
      <c r="Z86" s="6">
        <v>7.2800000000000004E-2</v>
      </c>
      <c r="AA86" s="6">
        <v>7.2800000000000004E-2</v>
      </c>
      <c r="AB86" s="6">
        <v>7.2800000000000004E-2</v>
      </c>
      <c r="AC86" s="6"/>
      <c r="AD86" s="170">
        <v>7.2800000000000004E-2</v>
      </c>
      <c r="AE86" s="170">
        <v>7.2800000000000004E-2</v>
      </c>
      <c r="AF86" s="165"/>
      <c r="AH86" s="6">
        <v>7.2800000000000004E-2</v>
      </c>
      <c r="AI86" s="6">
        <v>7.2800000000000004E-2</v>
      </c>
      <c r="AJ86" s="6">
        <v>7.2800000000000004E-2</v>
      </c>
      <c r="AK86" s="6"/>
      <c r="AL86" s="170">
        <v>7.2800000000000004E-2</v>
      </c>
      <c r="AM86" s="170">
        <v>7.2800000000000004E-2</v>
      </c>
      <c r="AN86" s="165"/>
      <c r="AP86" s="6">
        <v>7.2800000000000004E-2</v>
      </c>
      <c r="AQ86" s="6">
        <v>7.2800000000000004E-2</v>
      </c>
      <c r="AR86" s="6">
        <v>7.2800000000000004E-2</v>
      </c>
      <c r="AS86" s="6"/>
      <c r="AT86" s="170">
        <v>7.2800000000000004E-2</v>
      </c>
      <c r="AU86" s="170">
        <v>7.2800000000000004E-2</v>
      </c>
      <c r="AV86" s="165"/>
    </row>
    <row r="87" spans="1:57">
      <c r="A87">
        <v>1</v>
      </c>
      <c r="B87">
        <v>1</v>
      </c>
      <c r="C87" s="6"/>
      <c r="D87" s="6" t="s">
        <v>397</v>
      </c>
      <c r="E87" s="91"/>
      <c r="G87" s="6"/>
      <c r="I87" s="6" t="s">
        <v>172</v>
      </c>
      <c r="J87" s="9">
        <v>0.27400000000000002</v>
      </c>
      <c r="K87" s="9">
        <v>0.27400000000000002</v>
      </c>
      <c r="L87" s="9">
        <v>0.27400000000000002</v>
      </c>
      <c r="M87" t="s">
        <v>465</v>
      </c>
      <c r="N87" s="170">
        <v>0.27400000000000002</v>
      </c>
      <c r="O87" s="170">
        <v>0.27400000000000002</v>
      </c>
      <c r="P87" s="165"/>
      <c r="R87" s="6">
        <v>0.27400000000000002</v>
      </c>
      <c r="S87" s="6">
        <v>0.27400000000000002</v>
      </c>
      <c r="T87" s="6">
        <v>0.27400000000000002</v>
      </c>
      <c r="U87" s="6"/>
      <c r="V87" s="170">
        <v>0.27400000000000002</v>
      </c>
      <c r="W87" s="170">
        <v>0.27400000000000002</v>
      </c>
      <c r="X87" s="165"/>
      <c r="Z87" s="6">
        <v>0.27400000000000002</v>
      </c>
      <c r="AA87" s="6">
        <v>0.27400000000000002</v>
      </c>
      <c r="AB87" s="6">
        <v>0.27400000000000002</v>
      </c>
      <c r="AC87" s="6"/>
      <c r="AD87" s="170">
        <v>0.27400000000000002</v>
      </c>
      <c r="AE87" s="170">
        <v>0.27400000000000002</v>
      </c>
      <c r="AF87" s="165"/>
      <c r="AH87" s="6">
        <v>0.27400000000000002</v>
      </c>
      <c r="AI87" s="6">
        <v>0.27400000000000002</v>
      </c>
      <c r="AJ87" s="6">
        <v>0.27400000000000002</v>
      </c>
      <c r="AK87" s="6"/>
      <c r="AL87" s="170">
        <v>0.27400000000000002</v>
      </c>
      <c r="AM87" s="170">
        <v>0.27400000000000002</v>
      </c>
      <c r="AN87" s="165"/>
      <c r="AP87" s="6">
        <v>0.27400000000000002</v>
      </c>
      <c r="AQ87" s="6">
        <v>0.27400000000000002</v>
      </c>
      <c r="AR87" s="6">
        <v>0.27400000000000002</v>
      </c>
      <c r="AS87" s="6"/>
      <c r="AT87" s="170">
        <v>0.27400000000000002</v>
      </c>
      <c r="AU87" s="170">
        <v>0.27400000000000002</v>
      </c>
      <c r="AV87" s="165"/>
    </row>
    <row r="88" spans="1:57">
      <c r="A88">
        <v>1</v>
      </c>
      <c r="B88">
        <v>1</v>
      </c>
      <c r="C88" s="6"/>
      <c r="D88" s="22"/>
      <c r="E88" s="6"/>
      <c r="F88" s="6"/>
      <c r="G88" s="6"/>
      <c r="J88" s="6"/>
      <c r="K88" s="6"/>
      <c r="L88" s="6"/>
      <c r="M88" t="s">
        <v>465</v>
      </c>
      <c r="N88" s="6"/>
      <c r="O88" s="6"/>
      <c r="P88" s="6"/>
      <c r="R88" s="6"/>
      <c r="S88" s="6"/>
      <c r="T88" s="6"/>
      <c r="U88" s="6"/>
      <c r="V88" s="6"/>
      <c r="W88" s="6"/>
      <c r="X88" s="6"/>
      <c r="Z88" s="6"/>
      <c r="AA88" s="6"/>
      <c r="AB88" s="6"/>
      <c r="AC88" s="6"/>
      <c r="AD88" s="6"/>
      <c r="AE88" s="6"/>
      <c r="AF88" s="6"/>
      <c r="AH88" s="6"/>
      <c r="AI88" s="6"/>
      <c r="AJ88" s="6"/>
      <c r="AK88" s="6"/>
      <c r="AL88" s="6"/>
      <c r="AM88" s="6"/>
      <c r="AN88" s="6"/>
      <c r="AP88" s="6"/>
      <c r="AQ88" s="6"/>
      <c r="AR88" s="6"/>
      <c r="AS88" s="6"/>
      <c r="AT88" s="6"/>
      <c r="AU88" s="6"/>
      <c r="AV88" s="6"/>
    </row>
    <row r="89" spans="1:57">
      <c r="A89">
        <v>1</v>
      </c>
      <c r="B89">
        <v>1</v>
      </c>
      <c r="D89" s="22"/>
      <c r="F89"/>
      <c r="J89" s="6" t="s">
        <v>82</v>
      </c>
      <c r="K89" s="6"/>
      <c r="L89" s="6"/>
      <c r="M89" t="s">
        <v>465</v>
      </c>
      <c r="N89" s="6" t="s">
        <v>83</v>
      </c>
      <c r="O89" s="6"/>
      <c r="P89" s="6"/>
      <c r="R89" s="6" t="s">
        <v>82</v>
      </c>
      <c r="S89" s="6"/>
      <c r="T89" s="6"/>
      <c r="U89" s="6"/>
      <c r="V89" s="6" t="s">
        <v>83</v>
      </c>
      <c r="W89" s="6"/>
      <c r="X89" s="6"/>
      <c r="Z89" s="6" t="s">
        <v>82</v>
      </c>
      <c r="AA89" s="6"/>
      <c r="AB89" s="6"/>
      <c r="AC89" s="6"/>
      <c r="AD89" s="6" t="s">
        <v>83</v>
      </c>
      <c r="AE89" s="6"/>
      <c r="AF89" s="6"/>
      <c r="AH89" s="6" t="s">
        <v>82</v>
      </c>
      <c r="AI89" s="6"/>
      <c r="AJ89" s="6"/>
      <c r="AK89" s="6"/>
      <c r="AL89" s="6" t="s">
        <v>83</v>
      </c>
      <c r="AM89" s="6"/>
      <c r="AN89" s="6"/>
      <c r="AP89" s="6" t="s">
        <v>82</v>
      </c>
      <c r="AQ89" s="6"/>
      <c r="AR89" s="6"/>
      <c r="AS89" s="6"/>
      <c r="AT89" s="6" t="s">
        <v>83</v>
      </c>
      <c r="AU89" s="6"/>
      <c r="AV89" s="6"/>
      <c r="AX89" s="6" t="s">
        <v>82</v>
      </c>
      <c r="AY89" s="6"/>
      <c r="AZ89" s="6"/>
      <c r="BA89" s="6"/>
      <c r="BB89" s="6" t="s">
        <v>83</v>
      </c>
      <c r="BC89" s="6"/>
      <c r="BD89" s="6"/>
    </row>
    <row r="90" spans="1:57">
      <c r="A90" s="12" t="s">
        <v>84</v>
      </c>
      <c r="B90" s="12" t="s">
        <v>85</v>
      </c>
      <c r="D90" s="4" t="s">
        <v>22</v>
      </c>
      <c r="E90" s="43"/>
      <c r="F90" s="44"/>
      <c r="G90" s="45"/>
      <c r="H90" s="46"/>
      <c r="J90" s="21" t="s">
        <v>86</v>
      </c>
      <c r="K90" s="20"/>
      <c r="L90" s="19"/>
      <c r="M90" t="s">
        <v>465</v>
      </c>
      <c r="N90" s="21" t="s">
        <v>86</v>
      </c>
      <c r="O90" s="20"/>
      <c r="P90" s="19"/>
      <c r="R90" s="21" t="s">
        <v>87</v>
      </c>
      <c r="S90" s="20"/>
      <c r="T90" s="19"/>
      <c r="V90" s="21" t="s">
        <v>87</v>
      </c>
      <c r="W90" s="20"/>
      <c r="X90" s="19"/>
      <c r="Z90" s="21" t="s">
        <v>88</v>
      </c>
      <c r="AA90" s="20"/>
      <c r="AB90" s="19"/>
      <c r="AD90" s="21" t="s">
        <v>88</v>
      </c>
      <c r="AE90" s="20"/>
      <c r="AF90" s="19"/>
      <c r="AH90" s="21" t="s">
        <v>89</v>
      </c>
      <c r="AI90" s="20"/>
      <c r="AJ90" s="19"/>
      <c r="AL90" s="21" t="s">
        <v>89</v>
      </c>
      <c r="AM90" s="20"/>
      <c r="AN90" s="19"/>
      <c r="AP90" s="21" t="s">
        <v>90</v>
      </c>
      <c r="AQ90" s="20"/>
      <c r="AR90" s="19"/>
      <c r="AT90" s="21" t="s">
        <v>90</v>
      </c>
      <c r="AU90" s="20"/>
      <c r="AV90" s="19"/>
      <c r="AX90" s="21" t="s">
        <v>91</v>
      </c>
      <c r="AY90" s="20"/>
      <c r="AZ90" s="19"/>
      <c r="BB90" s="21" t="s">
        <v>91</v>
      </c>
      <c r="BC90" s="20"/>
      <c r="BD90" s="19"/>
      <c r="BE90">
        <v>1</v>
      </c>
    </row>
    <row r="91" spans="1:57">
      <c r="A91" s="12" t="s">
        <v>84</v>
      </c>
      <c r="B91" s="12" t="s">
        <v>85</v>
      </c>
      <c r="D91" s="7"/>
      <c r="E91" s="7" t="s">
        <v>151</v>
      </c>
      <c r="F91" s="18" t="s">
        <v>92</v>
      </c>
      <c r="G91" s="7" t="s">
        <v>93</v>
      </c>
      <c r="H91" s="17" t="s">
        <v>94</v>
      </c>
      <c r="J91" s="18" t="s">
        <v>8</v>
      </c>
      <c r="K91" s="18" t="s">
        <v>9</v>
      </c>
      <c r="L91" s="18" t="s">
        <v>10</v>
      </c>
      <c r="M91" t="s">
        <v>465</v>
      </c>
      <c r="N91" s="18" t="s">
        <v>8</v>
      </c>
      <c r="O91" s="18" t="s">
        <v>9</v>
      </c>
      <c r="P91" s="18" t="s">
        <v>10</v>
      </c>
      <c r="R91" s="18" t="s">
        <v>8</v>
      </c>
      <c r="S91" s="18" t="s">
        <v>9</v>
      </c>
      <c r="T91" s="18" t="s">
        <v>10</v>
      </c>
      <c r="V91" s="18" t="s">
        <v>8</v>
      </c>
      <c r="W91" s="18" t="s">
        <v>9</v>
      </c>
      <c r="X91" s="18" t="s">
        <v>10</v>
      </c>
      <c r="Z91" s="18" t="s">
        <v>8</v>
      </c>
      <c r="AA91" s="18" t="s">
        <v>9</v>
      </c>
      <c r="AB91" s="18" t="s">
        <v>10</v>
      </c>
      <c r="AD91" s="18" t="s">
        <v>8</v>
      </c>
      <c r="AE91" s="18" t="s">
        <v>9</v>
      </c>
      <c r="AF91" s="18" t="s">
        <v>10</v>
      </c>
      <c r="AH91" s="18" t="s">
        <v>8</v>
      </c>
      <c r="AI91" s="18" t="s">
        <v>9</v>
      </c>
      <c r="AJ91" s="18" t="s">
        <v>10</v>
      </c>
      <c r="AL91" s="18" t="s">
        <v>8</v>
      </c>
      <c r="AM91" s="18" t="s">
        <v>9</v>
      </c>
      <c r="AN91" s="18" t="s">
        <v>10</v>
      </c>
      <c r="AP91" s="18" t="s">
        <v>8</v>
      </c>
      <c r="AQ91" s="18" t="s">
        <v>9</v>
      </c>
      <c r="AR91" s="18" t="s">
        <v>10</v>
      </c>
      <c r="AT91" s="18" t="s">
        <v>8</v>
      </c>
      <c r="AU91" s="18" t="s">
        <v>9</v>
      </c>
      <c r="AV91" s="18" t="s">
        <v>10</v>
      </c>
      <c r="AX91" s="18" t="s">
        <v>8</v>
      </c>
      <c r="AY91" s="18" t="s">
        <v>9</v>
      </c>
      <c r="AZ91" s="18" t="s">
        <v>10</v>
      </c>
      <c r="BB91" s="18" t="s">
        <v>8</v>
      </c>
      <c r="BC91" s="18" t="s">
        <v>9</v>
      </c>
      <c r="BD91" s="18" t="s">
        <v>10</v>
      </c>
    </row>
    <row r="92" spans="1:57">
      <c r="A92" s="12" t="s">
        <v>84</v>
      </c>
      <c r="B92">
        <v>1</v>
      </c>
      <c r="D92" s="159" t="s">
        <v>386</v>
      </c>
      <c r="E92" s="62" t="s">
        <v>100</v>
      </c>
      <c r="F92" s="10">
        <v>64</v>
      </c>
      <c r="G92" s="5" t="s">
        <v>117</v>
      </c>
      <c r="H92" s="5" t="s">
        <v>17</v>
      </c>
      <c r="I92" t="s">
        <v>422</v>
      </c>
      <c r="J92" s="165"/>
      <c r="K92" s="165"/>
      <c r="L92" s="165"/>
      <c r="M92" t="s">
        <v>465</v>
      </c>
      <c r="N92" s="9">
        <v>30</v>
      </c>
      <c r="O92" s="70">
        <v>20</v>
      </c>
      <c r="P92" s="70">
        <v>5</v>
      </c>
      <c r="R92" s="165"/>
      <c r="S92" s="165"/>
      <c r="T92" s="165"/>
      <c r="V92" s="9">
        <v>30</v>
      </c>
      <c r="W92" s="70">
        <f>O92</f>
        <v>20</v>
      </c>
      <c r="X92" s="70">
        <f>P92</f>
        <v>5</v>
      </c>
      <c r="Z92" s="165"/>
      <c r="AA92" s="165"/>
      <c r="AB92" s="165"/>
      <c r="AD92" s="9">
        <v>30</v>
      </c>
      <c r="AE92" s="70">
        <f>W92</f>
        <v>20</v>
      </c>
      <c r="AF92" s="70">
        <f>X92</f>
        <v>5</v>
      </c>
      <c r="AH92" s="165"/>
      <c r="AI92" s="165"/>
      <c r="AJ92" s="165"/>
      <c r="AL92" s="9">
        <v>30</v>
      </c>
      <c r="AM92" s="70">
        <f>AE92</f>
        <v>20</v>
      </c>
      <c r="AN92" s="70">
        <f>AF92</f>
        <v>5</v>
      </c>
      <c r="AP92" s="165"/>
      <c r="AQ92" s="165"/>
      <c r="AR92" s="165"/>
      <c r="AT92" s="9">
        <v>30</v>
      </c>
      <c r="AU92" s="70">
        <f>AM92</f>
        <v>20</v>
      </c>
      <c r="AV92" s="70">
        <f>AN92</f>
        <v>5</v>
      </c>
    </row>
    <row r="93" spans="1:57">
      <c r="A93" s="12" t="s">
        <v>84</v>
      </c>
      <c r="B93">
        <v>1</v>
      </c>
      <c r="D93" s="197" t="s">
        <v>387</v>
      </c>
      <c r="E93" s="62" t="s">
        <v>100</v>
      </c>
      <c r="F93" s="14">
        <v>64</v>
      </c>
      <c r="G93" s="9" t="s">
        <v>117</v>
      </c>
      <c r="H93" s="5" t="s">
        <v>98</v>
      </c>
      <c r="I93" t="s">
        <v>422</v>
      </c>
      <c r="J93" s="165"/>
      <c r="K93" s="165"/>
      <c r="L93" s="165"/>
      <c r="M93" t="s">
        <v>465</v>
      </c>
      <c r="N93" s="9">
        <v>16</v>
      </c>
      <c r="O93" s="105">
        <v>11</v>
      </c>
      <c r="P93" s="105">
        <v>8</v>
      </c>
      <c r="R93" s="165"/>
      <c r="S93" s="165"/>
      <c r="T93" s="165"/>
      <c r="V93" s="9">
        <v>16</v>
      </c>
      <c r="W93" s="105">
        <f>O93</f>
        <v>11</v>
      </c>
      <c r="X93" s="105">
        <f>P93</f>
        <v>8</v>
      </c>
      <c r="Z93" s="165"/>
      <c r="AA93" s="165"/>
      <c r="AB93" s="165"/>
      <c r="AD93" s="9">
        <v>16</v>
      </c>
      <c r="AE93" s="105">
        <f>W93</f>
        <v>11</v>
      </c>
      <c r="AF93" s="105">
        <f>X93</f>
        <v>8</v>
      </c>
      <c r="AH93" s="165"/>
      <c r="AI93" s="165"/>
      <c r="AJ93" s="165"/>
      <c r="AL93" s="9">
        <v>16</v>
      </c>
      <c r="AM93" s="105">
        <f>AE93</f>
        <v>11</v>
      </c>
      <c r="AN93" s="105">
        <f>AF93</f>
        <v>8</v>
      </c>
      <c r="AP93" s="165"/>
      <c r="AQ93" s="165"/>
      <c r="AR93" s="165"/>
      <c r="AT93" s="9">
        <v>16</v>
      </c>
      <c r="AU93" s="105">
        <f>AM93</f>
        <v>11</v>
      </c>
      <c r="AV93" s="105">
        <f>AN93</f>
        <v>8</v>
      </c>
    </row>
    <row r="94" spans="1:57">
      <c r="A94" s="12" t="s">
        <v>84</v>
      </c>
      <c r="B94">
        <v>1</v>
      </c>
      <c r="D94" s="15" t="s">
        <v>388</v>
      </c>
      <c r="E94" s="5"/>
      <c r="F94" s="14" t="s">
        <v>106</v>
      </c>
      <c r="G94" s="5"/>
      <c r="H94" s="5" t="s">
        <v>17</v>
      </c>
      <c r="I94" t="s">
        <v>422</v>
      </c>
      <c r="J94" s="165"/>
      <c r="K94" s="165"/>
      <c r="L94" s="165"/>
      <c r="M94" t="s">
        <v>465</v>
      </c>
      <c r="N94" s="170">
        <v>2</v>
      </c>
      <c r="O94" s="67">
        <v>2</v>
      </c>
      <c r="P94" s="67">
        <v>1</v>
      </c>
      <c r="R94" s="165"/>
      <c r="S94" s="165"/>
      <c r="T94" s="165"/>
      <c r="V94" s="170">
        <v>2</v>
      </c>
      <c r="W94" s="9">
        <v>2</v>
      </c>
      <c r="X94" s="67">
        <v>1</v>
      </c>
      <c r="Z94" s="165"/>
      <c r="AA94" s="165"/>
      <c r="AB94" s="165"/>
      <c r="AD94" s="170">
        <v>2</v>
      </c>
      <c r="AE94" s="9">
        <v>2</v>
      </c>
      <c r="AF94" s="67">
        <v>1</v>
      </c>
      <c r="AH94" s="165"/>
      <c r="AI94" s="165"/>
      <c r="AJ94" s="165"/>
      <c r="AL94" s="170">
        <v>2</v>
      </c>
      <c r="AM94" s="9">
        <v>2</v>
      </c>
      <c r="AN94" s="67">
        <v>1</v>
      </c>
      <c r="AP94" s="165"/>
      <c r="AQ94" s="165"/>
      <c r="AR94" s="165"/>
      <c r="AT94" s="170">
        <v>2</v>
      </c>
      <c r="AU94" s="9">
        <v>2</v>
      </c>
      <c r="AV94" s="67">
        <v>1</v>
      </c>
    </row>
    <row r="95" spans="1:57">
      <c r="A95" s="12" t="s">
        <v>84</v>
      </c>
      <c r="B95">
        <v>1</v>
      </c>
      <c r="D95" s="159" t="s">
        <v>399</v>
      </c>
      <c r="E95" s="62" t="s">
        <v>100</v>
      </c>
      <c r="F95" s="10">
        <v>64</v>
      </c>
      <c r="G95" s="5" t="s">
        <v>117</v>
      </c>
      <c r="H95" s="5" t="s">
        <v>17</v>
      </c>
      <c r="I95" t="s">
        <v>422</v>
      </c>
      <c r="J95" s="165"/>
      <c r="K95" s="165"/>
      <c r="L95" s="165"/>
      <c r="M95" t="s">
        <v>465</v>
      </c>
      <c r="N95" s="170">
        <v>5</v>
      </c>
      <c r="O95" s="182">
        <v>0</v>
      </c>
      <c r="P95" s="182">
        <v>0</v>
      </c>
      <c r="Q95" s="183"/>
      <c r="R95" s="170"/>
      <c r="S95" s="170"/>
      <c r="T95" s="170"/>
      <c r="U95" s="183"/>
      <c r="V95" s="170">
        <v>0</v>
      </c>
      <c r="W95" s="182">
        <v>0</v>
      </c>
      <c r="X95" s="182">
        <v>0</v>
      </c>
      <c r="Y95" s="183"/>
      <c r="Z95" s="170"/>
      <c r="AA95" s="170"/>
      <c r="AB95" s="170"/>
      <c r="AC95" s="183"/>
      <c r="AD95" s="170">
        <v>3</v>
      </c>
      <c r="AE95" s="182">
        <v>0</v>
      </c>
      <c r="AF95" s="182">
        <v>0</v>
      </c>
      <c r="AG95" s="183"/>
      <c r="AH95" s="170"/>
      <c r="AI95" s="170"/>
      <c r="AJ95" s="170"/>
      <c r="AK95" s="183"/>
      <c r="AL95" s="170">
        <v>3</v>
      </c>
      <c r="AM95" s="182">
        <v>0</v>
      </c>
      <c r="AN95" s="182">
        <v>0</v>
      </c>
      <c r="AO95" s="183"/>
      <c r="AP95" s="170"/>
      <c r="AQ95" s="170"/>
      <c r="AR95" s="170"/>
      <c r="AS95" s="183"/>
      <c r="AT95" s="170">
        <v>3</v>
      </c>
      <c r="AU95" s="182">
        <v>0</v>
      </c>
      <c r="AV95" s="182">
        <v>0</v>
      </c>
    </row>
    <row r="96" spans="1:57">
      <c r="A96" s="12" t="s">
        <v>84</v>
      </c>
      <c r="B96">
        <v>1</v>
      </c>
      <c r="D96" s="197" t="s">
        <v>400</v>
      </c>
      <c r="E96" s="62" t="s">
        <v>100</v>
      </c>
      <c r="F96" s="14">
        <v>64</v>
      </c>
      <c r="G96" s="9" t="s">
        <v>117</v>
      </c>
      <c r="H96" s="5" t="s">
        <v>98</v>
      </c>
      <c r="I96" t="s">
        <v>422</v>
      </c>
      <c r="J96" s="165"/>
      <c r="K96" s="165"/>
      <c r="L96" s="165"/>
      <c r="M96" t="s">
        <v>465</v>
      </c>
      <c r="N96" s="170">
        <v>16</v>
      </c>
      <c r="O96" s="182">
        <v>0</v>
      </c>
      <c r="P96" s="182">
        <v>0</v>
      </c>
      <c r="Q96" s="183"/>
      <c r="R96" s="170"/>
      <c r="S96" s="170"/>
      <c r="T96" s="170"/>
      <c r="U96" s="183"/>
      <c r="V96" s="170">
        <v>0</v>
      </c>
      <c r="W96" s="182">
        <v>0</v>
      </c>
      <c r="X96" s="182">
        <v>0</v>
      </c>
      <c r="Y96" s="183"/>
      <c r="Z96" s="170"/>
      <c r="AA96" s="170"/>
      <c r="AB96" s="170"/>
      <c r="AC96" s="183"/>
      <c r="AD96" s="170">
        <v>16</v>
      </c>
      <c r="AE96" s="182">
        <v>0</v>
      </c>
      <c r="AF96" s="182">
        <v>0</v>
      </c>
      <c r="AG96" s="183"/>
      <c r="AH96" s="170"/>
      <c r="AI96" s="170"/>
      <c r="AJ96" s="170"/>
      <c r="AK96" s="183"/>
      <c r="AL96" s="170">
        <v>16</v>
      </c>
      <c r="AM96" s="182">
        <v>0</v>
      </c>
      <c r="AN96" s="182">
        <v>0</v>
      </c>
      <c r="AO96" s="183"/>
      <c r="AP96" s="170"/>
      <c r="AQ96" s="170"/>
      <c r="AR96" s="170"/>
      <c r="AS96" s="183"/>
      <c r="AT96" s="170">
        <v>16</v>
      </c>
      <c r="AU96" s="182">
        <v>0</v>
      </c>
      <c r="AV96" s="182">
        <v>0</v>
      </c>
    </row>
    <row r="97" spans="1:56">
      <c r="A97" s="12" t="s">
        <v>84</v>
      </c>
      <c r="B97">
        <v>1</v>
      </c>
      <c r="D97" s="15" t="s">
        <v>401</v>
      </c>
      <c r="E97" s="5"/>
      <c r="F97" s="14" t="s">
        <v>106</v>
      </c>
      <c r="G97" s="5"/>
      <c r="H97" s="5" t="s">
        <v>17</v>
      </c>
      <c r="I97" t="s">
        <v>422</v>
      </c>
      <c r="J97" s="165"/>
      <c r="K97" s="165"/>
      <c r="L97" s="165"/>
      <c r="M97" t="s">
        <v>465</v>
      </c>
      <c r="N97" s="170">
        <v>2</v>
      </c>
      <c r="O97" s="182">
        <v>0</v>
      </c>
      <c r="P97" s="182">
        <v>0</v>
      </c>
      <c r="Q97" s="183"/>
      <c r="R97" s="170"/>
      <c r="S97" s="170"/>
      <c r="T97" s="170"/>
      <c r="U97" s="183"/>
      <c r="V97" s="170">
        <v>0</v>
      </c>
      <c r="W97" s="182">
        <v>0</v>
      </c>
      <c r="X97" s="182">
        <v>0</v>
      </c>
      <c r="Y97" s="183"/>
      <c r="Z97" s="170"/>
      <c r="AA97" s="170"/>
      <c r="AB97" s="170"/>
      <c r="AC97" s="183"/>
      <c r="AD97" s="170">
        <v>2</v>
      </c>
      <c r="AE97" s="182">
        <v>0</v>
      </c>
      <c r="AF97" s="182">
        <v>0</v>
      </c>
      <c r="AG97" s="183"/>
      <c r="AH97" s="170"/>
      <c r="AI97" s="170"/>
      <c r="AJ97" s="170"/>
      <c r="AK97" s="183"/>
      <c r="AL97" s="170">
        <v>2</v>
      </c>
      <c r="AM97" s="182">
        <v>0</v>
      </c>
      <c r="AN97" s="182">
        <v>0</v>
      </c>
      <c r="AO97" s="183"/>
      <c r="AP97" s="170"/>
      <c r="AQ97" s="170"/>
      <c r="AR97" s="170"/>
      <c r="AS97" s="183"/>
      <c r="AT97" s="170">
        <v>2</v>
      </c>
      <c r="AU97" s="182">
        <v>0</v>
      </c>
      <c r="AV97" s="182">
        <v>0</v>
      </c>
    </row>
    <row r="98" spans="1:56">
      <c r="A98" s="12" t="s">
        <v>84</v>
      </c>
      <c r="B98">
        <v>1</v>
      </c>
      <c r="D98" s="29" t="s">
        <v>173</v>
      </c>
      <c r="E98" s="62" t="s">
        <v>100</v>
      </c>
      <c r="F98" s="10">
        <v>64</v>
      </c>
      <c r="G98" s="5" t="s">
        <v>117</v>
      </c>
      <c r="H98" s="5" t="s">
        <v>17</v>
      </c>
      <c r="J98" s="9">
        <v>30</v>
      </c>
      <c r="K98" s="25">
        <v>10</v>
      </c>
      <c r="L98" s="25">
        <v>5</v>
      </c>
      <c r="M98" t="s">
        <v>465</v>
      </c>
      <c r="N98" s="9">
        <v>30</v>
      </c>
      <c r="O98" s="70">
        <v>10</v>
      </c>
      <c r="P98" s="162"/>
      <c r="R98" s="9">
        <v>30</v>
      </c>
      <c r="S98" s="25">
        <v>10</v>
      </c>
      <c r="T98" s="25">
        <v>5</v>
      </c>
      <c r="V98" s="9">
        <v>30</v>
      </c>
      <c r="W98" s="70">
        <v>10</v>
      </c>
      <c r="X98" s="162"/>
      <c r="Z98" s="9">
        <v>30</v>
      </c>
      <c r="AA98" s="25">
        <v>10</v>
      </c>
      <c r="AB98" s="25">
        <v>5</v>
      </c>
      <c r="AD98" s="9">
        <v>30</v>
      </c>
      <c r="AE98" s="70">
        <v>10</v>
      </c>
      <c r="AF98" s="162"/>
      <c r="AH98" s="9">
        <v>30</v>
      </c>
      <c r="AI98" s="25">
        <v>10</v>
      </c>
      <c r="AJ98" s="25">
        <v>5</v>
      </c>
      <c r="AL98" s="9">
        <v>30</v>
      </c>
      <c r="AM98" s="70">
        <v>10</v>
      </c>
      <c r="AN98" s="162"/>
      <c r="AP98" s="9">
        <v>30</v>
      </c>
      <c r="AQ98" s="25">
        <v>10</v>
      </c>
      <c r="AR98" s="25">
        <v>5</v>
      </c>
      <c r="AT98" s="9">
        <v>30</v>
      </c>
      <c r="AU98" s="70">
        <v>10</v>
      </c>
      <c r="AV98" s="162"/>
    </row>
    <row r="99" spans="1:56">
      <c r="A99" s="12" t="s">
        <v>84</v>
      </c>
      <c r="B99">
        <v>1</v>
      </c>
      <c r="D99" s="196" t="s">
        <v>174</v>
      </c>
      <c r="E99" s="62" t="s">
        <v>100</v>
      </c>
      <c r="F99" s="14">
        <v>64</v>
      </c>
      <c r="G99" s="9" t="s">
        <v>117</v>
      </c>
      <c r="H99" s="5" t="s">
        <v>98</v>
      </c>
      <c r="J99" s="9">
        <v>24</v>
      </c>
      <c r="K99" s="25">
        <v>10</v>
      </c>
      <c r="L99" s="25">
        <v>10</v>
      </c>
      <c r="M99" t="s">
        <v>465</v>
      </c>
      <c r="N99" s="9">
        <v>24</v>
      </c>
      <c r="O99" s="105">
        <v>11</v>
      </c>
      <c r="P99" s="162"/>
      <c r="R99" s="9">
        <v>24</v>
      </c>
      <c r="S99" s="25">
        <v>10</v>
      </c>
      <c r="T99" s="25">
        <v>10</v>
      </c>
      <c r="V99" s="9">
        <v>24</v>
      </c>
      <c r="W99" s="105">
        <v>11</v>
      </c>
      <c r="X99" s="162"/>
      <c r="Z99" s="9">
        <v>24</v>
      </c>
      <c r="AA99" s="25">
        <v>10</v>
      </c>
      <c r="AB99" s="25">
        <v>10</v>
      </c>
      <c r="AD99" s="9">
        <v>24</v>
      </c>
      <c r="AE99" s="105">
        <v>11</v>
      </c>
      <c r="AF99" s="162"/>
      <c r="AH99" s="9">
        <v>24</v>
      </c>
      <c r="AI99" s="25">
        <v>10</v>
      </c>
      <c r="AJ99" s="25">
        <v>10</v>
      </c>
      <c r="AL99" s="9">
        <v>24</v>
      </c>
      <c r="AM99" s="105">
        <v>11</v>
      </c>
      <c r="AN99" s="162"/>
      <c r="AP99" s="9">
        <v>24</v>
      </c>
      <c r="AQ99" s="25">
        <v>10</v>
      </c>
      <c r="AR99" s="25">
        <v>10</v>
      </c>
      <c r="AT99" s="9">
        <v>24</v>
      </c>
      <c r="AU99" s="105">
        <v>11</v>
      </c>
      <c r="AV99" s="162"/>
    </row>
    <row r="100" spans="1:56">
      <c r="A100" s="12" t="s">
        <v>84</v>
      </c>
      <c r="B100">
        <v>1</v>
      </c>
      <c r="D100" s="9" t="s">
        <v>175</v>
      </c>
      <c r="E100" s="5"/>
      <c r="F100" s="14" t="s">
        <v>106</v>
      </c>
      <c r="G100" s="5"/>
      <c r="H100" s="5" t="s">
        <v>17</v>
      </c>
      <c r="J100" s="9">
        <v>2</v>
      </c>
      <c r="K100" s="9">
        <v>2</v>
      </c>
      <c r="L100" s="9">
        <v>2</v>
      </c>
      <c r="M100" t="s">
        <v>465</v>
      </c>
      <c r="N100" s="89">
        <v>1</v>
      </c>
      <c r="O100" s="90">
        <v>1</v>
      </c>
      <c r="P100" s="162"/>
      <c r="R100" s="9">
        <v>2</v>
      </c>
      <c r="S100" s="9">
        <v>2</v>
      </c>
      <c r="T100" s="9">
        <v>2</v>
      </c>
      <c r="V100" s="89">
        <v>1</v>
      </c>
      <c r="W100" s="90">
        <v>1</v>
      </c>
      <c r="X100" s="162"/>
      <c r="Z100" s="9">
        <v>2</v>
      </c>
      <c r="AA100" s="9">
        <v>2</v>
      </c>
      <c r="AB100" s="9">
        <v>2</v>
      </c>
      <c r="AD100" s="89">
        <v>1</v>
      </c>
      <c r="AE100" s="90">
        <v>1</v>
      </c>
      <c r="AF100" s="162"/>
      <c r="AH100" s="9">
        <v>2</v>
      </c>
      <c r="AI100" s="9">
        <v>2</v>
      </c>
      <c r="AJ100" s="9">
        <v>2</v>
      </c>
      <c r="AL100" s="89">
        <v>1</v>
      </c>
      <c r="AM100" s="90">
        <v>1</v>
      </c>
      <c r="AN100" s="162"/>
      <c r="AP100" s="9">
        <v>2</v>
      </c>
      <c r="AQ100" s="9">
        <v>2</v>
      </c>
      <c r="AR100" s="9">
        <v>2</v>
      </c>
      <c r="AT100" s="89">
        <v>1</v>
      </c>
      <c r="AU100" s="90">
        <v>1</v>
      </c>
      <c r="AV100" s="162"/>
    </row>
    <row r="101" spans="1:56">
      <c r="A101" s="12" t="s">
        <v>84</v>
      </c>
      <c r="B101">
        <v>1</v>
      </c>
      <c r="D101" s="29" t="s">
        <v>176</v>
      </c>
      <c r="E101" s="62" t="s">
        <v>100</v>
      </c>
      <c r="F101" s="10">
        <v>66</v>
      </c>
      <c r="G101" s="5" t="s">
        <v>117</v>
      </c>
      <c r="H101" s="5" t="s">
        <v>17</v>
      </c>
      <c r="I101" t="s">
        <v>414</v>
      </c>
      <c r="J101" s="9">
        <v>30</v>
      </c>
      <c r="K101" s="25">
        <v>10</v>
      </c>
      <c r="L101" s="25">
        <v>5</v>
      </c>
      <c r="M101" t="s">
        <v>465</v>
      </c>
      <c r="N101" s="9">
        <v>30</v>
      </c>
      <c r="O101" s="70">
        <v>10</v>
      </c>
      <c r="P101" s="70">
        <v>5</v>
      </c>
      <c r="R101" s="9">
        <v>30</v>
      </c>
      <c r="S101" s="25">
        <v>10</v>
      </c>
      <c r="T101" s="25">
        <v>5</v>
      </c>
      <c r="V101" s="9">
        <v>30</v>
      </c>
      <c r="W101" s="70">
        <f>O101</f>
        <v>10</v>
      </c>
      <c r="X101" s="70">
        <f>P101</f>
        <v>5</v>
      </c>
      <c r="Z101" s="9">
        <v>30</v>
      </c>
      <c r="AA101" s="25">
        <v>10</v>
      </c>
      <c r="AB101" s="25">
        <v>5</v>
      </c>
      <c r="AD101" s="9">
        <v>30</v>
      </c>
      <c r="AE101" s="70">
        <f>W101</f>
        <v>10</v>
      </c>
      <c r="AF101" s="70">
        <f>X101</f>
        <v>5</v>
      </c>
      <c r="AH101" s="9">
        <v>30</v>
      </c>
      <c r="AI101" s="25">
        <v>10</v>
      </c>
      <c r="AJ101" s="25">
        <v>5</v>
      </c>
      <c r="AL101" s="9">
        <v>30</v>
      </c>
      <c r="AM101" s="70">
        <f>AE101</f>
        <v>10</v>
      </c>
      <c r="AN101" s="70">
        <f>AF101</f>
        <v>5</v>
      </c>
      <c r="AP101" s="9">
        <v>30</v>
      </c>
      <c r="AQ101" s="25">
        <v>10</v>
      </c>
      <c r="AR101" s="25">
        <v>5</v>
      </c>
      <c r="AT101" s="9">
        <v>30</v>
      </c>
      <c r="AU101" s="70">
        <f>AM101</f>
        <v>10</v>
      </c>
      <c r="AV101" s="70">
        <f>AN101</f>
        <v>5</v>
      </c>
    </row>
    <row r="102" spans="1:56">
      <c r="A102" s="12" t="s">
        <v>84</v>
      </c>
      <c r="B102">
        <v>1</v>
      </c>
      <c r="D102" s="196" t="s">
        <v>177</v>
      </c>
      <c r="E102" s="62" t="s">
        <v>100</v>
      </c>
      <c r="F102" s="10">
        <v>66</v>
      </c>
      <c r="G102" s="5" t="s">
        <v>117</v>
      </c>
      <c r="H102" s="5" t="s">
        <v>98</v>
      </c>
      <c r="J102" s="9">
        <v>6</v>
      </c>
      <c r="K102" s="25">
        <v>3</v>
      </c>
      <c r="L102" s="25">
        <v>3</v>
      </c>
      <c r="M102" t="s">
        <v>465</v>
      </c>
      <c r="N102" s="15">
        <v>8</v>
      </c>
      <c r="O102" s="70">
        <v>3</v>
      </c>
      <c r="P102" s="70">
        <v>3</v>
      </c>
      <c r="R102" s="9">
        <v>6</v>
      </c>
      <c r="S102" s="25">
        <v>3</v>
      </c>
      <c r="T102" s="25">
        <v>3</v>
      </c>
      <c r="V102" s="15">
        <v>8</v>
      </c>
      <c r="W102" s="70">
        <f>O102</f>
        <v>3</v>
      </c>
      <c r="X102" s="70">
        <f>P102</f>
        <v>3</v>
      </c>
      <c r="Z102" s="9">
        <v>6</v>
      </c>
      <c r="AA102" s="25">
        <v>3</v>
      </c>
      <c r="AB102" s="25">
        <v>3</v>
      </c>
      <c r="AD102" s="15">
        <v>8</v>
      </c>
      <c r="AE102" s="70">
        <f>W102</f>
        <v>3</v>
      </c>
      <c r="AF102" s="70">
        <f>X102</f>
        <v>3</v>
      </c>
      <c r="AH102" s="9">
        <v>6</v>
      </c>
      <c r="AI102" s="25">
        <v>3</v>
      </c>
      <c r="AJ102" s="25">
        <v>3</v>
      </c>
      <c r="AL102" s="15">
        <v>8</v>
      </c>
      <c r="AM102" s="70">
        <f>AE102</f>
        <v>3</v>
      </c>
      <c r="AN102" s="70">
        <f>AF102</f>
        <v>3</v>
      </c>
      <c r="AP102" s="9">
        <v>6</v>
      </c>
      <c r="AQ102" s="25">
        <v>3</v>
      </c>
      <c r="AR102" s="25">
        <v>3</v>
      </c>
      <c r="AT102" s="15">
        <v>8</v>
      </c>
      <c r="AU102" s="70">
        <f>AM102</f>
        <v>3</v>
      </c>
      <c r="AV102" s="70">
        <f>AN102</f>
        <v>3</v>
      </c>
    </row>
    <row r="103" spans="1:56">
      <c r="A103" s="12" t="s">
        <v>84</v>
      </c>
      <c r="B103">
        <v>1</v>
      </c>
      <c r="D103" s="9" t="s">
        <v>178</v>
      </c>
      <c r="E103" s="5"/>
      <c r="F103" s="14" t="s">
        <v>106</v>
      </c>
      <c r="G103" s="5"/>
      <c r="H103" s="5" t="s">
        <v>17</v>
      </c>
      <c r="J103" s="9">
        <v>1</v>
      </c>
      <c r="K103" s="9">
        <v>1</v>
      </c>
      <c r="L103" s="9">
        <v>1</v>
      </c>
      <c r="M103" t="s">
        <v>465</v>
      </c>
      <c r="N103" s="9">
        <v>1</v>
      </c>
      <c r="O103" s="67">
        <v>1</v>
      </c>
      <c r="P103" s="67">
        <v>1</v>
      </c>
      <c r="R103" s="9">
        <v>1</v>
      </c>
      <c r="S103" s="9">
        <v>1</v>
      </c>
      <c r="T103" s="9">
        <v>1</v>
      </c>
      <c r="V103" s="9">
        <v>1</v>
      </c>
      <c r="W103" s="9">
        <v>1</v>
      </c>
      <c r="X103" s="9">
        <v>1</v>
      </c>
      <c r="Z103" s="9">
        <v>1</v>
      </c>
      <c r="AA103" s="9">
        <v>1</v>
      </c>
      <c r="AB103" s="9">
        <v>1</v>
      </c>
      <c r="AD103" s="9">
        <v>1</v>
      </c>
      <c r="AE103" s="9">
        <v>1</v>
      </c>
      <c r="AF103" s="9">
        <v>1</v>
      </c>
      <c r="AH103" s="9">
        <v>1</v>
      </c>
      <c r="AI103" s="9">
        <v>1</v>
      </c>
      <c r="AJ103" s="9">
        <v>1</v>
      </c>
      <c r="AL103" s="9">
        <v>1</v>
      </c>
      <c r="AM103" s="9">
        <v>1</v>
      </c>
      <c r="AN103" s="9">
        <v>1</v>
      </c>
      <c r="AP103" s="9">
        <v>1</v>
      </c>
      <c r="AQ103" s="9">
        <v>1</v>
      </c>
      <c r="AR103" s="9">
        <v>1</v>
      </c>
      <c r="AT103" s="9">
        <v>1</v>
      </c>
      <c r="AU103" s="9">
        <v>1</v>
      </c>
      <c r="AV103" s="9">
        <v>1</v>
      </c>
    </row>
    <row r="104" spans="1:56">
      <c r="A104" s="12" t="s">
        <v>84</v>
      </c>
      <c r="B104">
        <v>1</v>
      </c>
      <c r="D104" s="29" t="s">
        <v>179</v>
      </c>
      <c r="E104" s="62" t="s">
        <v>100</v>
      </c>
      <c r="F104" s="10">
        <v>68</v>
      </c>
      <c r="G104" s="5" t="s">
        <v>117</v>
      </c>
      <c r="H104" s="5" t="s">
        <v>17</v>
      </c>
      <c r="I104" t="s">
        <v>421</v>
      </c>
      <c r="J104" s="9">
        <v>1</v>
      </c>
      <c r="K104" s="25">
        <v>1</v>
      </c>
      <c r="L104" s="25">
        <v>1</v>
      </c>
      <c r="M104" t="s">
        <v>465</v>
      </c>
      <c r="N104" s="165"/>
      <c r="O104" s="162"/>
      <c r="P104" s="162"/>
      <c r="R104" s="9">
        <v>1</v>
      </c>
      <c r="S104" s="25">
        <v>1</v>
      </c>
      <c r="T104" s="25">
        <v>1</v>
      </c>
      <c r="V104" s="163"/>
      <c r="W104" s="163"/>
      <c r="X104" s="163"/>
      <c r="Z104" s="9">
        <v>1</v>
      </c>
      <c r="AA104" s="25">
        <v>1</v>
      </c>
      <c r="AB104" s="25">
        <v>1</v>
      </c>
      <c r="AD104" s="163"/>
      <c r="AE104" s="163"/>
      <c r="AF104" s="163"/>
      <c r="AH104" s="9">
        <v>1</v>
      </c>
      <c r="AI104" s="25">
        <v>1</v>
      </c>
      <c r="AJ104" s="25">
        <v>1</v>
      </c>
      <c r="AL104" s="163"/>
      <c r="AM104" s="163"/>
      <c r="AN104" s="163"/>
      <c r="AP104" s="9">
        <v>1</v>
      </c>
      <c r="AQ104" s="25">
        <v>1</v>
      </c>
      <c r="AR104" s="25">
        <v>1</v>
      </c>
      <c r="AT104" s="163"/>
      <c r="AU104" s="163"/>
      <c r="AV104" s="163"/>
    </row>
    <row r="105" spans="1:56">
      <c r="A105" s="12" t="s">
        <v>84</v>
      </c>
      <c r="B105">
        <v>1</v>
      </c>
      <c r="D105" s="196" t="s">
        <v>180</v>
      </c>
      <c r="E105" s="62" t="s">
        <v>100</v>
      </c>
      <c r="F105" s="10">
        <v>68</v>
      </c>
      <c r="G105" s="5" t="s">
        <v>117</v>
      </c>
      <c r="H105" s="5" t="s">
        <v>98</v>
      </c>
      <c r="I105" t="s">
        <v>421</v>
      </c>
      <c r="J105" s="9">
        <v>44</v>
      </c>
      <c r="K105" s="25">
        <v>20</v>
      </c>
      <c r="L105" s="25">
        <v>10</v>
      </c>
      <c r="M105" t="s">
        <v>465</v>
      </c>
      <c r="N105" s="165"/>
      <c r="O105" s="162"/>
      <c r="P105" s="162"/>
      <c r="R105" s="9">
        <v>44</v>
      </c>
      <c r="S105" s="25">
        <v>20</v>
      </c>
      <c r="T105" s="25">
        <v>10</v>
      </c>
      <c r="V105" s="163"/>
      <c r="W105" s="163"/>
      <c r="X105" s="163"/>
      <c r="Z105" s="9">
        <v>44</v>
      </c>
      <c r="AA105" s="25">
        <v>20</v>
      </c>
      <c r="AB105" s="25">
        <v>10</v>
      </c>
      <c r="AD105" s="163"/>
      <c r="AE105" s="163"/>
      <c r="AF105" s="163"/>
      <c r="AH105" s="9">
        <v>44</v>
      </c>
      <c r="AI105" s="25">
        <v>20</v>
      </c>
      <c r="AJ105" s="25">
        <v>10</v>
      </c>
      <c r="AL105" s="163"/>
      <c r="AM105" s="163"/>
      <c r="AN105" s="163"/>
      <c r="AP105" s="9">
        <v>44</v>
      </c>
      <c r="AQ105" s="25">
        <v>20</v>
      </c>
      <c r="AR105" s="25">
        <v>10</v>
      </c>
      <c r="AT105" s="163"/>
      <c r="AU105" s="163"/>
      <c r="AV105" s="163"/>
    </row>
    <row r="106" spans="1:56">
      <c r="A106" s="12" t="s">
        <v>84</v>
      </c>
      <c r="B106">
        <v>1</v>
      </c>
      <c r="D106" s="9" t="s">
        <v>181</v>
      </c>
      <c r="E106" s="5"/>
      <c r="F106" s="14" t="s">
        <v>106</v>
      </c>
      <c r="G106" s="5"/>
      <c r="H106" s="5" t="s">
        <v>17</v>
      </c>
      <c r="I106" t="s">
        <v>421</v>
      </c>
      <c r="J106" s="9">
        <v>1</v>
      </c>
      <c r="K106" s="9">
        <v>1</v>
      </c>
      <c r="L106" s="9">
        <v>1</v>
      </c>
      <c r="M106" t="s">
        <v>465</v>
      </c>
      <c r="N106" s="165"/>
      <c r="O106" s="162"/>
      <c r="P106" s="162"/>
      <c r="R106" s="9">
        <v>1</v>
      </c>
      <c r="S106" s="9">
        <v>1</v>
      </c>
      <c r="T106" s="9">
        <v>1</v>
      </c>
      <c r="V106" s="163"/>
      <c r="W106" s="163"/>
      <c r="X106" s="163"/>
      <c r="Z106" s="9">
        <v>1</v>
      </c>
      <c r="AA106" s="9">
        <v>1</v>
      </c>
      <c r="AB106" s="9">
        <v>1</v>
      </c>
      <c r="AD106" s="163"/>
      <c r="AE106" s="163"/>
      <c r="AF106" s="163"/>
      <c r="AH106" s="9">
        <v>1</v>
      </c>
      <c r="AI106" s="9">
        <v>1</v>
      </c>
      <c r="AJ106" s="9">
        <v>1</v>
      </c>
      <c r="AL106" s="163"/>
      <c r="AM106" s="163"/>
      <c r="AN106" s="163"/>
      <c r="AP106" s="9">
        <v>1</v>
      </c>
      <c r="AQ106" s="9">
        <v>1</v>
      </c>
      <c r="AR106" s="9">
        <v>1</v>
      </c>
      <c r="AT106" s="163"/>
      <c r="AU106" s="163"/>
      <c r="AV106" s="163"/>
    </row>
    <row r="107" spans="1:56">
      <c r="A107" s="12" t="s">
        <v>84</v>
      </c>
      <c r="B107">
        <v>1</v>
      </c>
      <c r="D107" s="29" t="s">
        <v>182</v>
      </c>
      <c r="E107" s="62" t="s">
        <v>100</v>
      </c>
      <c r="F107" s="10">
        <v>70</v>
      </c>
      <c r="G107" s="5" t="s">
        <v>117</v>
      </c>
      <c r="H107" s="5" t="s">
        <v>17</v>
      </c>
      <c r="I107" t="s">
        <v>421</v>
      </c>
      <c r="J107" s="9">
        <v>30</v>
      </c>
      <c r="K107" s="25">
        <v>10</v>
      </c>
      <c r="L107" s="25">
        <v>5</v>
      </c>
      <c r="M107" t="s">
        <v>465</v>
      </c>
      <c r="N107" s="165"/>
      <c r="O107" s="162"/>
      <c r="P107" s="162"/>
      <c r="R107" s="9">
        <v>30</v>
      </c>
      <c r="S107" s="25">
        <v>10</v>
      </c>
      <c r="T107" s="25">
        <v>5</v>
      </c>
      <c r="V107" s="163"/>
      <c r="W107" s="163"/>
      <c r="X107" s="163"/>
      <c r="Z107" s="9">
        <v>30</v>
      </c>
      <c r="AA107" s="25">
        <v>10</v>
      </c>
      <c r="AB107" s="25">
        <v>5</v>
      </c>
      <c r="AD107" s="163"/>
      <c r="AE107" s="163"/>
      <c r="AF107" s="163"/>
      <c r="AH107" s="9">
        <v>30</v>
      </c>
      <c r="AI107" s="25">
        <v>10</v>
      </c>
      <c r="AJ107" s="25">
        <v>5</v>
      </c>
      <c r="AL107" s="163"/>
      <c r="AM107" s="163"/>
      <c r="AN107" s="163"/>
      <c r="AP107" s="9">
        <v>30</v>
      </c>
      <c r="AQ107" s="25">
        <v>10</v>
      </c>
      <c r="AR107" s="25">
        <v>5</v>
      </c>
      <c r="AT107" s="163"/>
      <c r="AU107" s="163"/>
      <c r="AV107" s="163"/>
    </row>
    <row r="108" spans="1:56">
      <c r="A108" s="12" t="s">
        <v>84</v>
      </c>
      <c r="B108">
        <v>1</v>
      </c>
      <c r="D108" s="196" t="s">
        <v>183</v>
      </c>
      <c r="E108" s="62" t="s">
        <v>100</v>
      </c>
      <c r="F108" s="14">
        <v>70</v>
      </c>
      <c r="G108" s="9" t="s">
        <v>117</v>
      </c>
      <c r="H108" s="5" t="s">
        <v>98</v>
      </c>
      <c r="I108" t="s">
        <v>421</v>
      </c>
      <c r="J108" s="9">
        <v>24</v>
      </c>
      <c r="K108" s="25">
        <v>10</v>
      </c>
      <c r="L108" s="25">
        <v>10</v>
      </c>
      <c r="M108" t="s">
        <v>465</v>
      </c>
      <c r="N108" s="165"/>
      <c r="O108" s="162"/>
      <c r="P108" s="162"/>
      <c r="R108" s="9">
        <v>24</v>
      </c>
      <c r="S108" s="25">
        <v>10</v>
      </c>
      <c r="T108" s="25">
        <v>10</v>
      </c>
      <c r="V108" s="163"/>
      <c r="W108" s="163"/>
      <c r="X108" s="163"/>
      <c r="Z108" s="9">
        <v>24</v>
      </c>
      <c r="AA108" s="25">
        <v>10</v>
      </c>
      <c r="AB108" s="25">
        <v>10</v>
      </c>
      <c r="AD108" s="163"/>
      <c r="AE108" s="163"/>
      <c r="AF108" s="163"/>
      <c r="AH108" s="9">
        <v>24</v>
      </c>
      <c r="AI108" s="25">
        <v>10</v>
      </c>
      <c r="AJ108" s="25">
        <v>10</v>
      </c>
      <c r="AL108" s="163"/>
      <c r="AM108" s="163"/>
      <c r="AN108" s="163"/>
      <c r="AP108" s="9">
        <v>24</v>
      </c>
      <c r="AQ108" s="25">
        <v>10</v>
      </c>
      <c r="AR108" s="25">
        <v>10</v>
      </c>
      <c r="AT108" s="163"/>
      <c r="AU108" s="163"/>
      <c r="AV108" s="163"/>
    </row>
    <row r="109" spans="1:56">
      <c r="A109" s="12" t="s">
        <v>84</v>
      </c>
      <c r="B109">
        <v>1</v>
      </c>
      <c r="D109" s="9" t="s">
        <v>184</v>
      </c>
      <c r="E109" s="5"/>
      <c r="F109" s="14" t="s">
        <v>106</v>
      </c>
      <c r="G109" s="5"/>
      <c r="H109" s="5" t="s">
        <v>17</v>
      </c>
      <c r="I109" t="s">
        <v>421</v>
      </c>
      <c r="J109" s="9">
        <v>1</v>
      </c>
      <c r="K109" s="9">
        <v>1</v>
      </c>
      <c r="L109" s="9">
        <v>1</v>
      </c>
      <c r="M109" t="s">
        <v>465</v>
      </c>
      <c r="N109" s="165"/>
      <c r="O109" s="162"/>
      <c r="P109" s="162"/>
      <c r="R109" s="9">
        <v>1</v>
      </c>
      <c r="S109" s="9">
        <v>1</v>
      </c>
      <c r="T109" s="9">
        <v>1</v>
      </c>
      <c r="V109" s="163"/>
      <c r="W109" s="163"/>
      <c r="X109" s="163"/>
      <c r="Z109" s="9">
        <v>1</v>
      </c>
      <c r="AA109" s="9">
        <v>1</v>
      </c>
      <c r="AB109" s="9">
        <v>1</v>
      </c>
      <c r="AD109" s="163"/>
      <c r="AE109" s="163"/>
      <c r="AF109" s="163"/>
      <c r="AH109" s="9">
        <v>1</v>
      </c>
      <c r="AI109" s="9">
        <v>1</v>
      </c>
      <c r="AJ109" s="9">
        <v>1</v>
      </c>
      <c r="AL109" s="163"/>
      <c r="AM109" s="163"/>
      <c r="AN109" s="163"/>
      <c r="AP109" s="9">
        <v>1</v>
      </c>
      <c r="AQ109" s="9">
        <v>1</v>
      </c>
      <c r="AR109" s="9">
        <v>1</v>
      </c>
      <c r="AT109" s="163"/>
      <c r="AU109" s="163"/>
      <c r="AV109" s="163"/>
    </row>
    <row r="110" spans="1:56">
      <c r="A110">
        <v>1</v>
      </c>
      <c r="B110">
        <v>1</v>
      </c>
      <c r="F110"/>
      <c r="M110" t="s">
        <v>465</v>
      </c>
    </row>
    <row r="111" spans="1:56">
      <c r="A111">
        <v>1</v>
      </c>
      <c r="B111">
        <v>1</v>
      </c>
      <c r="D111" s="15" t="s">
        <v>389</v>
      </c>
      <c r="F111"/>
      <c r="I111" t="s">
        <v>422</v>
      </c>
      <c r="J111" s="8">
        <f>J92*J93*J94*J82</f>
        <v>0</v>
      </c>
      <c r="K111" s="8">
        <f>K92*K93*K94*K82</f>
        <v>0</v>
      </c>
      <c r="L111" s="8">
        <f>L92*L93*L94*L82</f>
        <v>0</v>
      </c>
      <c r="M111" t="s">
        <v>465</v>
      </c>
      <c r="N111" s="8">
        <f>N92*N93*N94*N82</f>
        <v>783.3599999999999</v>
      </c>
      <c r="O111" s="8">
        <f>O92*O93*O94*O82</f>
        <v>179.51999999999998</v>
      </c>
      <c r="P111" s="8">
        <f>P92*P93*P94*P82</f>
        <v>16.32</v>
      </c>
      <c r="R111" s="8">
        <f>R92*R93*R94*R82</f>
        <v>0</v>
      </c>
      <c r="S111" s="8">
        <f>S92*S93*S94*S82</f>
        <v>0</v>
      </c>
      <c r="T111" s="8">
        <f>T92*T93*T94*T82</f>
        <v>0</v>
      </c>
      <c r="V111" s="8">
        <f>V92*V93*V94*V82</f>
        <v>391.67999999999995</v>
      </c>
      <c r="W111" s="8">
        <f>W92*W93*W94*W82</f>
        <v>89.759999999999991</v>
      </c>
      <c r="X111" s="8">
        <f>X92*X93*X94*X82</f>
        <v>8.16</v>
      </c>
      <c r="Z111" s="8">
        <f>Z92*Z93*Z94*Z82</f>
        <v>0</v>
      </c>
      <c r="AA111" s="8">
        <f>AA92*AA93*AA94*AA82</f>
        <v>0</v>
      </c>
      <c r="AB111" s="8">
        <f>AB92*AB93*AB94*AB82</f>
        <v>0</v>
      </c>
      <c r="AD111" s="8">
        <f>AD92*AD93*AD94*AD82</f>
        <v>783.3599999999999</v>
      </c>
      <c r="AE111" s="8">
        <f>AE92*AE93*AE94*AE82</f>
        <v>179.51999999999998</v>
      </c>
      <c r="AF111" s="8">
        <f>AF92*AF93*AF94*AF82</f>
        <v>16.32</v>
      </c>
      <c r="AH111" s="8">
        <f>AH92*AH93*AH94*AH82</f>
        <v>0</v>
      </c>
      <c r="AI111" s="8">
        <f>AI92*AI93*AI94*AI82</f>
        <v>0</v>
      </c>
      <c r="AJ111" s="8">
        <f>AJ92*AJ93*AJ94*AJ82</f>
        <v>0</v>
      </c>
      <c r="AL111" s="8">
        <f>AL92*AL93*AL94*AL82</f>
        <v>783.3599999999999</v>
      </c>
      <c r="AM111" s="8">
        <f>AM92*AM93*AM94*AM82</f>
        <v>179.51999999999998</v>
      </c>
      <c r="AN111" s="8">
        <f>AN92*AN93*AN94*AN82</f>
        <v>16.32</v>
      </c>
      <c r="AP111" s="8">
        <f>AP92*AP93*AP94*AP82</f>
        <v>0</v>
      </c>
      <c r="AQ111" s="8">
        <f>AQ92*AQ93*AQ94*AQ82</f>
        <v>0</v>
      </c>
      <c r="AR111" s="8">
        <f>AR92*AR93*AR94*AR82</f>
        <v>0</v>
      </c>
      <c r="AT111" s="8">
        <f>AT92*AT93*AT94*AT82</f>
        <v>783.3599999999999</v>
      </c>
      <c r="AU111" s="8">
        <f>AU92*AU93*AU94*AU82</f>
        <v>179.51999999999998</v>
      </c>
      <c r="AV111" s="8">
        <f>AV92*AV93*AV94*AV82</f>
        <v>16.32</v>
      </c>
      <c r="AX111" s="8">
        <f t="shared" ref="AX111:AX117" si="42">J111+R111+Z111+AH111+AP111</f>
        <v>0</v>
      </c>
      <c r="AY111" s="8">
        <f t="shared" ref="AY111:AY117" si="43">K111+S111+AA111+AI111+AQ111</f>
        <v>0</v>
      </c>
      <c r="AZ111" s="8">
        <f t="shared" ref="AZ111:AZ117" si="44">L111+T111+AB111+AJ111+AR111</f>
        <v>0</v>
      </c>
      <c r="BB111" s="8">
        <f t="shared" ref="BB111:BB114" si="45">N111+V111+AD111+AL111+AT111</f>
        <v>3525.12</v>
      </c>
      <c r="BC111" s="8">
        <f t="shared" ref="BC111:BC117" si="46">O111+W111+AE111+AM111+AU111</f>
        <v>807.83999999999992</v>
      </c>
      <c r="BD111" s="8">
        <f t="shared" ref="BD111:BD117" si="47">P111+X111+AF111+AN111+AV111</f>
        <v>73.44</v>
      </c>
    </row>
    <row r="112" spans="1:56">
      <c r="A112">
        <v>1</v>
      </c>
      <c r="B112">
        <v>1</v>
      </c>
      <c r="D112" s="15" t="s">
        <v>402</v>
      </c>
      <c r="F112"/>
      <c r="I112" t="s">
        <v>422</v>
      </c>
      <c r="J112" s="8">
        <f>J95*J96*J97*J83</f>
        <v>0</v>
      </c>
      <c r="K112" s="8">
        <f>K95*K96*K97*K83</f>
        <v>0</v>
      </c>
      <c r="L112" s="8">
        <f>L95*L96*L97*L83</f>
        <v>0</v>
      </c>
      <c r="M112" t="s">
        <v>465</v>
      </c>
      <c r="N112" s="8">
        <f>N95*N96*N97*N83</f>
        <v>130.56</v>
      </c>
      <c r="O112" s="8">
        <f>O95*O96*O97*O83</f>
        <v>0</v>
      </c>
      <c r="P112" s="8">
        <f>P95*P96*P97*P83</f>
        <v>0</v>
      </c>
      <c r="R112" s="8">
        <f>R95*R96*R97*R83</f>
        <v>0</v>
      </c>
      <c r="S112" s="8">
        <f>S95*S96*S97*S83</f>
        <v>0</v>
      </c>
      <c r="T112" s="8">
        <f>T95*T96*T97*T83</f>
        <v>0</v>
      </c>
      <c r="V112" s="8">
        <f>V95*V96*V97*V83</f>
        <v>0</v>
      </c>
      <c r="W112" s="8">
        <f>W95*W96*W97*W83</f>
        <v>0</v>
      </c>
      <c r="X112" s="8">
        <f>X95*X96*X97*X83</f>
        <v>0</v>
      </c>
      <c r="Z112" s="8">
        <f>Z95*Z96*Z97*Z83</f>
        <v>0</v>
      </c>
      <c r="AA112" s="8">
        <f>AA95*AA96*AA97*AA83</f>
        <v>0</v>
      </c>
      <c r="AB112" s="8">
        <f>AB95*AB96*AB97*AB83</f>
        <v>0</v>
      </c>
      <c r="AD112" s="8">
        <f>AD95*AD96*AD97*AD83</f>
        <v>78.335999999999999</v>
      </c>
      <c r="AE112" s="8">
        <f>AE95*AE96*AE97*AE83</f>
        <v>0</v>
      </c>
      <c r="AF112" s="8">
        <f>AF95*AF96*AF97*AF83</f>
        <v>0</v>
      </c>
      <c r="AH112" s="8">
        <f>AH95*AH96*AH97*AH83</f>
        <v>0</v>
      </c>
      <c r="AI112" s="8">
        <f>AI95*AI96*AI97*AI83</f>
        <v>0</v>
      </c>
      <c r="AJ112" s="8">
        <f>AJ95*AJ96*AJ97*AJ83</f>
        <v>0</v>
      </c>
      <c r="AL112" s="8">
        <f>AL95*AL96*AL97*AL83</f>
        <v>78.335999999999999</v>
      </c>
      <c r="AM112" s="8">
        <f>AM95*AM96*AM97*AM83</f>
        <v>0</v>
      </c>
      <c r="AN112" s="8">
        <f>AN95*AN96*AN97*AN83</f>
        <v>0</v>
      </c>
      <c r="AP112" s="8">
        <f>AP95*AP96*AP97*AP83</f>
        <v>0</v>
      </c>
      <c r="AQ112" s="8">
        <f>AQ95*AQ96*AQ97*AQ83</f>
        <v>0</v>
      </c>
      <c r="AR112" s="8">
        <f>AR95*AR96*AR97*AR83</f>
        <v>0</v>
      </c>
      <c r="AT112" s="8">
        <f>AT95*AT96*AT97*AT83</f>
        <v>78.335999999999999</v>
      </c>
      <c r="AU112" s="8">
        <f>AU95*AU96*AU97*AU83</f>
        <v>0</v>
      </c>
      <c r="AV112" s="8">
        <f>AV95*AV96*AV97*AV83</f>
        <v>0</v>
      </c>
      <c r="AX112" s="8">
        <f t="shared" si="42"/>
        <v>0</v>
      </c>
      <c r="AY112" s="8">
        <f t="shared" ref="AY112" si="48">K112+S112+AA112+AI112+AQ112</f>
        <v>0</v>
      </c>
      <c r="AZ112" s="8">
        <f t="shared" ref="AZ112" si="49">L112+T112+AB112+AJ112+AR112</f>
        <v>0</v>
      </c>
      <c r="BB112" s="8">
        <f t="shared" ref="BB112" si="50">N112+V112+AD112+AL112+AT112</f>
        <v>365.56800000000004</v>
      </c>
      <c r="BC112" s="8">
        <f t="shared" ref="BC112" si="51">O112+W112+AE112+AM112+AU112</f>
        <v>0</v>
      </c>
      <c r="BD112" s="8">
        <f t="shared" ref="BD112" si="52">P112+X112+AF112+AN112+AV112</f>
        <v>0</v>
      </c>
    </row>
    <row r="113" spans="1:57">
      <c r="A113">
        <v>1</v>
      </c>
      <c r="B113">
        <v>1</v>
      </c>
      <c r="D113" s="9" t="s">
        <v>185</v>
      </c>
      <c r="F113"/>
      <c r="J113" s="8">
        <f>J98*J99*J100*J84</f>
        <v>264.95999999999998</v>
      </c>
      <c r="K113" s="8">
        <f>K98*K99*K100*K84</f>
        <v>36.799999999999997</v>
      </c>
      <c r="L113" s="8">
        <f>L98*L99*L100*L84</f>
        <v>18.399999999999999</v>
      </c>
      <c r="M113" t="s">
        <v>465</v>
      </c>
      <c r="N113" s="8">
        <f>N98*N99*N100*N84</f>
        <v>221.76</v>
      </c>
      <c r="O113" s="8">
        <f>O98*O99*O100*O84</f>
        <v>33.880000000000003</v>
      </c>
      <c r="P113" s="8">
        <f>P98*P99*P100*P84</f>
        <v>0</v>
      </c>
      <c r="R113" s="8">
        <f>R98*R99*R100*R84</f>
        <v>264.95999999999998</v>
      </c>
      <c r="S113" s="8">
        <f>S98*S99*S100*S84</f>
        <v>36.799999999999997</v>
      </c>
      <c r="T113" s="8">
        <f>T98*T99*T100*T84</f>
        <v>18.399999999999999</v>
      </c>
      <c r="V113" s="8">
        <f>V98*V99*V100*V84</f>
        <v>221.76</v>
      </c>
      <c r="W113" s="8">
        <f>W98*W99*W100*W84</f>
        <v>33.880000000000003</v>
      </c>
      <c r="X113" s="8">
        <f>X98*X99*X100*X84</f>
        <v>0</v>
      </c>
      <c r="Z113" s="8">
        <f>Z98*Z99*Z100*Z84</f>
        <v>264.95999999999998</v>
      </c>
      <c r="AA113" s="8">
        <f>AA98*AA99*AA100*AA84</f>
        <v>36.799999999999997</v>
      </c>
      <c r="AB113" s="8">
        <f>AB98*AB99*AB100*AB84</f>
        <v>18.399999999999999</v>
      </c>
      <c r="AD113" s="8">
        <f>AD98*AD99*AD100*AD84</f>
        <v>221.76</v>
      </c>
      <c r="AE113" s="8">
        <f>AE98*AE99*AE100*AE84</f>
        <v>33.880000000000003</v>
      </c>
      <c r="AF113" s="8">
        <f>AF98*AF99*AF100*AF84</f>
        <v>0</v>
      </c>
      <c r="AH113" s="8">
        <f>AH98*AH99*AH100*AH84</f>
        <v>264.95999999999998</v>
      </c>
      <c r="AI113" s="8">
        <f>AI98*AI99*AI100*AI84</f>
        <v>36.799999999999997</v>
      </c>
      <c r="AJ113" s="8">
        <f>AJ98*AJ99*AJ100*AJ84</f>
        <v>18.399999999999999</v>
      </c>
      <c r="AL113" s="8">
        <f>AL98*AL99*AL100*AL84</f>
        <v>221.76</v>
      </c>
      <c r="AM113" s="8">
        <f>AM98*AM99*AM100*AM84</f>
        <v>33.880000000000003</v>
      </c>
      <c r="AN113" s="8">
        <f>AN98*AN99*AN100*AN84</f>
        <v>0</v>
      </c>
      <c r="AP113" s="8">
        <f>AP98*AP99*AP100*AP84</f>
        <v>264.95999999999998</v>
      </c>
      <c r="AQ113" s="8">
        <f>AQ98*AQ99*AQ100*AQ84</f>
        <v>36.799999999999997</v>
      </c>
      <c r="AR113" s="8">
        <f>AR98*AR99*AR100*AR84</f>
        <v>18.399999999999999</v>
      </c>
      <c r="AT113" s="8">
        <f>AT98*AT99*AT100*AT84</f>
        <v>221.76</v>
      </c>
      <c r="AU113" s="8">
        <f>AU98*AU99*AU100*AU84</f>
        <v>33.880000000000003</v>
      </c>
      <c r="AV113" s="8">
        <f>AV98*AV99*AV100*AV84</f>
        <v>0</v>
      </c>
      <c r="AX113" s="8">
        <f t="shared" si="42"/>
        <v>1324.8</v>
      </c>
      <c r="AY113" s="8">
        <f t="shared" ref="AY113" si="53">K113+S113+AA113+AI113+AQ113</f>
        <v>184</v>
      </c>
      <c r="AZ113" s="8">
        <f t="shared" ref="AZ113" si="54">L113+T113+AB113+AJ113+AR113</f>
        <v>92</v>
      </c>
      <c r="BB113" s="8">
        <f t="shared" ref="BB113" si="55">N113+V113+AD113+AL113+AT113</f>
        <v>1108.8</v>
      </c>
      <c r="BC113" s="8">
        <f t="shared" ref="BC113" si="56">O113+W113+AE113+AM113+AU113</f>
        <v>169.4</v>
      </c>
      <c r="BD113" s="8">
        <f t="shared" ref="BD113" si="57">P113+X113+AF113+AN113+AV113</f>
        <v>0</v>
      </c>
    </row>
    <row r="114" spans="1:57">
      <c r="A114">
        <v>1</v>
      </c>
      <c r="B114">
        <v>1</v>
      </c>
      <c r="D114" s="9" t="s">
        <v>186</v>
      </c>
      <c r="F114"/>
      <c r="J114" s="8">
        <f>J101*J102*J103*J85</f>
        <v>49.320000000000007</v>
      </c>
      <c r="K114" s="8">
        <f>K101*K102*K103*K85</f>
        <v>8.2200000000000006</v>
      </c>
      <c r="L114" s="8">
        <f>L101*L102*L103*L85</f>
        <v>4.1100000000000003</v>
      </c>
      <c r="M114" t="s">
        <v>465</v>
      </c>
      <c r="N114" s="8">
        <f>N101*N102*N103*N85</f>
        <v>95.52000000000001</v>
      </c>
      <c r="O114" s="8">
        <f>O101*O102*O103*O85</f>
        <v>11.940000000000001</v>
      </c>
      <c r="P114" s="8">
        <f>P101*P102*P103*P85</f>
        <v>5.9700000000000006</v>
      </c>
      <c r="R114" s="8">
        <f>R101*R102*R103*R85</f>
        <v>49.320000000000007</v>
      </c>
      <c r="S114" s="8">
        <f>S101*S102*S103*S85</f>
        <v>8.2200000000000006</v>
      </c>
      <c r="T114" s="8">
        <f>T101*T102*T103*T85</f>
        <v>4.1100000000000003</v>
      </c>
      <c r="V114" s="8">
        <f>V101*V102*V103*V85</f>
        <v>95.52000000000001</v>
      </c>
      <c r="W114" s="8">
        <f>W101*W102*W103*W85</f>
        <v>11.940000000000001</v>
      </c>
      <c r="X114" s="8">
        <f>X101*X102*X103*X85</f>
        <v>5.9700000000000006</v>
      </c>
      <c r="Z114" s="8">
        <f>Z101*Z102*Z103*Z85</f>
        <v>49.320000000000007</v>
      </c>
      <c r="AA114" s="8">
        <f>AA101*AA102*AA103*AA85</f>
        <v>8.2200000000000006</v>
      </c>
      <c r="AB114" s="8">
        <f>AB101*AB102*AB103*AB85</f>
        <v>4.1100000000000003</v>
      </c>
      <c r="AD114" s="8">
        <f>AD101*AD102*AD103*AD85</f>
        <v>95.52000000000001</v>
      </c>
      <c r="AE114" s="8">
        <f>AE101*AE102*AE103*AE85</f>
        <v>11.940000000000001</v>
      </c>
      <c r="AF114" s="8">
        <f>AF101*AF102*AF103*AF85</f>
        <v>5.9700000000000006</v>
      </c>
      <c r="AH114" s="8">
        <f>AH101*AH102*AH103*AH85</f>
        <v>49.320000000000007</v>
      </c>
      <c r="AI114" s="8">
        <f>AI101*AI102*AI103*AI85</f>
        <v>8.2200000000000006</v>
      </c>
      <c r="AJ114" s="8">
        <f>AJ101*AJ102*AJ103*AJ85</f>
        <v>4.1100000000000003</v>
      </c>
      <c r="AL114" s="8">
        <f>AL101*AL102*AL103*AL85</f>
        <v>95.52000000000001</v>
      </c>
      <c r="AM114" s="8">
        <f>AM101*AM102*AM103*AM85</f>
        <v>11.940000000000001</v>
      </c>
      <c r="AN114" s="8">
        <f>AN101*AN102*AN103*AN85</f>
        <v>5.9700000000000006</v>
      </c>
      <c r="AP114" s="8">
        <f>AP101*AP102*AP103*AP85</f>
        <v>49.320000000000007</v>
      </c>
      <c r="AQ114" s="8">
        <f>AQ101*AQ102*AQ103*AQ85</f>
        <v>8.2200000000000006</v>
      </c>
      <c r="AR114" s="8">
        <f>AR101*AR102*AR103*AR85</f>
        <v>4.1100000000000003</v>
      </c>
      <c r="AT114" s="8">
        <f>AT101*AT102*AT103*AT85</f>
        <v>95.52000000000001</v>
      </c>
      <c r="AU114" s="8">
        <f>AU101*AU102*AU103*AU85</f>
        <v>11.940000000000001</v>
      </c>
      <c r="AV114" s="8">
        <f>AV101*AV102*AV103*AV85</f>
        <v>5.9700000000000006</v>
      </c>
      <c r="AX114" s="8">
        <f t="shared" si="42"/>
        <v>246.60000000000002</v>
      </c>
      <c r="AY114" s="8">
        <f t="shared" si="43"/>
        <v>41.1</v>
      </c>
      <c r="AZ114" s="8">
        <f t="shared" si="44"/>
        <v>20.55</v>
      </c>
      <c r="BB114" s="8">
        <f t="shared" si="45"/>
        <v>477.6</v>
      </c>
      <c r="BC114" s="8">
        <f t="shared" si="46"/>
        <v>59.7</v>
      </c>
      <c r="BD114" s="8">
        <f t="shared" si="47"/>
        <v>29.85</v>
      </c>
    </row>
    <row r="115" spans="1:57">
      <c r="A115">
        <v>1</v>
      </c>
      <c r="B115">
        <v>1</v>
      </c>
      <c r="D115" s="9" t="s">
        <v>187</v>
      </c>
      <c r="F115"/>
      <c r="I115" t="s">
        <v>421</v>
      </c>
      <c r="J115" s="8">
        <f>J104*J105*J106*J86</f>
        <v>3.2032000000000003</v>
      </c>
      <c r="K115" s="8">
        <f>K104*K105*K106*K86</f>
        <v>1.456</v>
      </c>
      <c r="L115" s="8">
        <f>L104*L105*L106*L86</f>
        <v>0.72799999999999998</v>
      </c>
      <c r="M115" t="s">
        <v>465</v>
      </c>
      <c r="N115" s="163"/>
      <c r="O115" s="163"/>
      <c r="P115" s="163"/>
      <c r="R115" s="8">
        <f>R104*R105*R106*R86</f>
        <v>3.2032000000000003</v>
      </c>
      <c r="S115" s="8">
        <f>S104*S105*S106*S86</f>
        <v>1.456</v>
      </c>
      <c r="T115" s="8">
        <f>T104*T105*T106*T86</f>
        <v>0.72799999999999998</v>
      </c>
      <c r="V115" s="163"/>
      <c r="W115" s="163"/>
      <c r="X115" s="163"/>
      <c r="Z115" s="8">
        <f>Z104*Z105*Z106*Z86</f>
        <v>3.2032000000000003</v>
      </c>
      <c r="AA115" s="8">
        <f>AA104*AA105*AA106*AA86</f>
        <v>1.456</v>
      </c>
      <c r="AB115" s="8">
        <f>AB104*AB105*AB106*AB86</f>
        <v>0.72799999999999998</v>
      </c>
      <c r="AD115" s="163"/>
      <c r="AE115" s="163"/>
      <c r="AF115" s="163"/>
      <c r="AH115" s="8">
        <f>AH104*AH105*AH106*AH86</f>
        <v>3.2032000000000003</v>
      </c>
      <c r="AI115" s="8">
        <f>AI104*AI105*AI106*AI86</f>
        <v>1.456</v>
      </c>
      <c r="AJ115" s="8">
        <f>AJ104*AJ105*AJ106*AJ86</f>
        <v>0.72799999999999998</v>
      </c>
      <c r="AL115" s="163"/>
      <c r="AM115" s="163"/>
      <c r="AN115" s="163"/>
      <c r="AP115" s="8">
        <f>AP104*AP105*AP106*AP86</f>
        <v>3.2032000000000003</v>
      </c>
      <c r="AQ115" s="8">
        <f>AQ104*AQ105*AQ106*AQ86</f>
        <v>1.456</v>
      </c>
      <c r="AR115" s="8">
        <f>AR104*AR105*AR106*AR86</f>
        <v>0.72799999999999998</v>
      </c>
      <c r="AT115" s="163"/>
      <c r="AU115" s="163"/>
      <c r="AV115" s="163"/>
      <c r="AX115" s="8">
        <f t="shared" si="42"/>
        <v>16.016000000000002</v>
      </c>
      <c r="AY115" s="8">
        <f t="shared" si="43"/>
        <v>7.2799999999999994</v>
      </c>
      <c r="AZ115" s="8">
        <f t="shared" si="44"/>
        <v>3.6399999999999997</v>
      </c>
      <c r="BB115" s="163"/>
      <c r="BC115" s="163"/>
      <c r="BD115" s="163"/>
    </row>
    <row r="116" spans="1:57">
      <c r="A116">
        <v>1</v>
      </c>
      <c r="B116">
        <v>1</v>
      </c>
      <c r="D116" s="9" t="s">
        <v>188</v>
      </c>
      <c r="F116"/>
      <c r="I116" t="s">
        <v>421</v>
      </c>
      <c r="J116" s="8">
        <f>J107*J108*J109*J87</f>
        <v>197.28000000000003</v>
      </c>
      <c r="K116" s="8">
        <f>K107*K108*K109*K87</f>
        <v>27.400000000000002</v>
      </c>
      <c r="L116" s="8">
        <f>L107*L108*L109*L87</f>
        <v>13.700000000000001</v>
      </c>
      <c r="M116" t="s">
        <v>465</v>
      </c>
      <c r="N116" s="163"/>
      <c r="O116" s="163"/>
      <c r="P116" s="163"/>
      <c r="R116" s="8">
        <f>R107*R108*R109*R87</f>
        <v>197.28000000000003</v>
      </c>
      <c r="S116" s="8">
        <f>S107*S108*S109*S87</f>
        <v>27.400000000000002</v>
      </c>
      <c r="T116" s="8">
        <f>T107*T108*T109*T87</f>
        <v>13.700000000000001</v>
      </c>
      <c r="V116" s="163"/>
      <c r="W116" s="163"/>
      <c r="X116" s="163"/>
      <c r="Z116" s="8">
        <f>Z107*Z108*Z109*Z87</f>
        <v>197.28000000000003</v>
      </c>
      <c r="AA116" s="8">
        <f>AA107*AA108*AA109*AA87</f>
        <v>27.400000000000002</v>
      </c>
      <c r="AB116" s="8">
        <f>AB107*AB108*AB109*AB87</f>
        <v>13.700000000000001</v>
      </c>
      <c r="AD116" s="163"/>
      <c r="AE116" s="163"/>
      <c r="AF116" s="163"/>
      <c r="AH116" s="8">
        <f>AH107*AH108*AH109*AH87</f>
        <v>197.28000000000003</v>
      </c>
      <c r="AI116" s="8">
        <f>AI107*AI108*AI109*AI87</f>
        <v>27.400000000000002</v>
      </c>
      <c r="AJ116" s="8">
        <f>AJ107*AJ108*AJ109*AJ87</f>
        <v>13.700000000000001</v>
      </c>
      <c r="AL116" s="163"/>
      <c r="AM116" s="163"/>
      <c r="AN116" s="163"/>
      <c r="AP116" s="8">
        <f>AP107*AP108*AP109*AP87</f>
        <v>197.28000000000003</v>
      </c>
      <c r="AQ116" s="8">
        <f>AQ107*AQ108*AQ109*AQ87</f>
        <v>27.400000000000002</v>
      </c>
      <c r="AR116" s="8">
        <f>AR107*AR108*AR109*AR87</f>
        <v>13.700000000000001</v>
      </c>
      <c r="AT116" s="163"/>
      <c r="AU116" s="163"/>
      <c r="AV116" s="163"/>
      <c r="AX116" s="8">
        <f t="shared" si="42"/>
        <v>986.40000000000009</v>
      </c>
      <c r="AY116" s="8">
        <f t="shared" si="43"/>
        <v>137</v>
      </c>
      <c r="AZ116" s="8">
        <f t="shared" si="44"/>
        <v>68.5</v>
      </c>
      <c r="BB116" s="163"/>
      <c r="BC116" s="163"/>
      <c r="BD116" s="163"/>
    </row>
    <row r="117" spans="1:57">
      <c r="A117">
        <v>1</v>
      </c>
      <c r="B117" s="12" t="s">
        <v>145</v>
      </c>
      <c r="D117" s="7" t="s">
        <v>146</v>
      </c>
      <c r="E117" s="6"/>
      <c r="F117" s="6"/>
      <c r="G117" s="6"/>
      <c r="J117" s="3">
        <f>SUM(J111:J116)</f>
        <v>514.76319999999998</v>
      </c>
      <c r="K117" s="3">
        <f>SUM(K111:K116)</f>
        <v>73.876000000000005</v>
      </c>
      <c r="L117" s="3">
        <f>SUM(L111:L116)</f>
        <v>36.938000000000002</v>
      </c>
      <c r="M117" t="s">
        <v>465</v>
      </c>
      <c r="N117" s="3">
        <f>SUM(N111:N116)</f>
        <v>1231.1999999999998</v>
      </c>
      <c r="O117" s="3">
        <f>SUM(O111:O116)</f>
        <v>225.33999999999997</v>
      </c>
      <c r="P117" s="3">
        <f>SUM(P111:P116)</f>
        <v>22.29</v>
      </c>
      <c r="R117" s="3">
        <f>SUM(R111:R116)</f>
        <v>514.76319999999998</v>
      </c>
      <c r="S117" s="3">
        <f>SUM(S111:S116)</f>
        <v>73.876000000000005</v>
      </c>
      <c r="T117" s="3">
        <f>SUM(T111:T116)</f>
        <v>36.938000000000002</v>
      </c>
      <c r="V117" s="3">
        <f>SUM(V111:V116)</f>
        <v>708.95999999999992</v>
      </c>
      <c r="W117" s="3">
        <f>SUM(W111:W116)</f>
        <v>135.57999999999998</v>
      </c>
      <c r="X117" s="3">
        <f>SUM(X111:X116)</f>
        <v>14.13</v>
      </c>
      <c r="Z117" s="3">
        <f>SUM(Z111:Z116)</f>
        <v>514.76319999999998</v>
      </c>
      <c r="AA117" s="3">
        <f>SUM(AA111:AA116)</f>
        <v>73.876000000000005</v>
      </c>
      <c r="AB117" s="3">
        <f>SUM(AB111:AB116)</f>
        <v>36.938000000000002</v>
      </c>
      <c r="AD117" s="3">
        <f>SUM(AD111:AD116)</f>
        <v>1178.9759999999999</v>
      </c>
      <c r="AE117" s="3">
        <f>SUM(AE111:AE116)</f>
        <v>225.33999999999997</v>
      </c>
      <c r="AF117" s="3">
        <f>SUM(AF111:AF116)</f>
        <v>22.29</v>
      </c>
      <c r="AH117" s="3">
        <f>SUM(AH111:AH116)</f>
        <v>514.76319999999998</v>
      </c>
      <c r="AI117" s="3">
        <f>SUM(AI111:AI116)</f>
        <v>73.876000000000005</v>
      </c>
      <c r="AJ117" s="3">
        <f>SUM(AJ111:AJ116)</f>
        <v>36.938000000000002</v>
      </c>
      <c r="AL117" s="3">
        <f>SUM(AL111:AL116)</f>
        <v>1178.9759999999999</v>
      </c>
      <c r="AM117" s="3">
        <f>SUM(AM111:AM116)</f>
        <v>225.33999999999997</v>
      </c>
      <c r="AN117" s="3">
        <f>SUM(AN111:AN116)</f>
        <v>22.29</v>
      </c>
      <c r="AP117" s="3">
        <f>SUM(AP111:AP116)</f>
        <v>514.76319999999998</v>
      </c>
      <c r="AQ117" s="3">
        <f>SUM(AQ111:AQ116)</f>
        <v>73.876000000000005</v>
      </c>
      <c r="AR117" s="3">
        <f>SUM(AR111:AR116)</f>
        <v>36.938000000000002</v>
      </c>
      <c r="AT117" s="3">
        <f>SUM(AT111:AT116)</f>
        <v>1178.9759999999999</v>
      </c>
      <c r="AU117" s="3">
        <f>SUM(AU111:AU116)</f>
        <v>225.33999999999997</v>
      </c>
      <c r="AV117" s="3">
        <f>SUM(AV111:AV116)</f>
        <v>22.29</v>
      </c>
      <c r="AX117" s="3">
        <f t="shared" si="42"/>
        <v>2573.8159999999998</v>
      </c>
      <c r="AY117" s="3">
        <f t="shared" si="43"/>
        <v>369.38</v>
      </c>
      <c r="AZ117" s="3">
        <f t="shared" si="44"/>
        <v>184.69</v>
      </c>
      <c r="BB117" s="3">
        <f>N117+V117+AD117+AL117+AT117</f>
        <v>5477.0879999999988</v>
      </c>
      <c r="BC117" s="3">
        <f t="shared" si="46"/>
        <v>1036.9399999999998</v>
      </c>
      <c r="BD117" s="3">
        <f t="shared" si="47"/>
        <v>103.28999999999999</v>
      </c>
      <c r="BE117">
        <v>1</v>
      </c>
    </row>
    <row r="118" spans="1:57">
      <c r="A118">
        <v>1</v>
      </c>
      <c r="B118" s="12" t="s">
        <v>145</v>
      </c>
      <c r="E118" s="6"/>
      <c r="F118" s="6"/>
      <c r="G118" s="6"/>
      <c r="L118" s="3">
        <f>J117+K117+L117</f>
        <v>625.57719999999995</v>
      </c>
      <c r="M118" t="s">
        <v>465</v>
      </c>
      <c r="P118" s="3">
        <f>N117+O117+P117</f>
        <v>1478.8299999999997</v>
      </c>
      <c r="T118" s="3">
        <f>R117+S117+T117</f>
        <v>625.57719999999995</v>
      </c>
      <c r="X118" s="3">
        <f>V117+W117+X117</f>
        <v>858.67</v>
      </c>
      <c r="AB118" s="3">
        <f>Z117+AA117+AB117</f>
        <v>625.57719999999995</v>
      </c>
      <c r="AF118" s="3">
        <f>AD117+AE117+AF117</f>
        <v>1426.6059999999998</v>
      </c>
      <c r="AJ118" s="3">
        <f>AH117+AI117+AJ117</f>
        <v>625.57719999999995</v>
      </c>
      <c r="AN118" s="3">
        <f>AL117+AM117+AN117</f>
        <v>1426.6059999999998</v>
      </c>
      <c r="AR118" s="3">
        <f>AP117+AQ117+AR117</f>
        <v>625.57719999999995</v>
      </c>
      <c r="AV118" s="3">
        <f>AT117+AU117+AV117</f>
        <v>1426.6059999999998</v>
      </c>
      <c r="AZ118" s="3">
        <f>AX117+AY117+AZ117</f>
        <v>3127.886</v>
      </c>
      <c r="BD118" s="3">
        <f>BB117+BC117+BD117</f>
        <v>6617.3179999999984</v>
      </c>
    </row>
    <row r="119" spans="1:57">
      <c r="A119">
        <v>1</v>
      </c>
      <c r="B119" s="12" t="s">
        <v>147</v>
      </c>
      <c r="D119" s="7" t="s">
        <v>148</v>
      </c>
      <c r="E119" s="6"/>
      <c r="F119" s="6"/>
      <c r="G119" s="6"/>
      <c r="J119" s="3">
        <f>SUM(J111:J116)</f>
        <v>514.76319999999998</v>
      </c>
      <c r="K119" s="3">
        <f>SUM(K111:K116)</f>
        <v>73.876000000000005</v>
      </c>
      <c r="L119" s="3">
        <f>SUM(L111:L116)</f>
        <v>36.938000000000002</v>
      </c>
      <c r="M119" t="s">
        <v>465</v>
      </c>
      <c r="N119" s="3">
        <f>SUM(N111:N116)</f>
        <v>1231.1999999999998</v>
      </c>
      <c r="O119" s="3">
        <f>SUM(O111:O116)</f>
        <v>225.33999999999997</v>
      </c>
      <c r="P119" s="3">
        <f>SUM(P111:P116)</f>
        <v>22.29</v>
      </c>
      <c r="R119" s="3">
        <f>SUM(R111:R116)</f>
        <v>514.76319999999998</v>
      </c>
      <c r="S119" s="3">
        <f>SUM(S111:S116)</f>
        <v>73.876000000000005</v>
      </c>
      <c r="T119" s="3">
        <f>SUM(T111:T116)</f>
        <v>36.938000000000002</v>
      </c>
      <c r="V119" s="3">
        <f>SUM(V111:V116)</f>
        <v>708.95999999999992</v>
      </c>
      <c r="W119" s="3">
        <f>SUM(W111:W116)</f>
        <v>135.57999999999998</v>
      </c>
      <c r="X119" s="3">
        <f>SUM(X111:X116)</f>
        <v>14.13</v>
      </c>
      <c r="Z119" s="3">
        <f>SUM(Z111:Z116)</f>
        <v>514.76319999999998</v>
      </c>
      <c r="AA119" s="3">
        <f>SUM(AA111:AA116)</f>
        <v>73.876000000000005</v>
      </c>
      <c r="AB119" s="3">
        <f>SUM(AB111:AB116)</f>
        <v>36.938000000000002</v>
      </c>
      <c r="AD119" s="3">
        <f>SUM(AD111:AD116)</f>
        <v>1178.9759999999999</v>
      </c>
      <c r="AE119" s="3">
        <f>SUM(AE111:AE116)</f>
        <v>225.33999999999997</v>
      </c>
      <c r="AF119" s="3">
        <f>SUM(AF111:AF116)</f>
        <v>22.29</v>
      </c>
      <c r="AH119" s="3">
        <f>SUM(AH111:AH116)</f>
        <v>514.76319999999998</v>
      </c>
      <c r="AI119" s="3">
        <f>SUM(AI111:AI116)</f>
        <v>73.876000000000005</v>
      </c>
      <c r="AJ119" s="3">
        <f>SUM(AJ111:AJ116)</f>
        <v>36.938000000000002</v>
      </c>
      <c r="AL119" s="3">
        <f>SUM(AL111:AL116)</f>
        <v>1178.9759999999999</v>
      </c>
      <c r="AM119" s="3">
        <f>SUM(AM111:AM116)</f>
        <v>225.33999999999997</v>
      </c>
      <c r="AN119" s="3">
        <f>SUM(AN111:AN116)</f>
        <v>22.29</v>
      </c>
      <c r="AP119" s="3">
        <f>SUM(AP111:AP116)</f>
        <v>514.76319999999998</v>
      </c>
      <c r="AQ119" s="3">
        <f>SUM(AQ111:AQ116)</f>
        <v>73.876000000000005</v>
      </c>
      <c r="AR119" s="3">
        <f>SUM(AR111:AR116)</f>
        <v>36.938000000000002</v>
      </c>
      <c r="AT119" s="3">
        <f>SUM(AT111:AT116)</f>
        <v>1178.9759999999999</v>
      </c>
      <c r="AU119" s="3">
        <f>SUM(AU111:AU116)</f>
        <v>225.33999999999997</v>
      </c>
      <c r="AV119" s="3">
        <f>SUM(AV111:AV116)</f>
        <v>22.29</v>
      </c>
      <c r="AX119" s="3">
        <f>J119+R119+Z119+AH119+AP119</f>
        <v>2573.8159999999998</v>
      </c>
      <c r="AY119" s="3">
        <f t="shared" ref="AY119" si="58">K119+S119+AA119+AI119+AQ119</f>
        <v>369.38</v>
      </c>
      <c r="AZ119" s="3">
        <f t="shared" ref="AZ119" si="59">L119+T119+AB119+AJ119+AR119</f>
        <v>184.69</v>
      </c>
      <c r="BB119" s="3">
        <f>N119+V119+AD119+AL119+AT119</f>
        <v>5477.0879999999988</v>
      </c>
      <c r="BC119" s="3">
        <f t="shared" ref="BC119" si="60">O119+W119+AE119+AM119+AU119</f>
        <v>1036.9399999999998</v>
      </c>
      <c r="BD119" s="3">
        <f t="shared" ref="BD119" si="61">P119+X119+AF119+AN119+AV119</f>
        <v>103.28999999999999</v>
      </c>
      <c r="BE119">
        <v>1</v>
      </c>
    </row>
    <row r="120" spans="1:57">
      <c r="A120">
        <v>1</v>
      </c>
      <c r="B120" s="12" t="s">
        <v>147</v>
      </c>
      <c r="E120" s="6"/>
      <c r="F120" s="6"/>
      <c r="G120" s="6"/>
      <c r="L120" s="3">
        <f>J119+K119+L119</f>
        <v>625.57719999999995</v>
      </c>
      <c r="M120" t="s">
        <v>465</v>
      </c>
      <c r="P120" s="3">
        <f>N119+O119+P119</f>
        <v>1478.8299999999997</v>
      </c>
      <c r="T120" s="3">
        <f>R119+S119+T119</f>
        <v>625.57719999999995</v>
      </c>
      <c r="X120" s="3">
        <f>V119+W119+X119</f>
        <v>858.67</v>
      </c>
      <c r="AB120" s="3">
        <f>Z119+AA119+AB119</f>
        <v>625.57719999999995</v>
      </c>
      <c r="AF120" s="3">
        <f>AD119+AE119+AF119</f>
        <v>1426.6059999999998</v>
      </c>
      <c r="AJ120" s="3">
        <f>AH119+AI119+AJ119</f>
        <v>625.57719999999995</v>
      </c>
      <c r="AN120" s="3">
        <f>AL119+AM119+AN119</f>
        <v>1426.6059999999998</v>
      </c>
      <c r="AR120" s="3">
        <f>AP119+AQ119+AR119</f>
        <v>625.57719999999995</v>
      </c>
      <c r="AV120" s="3">
        <f>AT119+AU119+AV119</f>
        <v>1426.6059999999998</v>
      </c>
      <c r="AZ120" s="3">
        <f>AX119+AY119+AZ119</f>
        <v>3127.886</v>
      </c>
      <c r="BD120" s="3">
        <f>BB119+BC119+BD119</f>
        <v>6617.3179999999984</v>
      </c>
    </row>
    <row r="121" spans="1:57">
      <c r="A121">
        <v>1</v>
      </c>
      <c r="B121">
        <v>1</v>
      </c>
      <c r="F121"/>
      <c r="M121" t="s">
        <v>465</v>
      </c>
    </row>
    <row r="122" spans="1:57">
      <c r="A122">
        <v>1</v>
      </c>
      <c r="B122">
        <v>1</v>
      </c>
      <c r="F122"/>
      <c r="N122" s="2">
        <f>N117-J117</f>
        <v>716.43679999999983</v>
      </c>
      <c r="O122" s="2">
        <f>O117-K117</f>
        <v>151.46399999999997</v>
      </c>
      <c r="P122" s="2">
        <f>P117-L117</f>
        <v>-14.648000000000003</v>
      </c>
      <c r="V122" s="2">
        <f>V117-R117</f>
        <v>194.19679999999994</v>
      </c>
      <c r="W122" s="2">
        <f>W117-S117</f>
        <v>61.703999999999979</v>
      </c>
      <c r="X122" s="2">
        <f>X117-T117</f>
        <v>-22.808</v>
      </c>
      <c r="AD122" s="2">
        <f>AD117-Z117</f>
        <v>664.2127999999999</v>
      </c>
      <c r="AE122" s="2">
        <f>AE117-AA117</f>
        <v>151.46399999999997</v>
      </c>
      <c r="AF122" s="2">
        <f>AF117-AB117</f>
        <v>-14.648000000000003</v>
      </c>
      <c r="AL122" s="2">
        <f>AL117-AH117</f>
        <v>664.2127999999999</v>
      </c>
      <c r="AM122" s="2">
        <f>AM117-AI117</f>
        <v>151.46399999999997</v>
      </c>
      <c r="AN122" s="2">
        <f>AN117-AJ117</f>
        <v>-14.648000000000003</v>
      </c>
      <c r="AT122" s="2">
        <f>AT117-AP117</f>
        <v>664.2127999999999</v>
      </c>
      <c r="AU122" s="2">
        <f>AU117-AQ117</f>
        <v>151.46399999999997</v>
      </c>
      <c r="AV122" s="2">
        <f>AV117-AR117</f>
        <v>-14.648000000000003</v>
      </c>
      <c r="BB122" s="2">
        <f>BB117-AX117</f>
        <v>2903.271999999999</v>
      </c>
      <c r="BC122" s="2">
        <f>BC117-AY117</f>
        <v>667.55999999999983</v>
      </c>
      <c r="BD122" s="2">
        <f>BD117-AZ117</f>
        <v>-81.400000000000006</v>
      </c>
    </row>
    <row r="123" spans="1:57">
      <c r="A123">
        <v>1</v>
      </c>
      <c r="B123">
        <v>1</v>
      </c>
      <c r="F123"/>
      <c r="P123" s="2">
        <f>P118-L118</f>
        <v>853.25279999999975</v>
      </c>
      <c r="X123" s="2">
        <f>X118-T118</f>
        <v>233.09280000000001</v>
      </c>
      <c r="AF123" s="2">
        <f>AF118-AB118</f>
        <v>801.02879999999982</v>
      </c>
      <c r="AN123" s="2">
        <f>AN118-AJ118</f>
        <v>801.02879999999982</v>
      </c>
      <c r="AV123" s="2">
        <f>AV118-AR118</f>
        <v>801.02879999999982</v>
      </c>
      <c r="BD123" s="2">
        <f>BD118-AZ118</f>
        <v>3489.4319999999984</v>
      </c>
    </row>
    <row r="124" spans="1:57">
      <c r="A124">
        <v>1</v>
      </c>
      <c r="B124">
        <v>1</v>
      </c>
      <c r="F124"/>
      <c r="N124" s="2">
        <f>N119-J119</f>
        <v>716.43679999999983</v>
      </c>
      <c r="O124" s="2">
        <f>O119-K119</f>
        <v>151.46399999999997</v>
      </c>
      <c r="P124" s="2">
        <f>P119-L119</f>
        <v>-14.648000000000003</v>
      </c>
      <c r="V124" s="2">
        <f>V119-R119</f>
        <v>194.19679999999994</v>
      </c>
      <c r="W124" s="2">
        <f>W119-S119</f>
        <v>61.703999999999979</v>
      </c>
      <c r="X124" s="2">
        <f>X119-T119</f>
        <v>-22.808</v>
      </c>
      <c r="AD124" s="2">
        <f>AD119-Z119</f>
        <v>664.2127999999999</v>
      </c>
      <c r="AE124" s="2">
        <f>AE119-AA119</f>
        <v>151.46399999999997</v>
      </c>
      <c r="AF124" s="2">
        <f>AF119-AB119</f>
        <v>-14.648000000000003</v>
      </c>
      <c r="AL124" s="2">
        <f>AL119-AH119</f>
        <v>664.2127999999999</v>
      </c>
      <c r="AM124" s="2">
        <f>AM119-AI119</f>
        <v>151.46399999999997</v>
      </c>
      <c r="AN124" s="2">
        <f>AN119-AJ119</f>
        <v>-14.648000000000003</v>
      </c>
      <c r="AT124" s="2">
        <f>AT119-AP119</f>
        <v>664.2127999999999</v>
      </c>
      <c r="AU124" s="2">
        <f>AU119-AQ119</f>
        <v>151.46399999999997</v>
      </c>
      <c r="AV124" s="2">
        <f>AV119-AR119</f>
        <v>-14.648000000000003</v>
      </c>
      <c r="BB124" s="2">
        <f>BB119-AX119</f>
        <v>2903.271999999999</v>
      </c>
      <c r="BC124" s="2">
        <f>BC119-AY119</f>
        <v>667.55999999999983</v>
      </c>
      <c r="BD124" s="2">
        <f>BD119-AZ119</f>
        <v>-81.400000000000006</v>
      </c>
    </row>
    <row r="125" spans="1:57">
      <c r="A125">
        <v>1</v>
      </c>
      <c r="B125">
        <v>1</v>
      </c>
      <c r="F125"/>
      <c r="P125" s="2">
        <f>P120-L120</f>
        <v>853.25279999999975</v>
      </c>
      <c r="X125" s="2">
        <f>X120-T120</f>
        <v>233.09280000000001</v>
      </c>
      <c r="AF125" s="2">
        <f>AF120-AB120</f>
        <v>801.02879999999982</v>
      </c>
      <c r="AN125" s="2">
        <f>AN120-AJ120</f>
        <v>801.02879999999982</v>
      </c>
      <c r="AV125" s="2">
        <f>AV120-AR120</f>
        <v>801.02879999999982</v>
      </c>
      <c r="BD125" s="2">
        <f>BD120-AZ120</f>
        <v>3489.4319999999984</v>
      </c>
    </row>
    <row r="126" spans="1:57">
      <c r="A126">
        <v>1</v>
      </c>
      <c r="B126">
        <v>1</v>
      </c>
      <c r="C126" t="s">
        <v>189</v>
      </c>
      <c r="F126"/>
    </row>
    <row r="127" spans="1:57">
      <c r="A127">
        <v>1</v>
      </c>
      <c r="B127">
        <v>1</v>
      </c>
      <c r="D127" s="6" t="s">
        <v>74</v>
      </c>
      <c r="E127" s="6"/>
      <c r="F127" s="6"/>
      <c r="G127" s="6"/>
      <c r="J127" s="6"/>
      <c r="K127" s="6"/>
      <c r="L127" s="6"/>
      <c r="M127" s="6"/>
      <c r="N127" s="6"/>
      <c r="O127" s="6"/>
      <c r="P127" s="6"/>
      <c r="R127" s="6"/>
      <c r="S127" s="6"/>
      <c r="T127" s="6"/>
      <c r="U127" s="6"/>
      <c r="V127" s="6"/>
      <c r="W127" s="6"/>
      <c r="X127" s="6"/>
      <c r="Z127" s="6"/>
      <c r="AA127" s="6"/>
      <c r="AB127" s="6"/>
      <c r="AC127" s="6"/>
      <c r="AD127" s="6"/>
      <c r="AE127" s="6"/>
      <c r="AF127" s="6"/>
      <c r="AH127" s="6"/>
      <c r="AI127" s="6"/>
      <c r="AJ127" s="6"/>
      <c r="AK127" s="6"/>
      <c r="AL127" s="6"/>
      <c r="AM127" s="6"/>
      <c r="AN127" s="6"/>
      <c r="AP127" s="6"/>
      <c r="AQ127" s="6"/>
      <c r="AR127" s="6"/>
      <c r="AS127" s="6"/>
      <c r="AT127" s="6"/>
      <c r="AU127" s="6"/>
      <c r="AV127" s="6"/>
    </row>
    <row r="128" spans="1:57">
      <c r="A128">
        <v>1</v>
      </c>
      <c r="B128">
        <v>1</v>
      </c>
      <c r="C128" s="6"/>
      <c r="D128" s="22" t="s">
        <v>190</v>
      </c>
      <c r="E128" s="6"/>
      <c r="F128" s="6"/>
      <c r="G128" s="6"/>
      <c r="J128" s="6">
        <v>0.3</v>
      </c>
      <c r="K128" s="6" t="s">
        <v>77</v>
      </c>
      <c r="L128" s="6" t="s">
        <v>191</v>
      </c>
      <c r="M128" s="6"/>
      <c r="N128" s="6"/>
      <c r="O128" s="6"/>
      <c r="P128" s="6"/>
      <c r="R128" s="6">
        <v>0.3</v>
      </c>
      <c r="S128" s="6" t="s">
        <v>77</v>
      </c>
      <c r="T128" s="6" t="s">
        <v>191</v>
      </c>
      <c r="U128" s="6"/>
      <c r="V128" s="6"/>
      <c r="W128" s="6"/>
      <c r="X128" s="6"/>
      <c r="Z128" s="6">
        <v>0.3</v>
      </c>
      <c r="AA128" s="6" t="s">
        <v>77</v>
      </c>
      <c r="AB128" s="6" t="s">
        <v>191</v>
      </c>
      <c r="AC128" s="6"/>
      <c r="AD128" s="6"/>
      <c r="AE128" s="6"/>
      <c r="AF128" s="6"/>
      <c r="AH128" s="6">
        <v>0.3</v>
      </c>
      <c r="AI128" s="6" t="s">
        <v>77</v>
      </c>
      <c r="AJ128" s="6" t="s">
        <v>191</v>
      </c>
      <c r="AK128" s="6"/>
      <c r="AL128" s="6"/>
      <c r="AM128" s="6"/>
      <c r="AN128" s="6"/>
      <c r="AP128" s="6">
        <v>0.3</v>
      </c>
      <c r="AQ128" s="6" t="s">
        <v>77</v>
      </c>
      <c r="AR128" s="6" t="s">
        <v>191</v>
      </c>
      <c r="AS128" s="6"/>
      <c r="AT128" s="6"/>
      <c r="AU128" s="6"/>
      <c r="AV128" s="6"/>
    </row>
    <row r="129" spans="1:57">
      <c r="A129">
        <v>1</v>
      </c>
      <c r="B129">
        <v>1</v>
      </c>
      <c r="C129" s="6"/>
      <c r="D129" s="22" t="s">
        <v>192</v>
      </c>
      <c r="E129" s="6"/>
      <c r="F129" s="6"/>
      <c r="G129" s="6"/>
      <c r="J129" s="6">
        <v>0.1</v>
      </c>
      <c r="K129" s="6" t="s">
        <v>77</v>
      </c>
      <c r="L129" s="6"/>
      <c r="M129" s="6"/>
      <c r="N129" s="6"/>
      <c r="O129" s="6"/>
      <c r="P129" s="6"/>
      <c r="R129" s="6">
        <v>0.1</v>
      </c>
      <c r="S129" s="6" t="s">
        <v>77</v>
      </c>
      <c r="T129" s="6"/>
      <c r="U129" s="6"/>
      <c r="V129" s="6"/>
      <c r="W129" s="6"/>
      <c r="X129" s="6"/>
      <c r="Z129" s="6">
        <v>0.1</v>
      </c>
      <c r="AA129" s="6" t="s">
        <v>77</v>
      </c>
      <c r="AB129" s="6"/>
      <c r="AC129" s="6"/>
      <c r="AD129" s="6"/>
      <c r="AE129" s="6"/>
      <c r="AF129" s="6"/>
      <c r="AH129" s="6">
        <v>0.1</v>
      </c>
      <c r="AI129" s="6" t="s">
        <v>77</v>
      </c>
      <c r="AJ129" s="6"/>
      <c r="AK129" s="6"/>
      <c r="AL129" s="6"/>
      <c r="AM129" s="6"/>
      <c r="AN129" s="6"/>
      <c r="AP129" s="6">
        <v>0.1</v>
      </c>
      <c r="AQ129" s="6" t="s">
        <v>77</v>
      </c>
      <c r="AR129" s="6"/>
      <c r="AS129" s="6"/>
      <c r="AT129" s="6"/>
      <c r="AU129" s="6"/>
      <c r="AV129" s="6"/>
    </row>
    <row r="130" spans="1:57">
      <c r="A130">
        <v>1</v>
      </c>
      <c r="B130">
        <v>1</v>
      </c>
      <c r="C130" s="6"/>
      <c r="D130" s="22" t="s">
        <v>193</v>
      </c>
      <c r="E130" s="6"/>
      <c r="F130" s="6"/>
      <c r="G130" s="6"/>
      <c r="J130" s="6">
        <v>0.01</v>
      </c>
      <c r="K130" s="6" t="s">
        <v>77</v>
      </c>
      <c r="L130" s="6" t="s">
        <v>194</v>
      </c>
      <c r="M130" s="6"/>
      <c r="N130" s="6"/>
      <c r="O130" s="6"/>
      <c r="P130" s="6"/>
      <c r="R130" s="6">
        <v>0.01</v>
      </c>
      <c r="S130" s="6" t="s">
        <v>77</v>
      </c>
      <c r="T130" s="6" t="s">
        <v>194</v>
      </c>
      <c r="U130" s="6"/>
      <c r="V130" s="6"/>
      <c r="W130" s="6"/>
      <c r="X130" s="6"/>
      <c r="Z130" s="6">
        <v>0.01</v>
      </c>
      <c r="AA130" s="6" t="s">
        <v>77</v>
      </c>
      <c r="AB130" s="6" t="s">
        <v>194</v>
      </c>
      <c r="AC130" s="6"/>
      <c r="AD130" s="6"/>
      <c r="AE130" s="6"/>
      <c r="AF130" s="6"/>
      <c r="AH130" s="6">
        <v>0.01</v>
      </c>
      <c r="AI130" s="6" t="s">
        <v>77</v>
      </c>
      <c r="AJ130" s="6" t="s">
        <v>194</v>
      </c>
      <c r="AK130" s="6"/>
      <c r="AL130" s="6"/>
      <c r="AM130" s="6"/>
      <c r="AN130" s="6"/>
      <c r="AP130" s="6">
        <v>0.01</v>
      </c>
      <c r="AQ130" s="6" t="s">
        <v>77</v>
      </c>
      <c r="AR130" s="6" t="s">
        <v>194</v>
      </c>
      <c r="AS130" s="6"/>
      <c r="AT130" s="6"/>
      <c r="AU130" s="6"/>
      <c r="AV130" s="6"/>
    </row>
    <row r="131" spans="1:57">
      <c r="A131">
        <v>1</v>
      </c>
      <c r="B131">
        <v>1</v>
      </c>
      <c r="D131" s="22" t="s">
        <v>195</v>
      </c>
      <c r="F131"/>
      <c r="J131" s="6">
        <v>0.1</v>
      </c>
      <c r="K131" s="6" t="s">
        <v>77</v>
      </c>
      <c r="R131" s="6">
        <v>0.1</v>
      </c>
      <c r="S131" s="6" t="s">
        <v>77</v>
      </c>
      <c r="Z131" s="6">
        <v>0.1</v>
      </c>
      <c r="AA131" s="6" t="s">
        <v>77</v>
      </c>
      <c r="AH131" s="6">
        <v>0.1</v>
      </c>
      <c r="AI131" s="6" t="s">
        <v>77</v>
      </c>
      <c r="AP131" s="6">
        <v>0.1</v>
      </c>
      <c r="AQ131" s="6" t="s">
        <v>77</v>
      </c>
    </row>
    <row r="132" spans="1:57">
      <c r="A132">
        <v>1</v>
      </c>
      <c r="B132">
        <v>1</v>
      </c>
      <c r="D132" s="6" t="s">
        <v>196</v>
      </c>
      <c r="E132" s="6"/>
      <c r="F132" s="6"/>
      <c r="G132" s="6"/>
      <c r="J132" s="6">
        <v>0.76</v>
      </c>
      <c r="K132" s="6" t="s">
        <v>197</v>
      </c>
      <c r="L132" s="6"/>
      <c r="M132" s="6"/>
      <c r="N132" s="6"/>
      <c r="O132" s="6"/>
      <c r="P132" s="6"/>
      <c r="R132" s="6">
        <v>0.76</v>
      </c>
      <c r="S132" s="6" t="s">
        <v>197</v>
      </c>
      <c r="T132" s="6"/>
      <c r="U132" s="6"/>
      <c r="V132" s="6"/>
      <c r="W132" s="6"/>
      <c r="X132" s="6"/>
      <c r="Z132" s="6">
        <v>0.76</v>
      </c>
      <c r="AA132" s="6" t="s">
        <v>197</v>
      </c>
      <c r="AB132" s="6"/>
      <c r="AC132" s="6"/>
      <c r="AD132" s="6"/>
      <c r="AE132" s="6"/>
      <c r="AF132" s="6"/>
      <c r="AH132" s="6">
        <v>0.76</v>
      </c>
      <c r="AI132" s="6" t="s">
        <v>197</v>
      </c>
      <c r="AJ132" s="6"/>
      <c r="AK132" s="6"/>
      <c r="AL132" s="6"/>
      <c r="AM132" s="6"/>
      <c r="AN132" s="6"/>
      <c r="AP132" s="6">
        <v>0.76</v>
      </c>
      <c r="AQ132" s="6" t="s">
        <v>197</v>
      </c>
      <c r="AR132" s="6"/>
      <c r="AS132" s="6"/>
      <c r="AT132" s="6"/>
      <c r="AU132" s="6"/>
      <c r="AV132" s="6"/>
    </row>
    <row r="133" spans="1:57">
      <c r="A133">
        <v>1</v>
      </c>
      <c r="B133">
        <v>1</v>
      </c>
      <c r="C133" s="6"/>
      <c r="D133" s="6" t="s">
        <v>198</v>
      </c>
      <c r="E133" s="6"/>
      <c r="F133" s="6"/>
      <c r="G133" s="6"/>
      <c r="J133" s="6">
        <v>3.3000000000000002E-2</v>
      </c>
      <c r="K133" s="6" t="s">
        <v>197</v>
      </c>
      <c r="L133" s="6" t="s">
        <v>199</v>
      </c>
      <c r="M133" s="6"/>
      <c r="N133" s="6"/>
      <c r="O133" s="6"/>
      <c r="P133" s="6"/>
      <c r="R133" s="6">
        <v>3.3000000000000002E-2</v>
      </c>
      <c r="S133" s="6" t="s">
        <v>197</v>
      </c>
      <c r="T133" s="6" t="s">
        <v>199</v>
      </c>
      <c r="U133" s="6"/>
      <c r="V133" s="6"/>
      <c r="W133" s="6"/>
      <c r="X133" s="6"/>
      <c r="Z133" s="6">
        <v>3.3000000000000002E-2</v>
      </c>
      <c r="AA133" s="6" t="s">
        <v>197</v>
      </c>
      <c r="AB133" s="6" t="s">
        <v>199</v>
      </c>
      <c r="AC133" s="6"/>
      <c r="AD133" s="6"/>
      <c r="AE133" s="6"/>
      <c r="AF133" s="6"/>
      <c r="AH133" s="6">
        <v>3.3000000000000002E-2</v>
      </c>
      <c r="AI133" s="6" t="s">
        <v>197</v>
      </c>
      <c r="AJ133" s="6" t="s">
        <v>199</v>
      </c>
      <c r="AK133" s="6"/>
      <c r="AL133" s="6"/>
      <c r="AM133" s="6"/>
      <c r="AN133" s="6"/>
      <c r="AP133" s="6">
        <v>3.3000000000000002E-2</v>
      </c>
      <c r="AQ133" s="6" t="s">
        <v>197</v>
      </c>
      <c r="AR133" s="6" t="s">
        <v>199</v>
      </c>
      <c r="AS133" s="6"/>
      <c r="AT133" s="6"/>
      <c r="AU133" s="6"/>
      <c r="AV133" s="6"/>
    </row>
    <row r="134" spans="1:57">
      <c r="A134">
        <v>1</v>
      </c>
      <c r="B134">
        <v>1</v>
      </c>
      <c r="C134" s="6"/>
      <c r="D134" s="6" t="s">
        <v>200</v>
      </c>
      <c r="E134" s="6"/>
      <c r="F134" s="6"/>
      <c r="G134" s="6"/>
      <c r="J134" s="6">
        <v>7.6E-3</v>
      </c>
      <c r="K134" s="6" t="s">
        <v>197</v>
      </c>
      <c r="L134" s="6" t="s">
        <v>201</v>
      </c>
      <c r="M134" s="6"/>
      <c r="N134" s="6"/>
      <c r="O134" s="6"/>
      <c r="P134" s="6"/>
      <c r="R134" s="6">
        <v>7.6E-3</v>
      </c>
      <c r="S134" s="6" t="s">
        <v>197</v>
      </c>
      <c r="T134" s="6" t="s">
        <v>201</v>
      </c>
      <c r="U134" s="6"/>
      <c r="V134" s="6"/>
      <c r="W134" s="6"/>
      <c r="X134" s="6"/>
      <c r="Z134" s="6">
        <v>7.6E-3</v>
      </c>
      <c r="AA134" s="6" t="s">
        <v>197</v>
      </c>
      <c r="AB134" s="6" t="s">
        <v>201</v>
      </c>
      <c r="AC134" s="6"/>
      <c r="AD134" s="6"/>
      <c r="AE134" s="6"/>
      <c r="AF134" s="6"/>
      <c r="AH134" s="6">
        <v>7.6E-3</v>
      </c>
      <c r="AI134" s="6" t="s">
        <v>197</v>
      </c>
      <c r="AJ134" s="6" t="s">
        <v>201</v>
      </c>
      <c r="AK134" s="6"/>
      <c r="AL134" s="6"/>
      <c r="AM134" s="6"/>
      <c r="AN134" s="6"/>
      <c r="AP134" s="6">
        <v>7.6E-3</v>
      </c>
      <c r="AQ134" s="6" t="s">
        <v>197</v>
      </c>
      <c r="AR134" s="6" t="s">
        <v>201</v>
      </c>
      <c r="AS134" s="6"/>
      <c r="AT134" s="6"/>
      <c r="AU134" s="6"/>
      <c r="AV134" s="6"/>
    </row>
    <row r="135" spans="1:57">
      <c r="A135">
        <v>1</v>
      </c>
      <c r="B135">
        <v>1</v>
      </c>
      <c r="C135" s="6"/>
      <c r="D135" s="6" t="s">
        <v>202</v>
      </c>
      <c r="E135" s="6"/>
      <c r="F135" s="6"/>
      <c r="G135" s="6"/>
      <c r="J135" s="6">
        <v>0.76</v>
      </c>
      <c r="K135" s="6" t="s">
        <v>197</v>
      </c>
      <c r="L135" s="6"/>
      <c r="M135" s="6"/>
      <c r="N135" s="6"/>
      <c r="O135" s="6"/>
      <c r="P135" s="6"/>
      <c r="R135" s="6">
        <v>0.76</v>
      </c>
      <c r="S135" s="6" t="s">
        <v>197</v>
      </c>
      <c r="T135" s="6"/>
      <c r="U135" s="6"/>
      <c r="V135" s="6"/>
      <c r="W135" s="6"/>
      <c r="X135" s="6"/>
      <c r="Z135" s="6">
        <v>0.76</v>
      </c>
      <c r="AA135" s="6" t="s">
        <v>197</v>
      </c>
      <c r="AB135" s="6"/>
      <c r="AC135" s="6"/>
      <c r="AD135" s="6"/>
      <c r="AE135" s="6"/>
      <c r="AF135" s="6"/>
      <c r="AH135" s="6">
        <v>0.76</v>
      </c>
      <c r="AI135" s="6" t="s">
        <v>197</v>
      </c>
      <c r="AJ135" s="6"/>
      <c r="AK135" s="6"/>
      <c r="AL135" s="6"/>
      <c r="AM135" s="6"/>
      <c r="AN135" s="6"/>
      <c r="AP135" s="6">
        <v>0.76</v>
      </c>
      <c r="AQ135" s="6" t="s">
        <v>197</v>
      </c>
      <c r="AR135" s="6"/>
      <c r="AS135" s="6"/>
      <c r="AT135" s="6"/>
      <c r="AU135" s="6"/>
      <c r="AV135" s="6"/>
    </row>
    <row r="136" spans="1:57">
      <c r="A136">
        <v>1</v>
      </c>
      <c r="B136">
        <v>1</v>
      </c>
      <c r="C136" s="6"/>
      <c r="D136" s="6" t="s">
        <v>203</v>
      </c>
      <c r="E136" s="6"/>
      <c r="F136" s="6"/>
      <c r="G136" s="6"/>
      <c r="J136" s="6">
        <v>0.38</v>
      </c>
      <c r="K136" s="6" t="s">
        <v>197</v>
      </c>
      <c r="L136" s="6"/>
      <c r="M136" s="6"/>
      <c r="N136" s="6"/>
      <c r="O136" s="6"/>
      <c r="P136" s="6"/>
      <c r="R136" s="6">
        <v>0.38</v>
      </c>
      <c r="S136" s="6" t="s">
        <v>197</v>
      </c>
      <c r="T136" s="6"/>
      <c r="U136" s="6"/>
      <c r="V136" s="6"/>
      <c r="W136" s="6"/>
      <c r="X136" s="6"/>
      <c r="Z136" s="6">
        <v>0.38</v>
      </c>
      <c r="AA136" s="6" t="s">
        <v>197</v>
      </c>
      <c r="AB136" s="6"/>
      <c r="AC136" s="6"/>
      <c r="AD136" s="6"/>
      <c r="AE136" s="6"/>
      <c r="AF136" s="6"/>
      <c r="AH136" s="6">
        <v>0.38</v>
      </c>
      <c r="AI136" s="6" t="s">
        <v>197</v>
      </c>
      <c r="AJ136" s="6"/>
      <c r="AK136" s="6"/>
      <c r="AL136" s="6"/>
      <c r="AM136" s="6"/>
      <c r="AN136" s="6"/>
      <c r="AP136" s="6">
        <v>0.38</v>
      </c>
      <c r="AQ136" s="6" t="s">
        <v>197</v>
      </c>
      <c r="AR136" s="6"/>
      <c r="AS136" s="6"/>
      <c r="AT136" s="6"/>
      <c r="AU136" s="6"/>
      <c r="AV136" s="6"/>
    </row>
    <row r="137" spans="1:57">
      <c r="A137">
        <v>1</v>
      </c>
      <c r="B137">
        <v>1</v>
      </c>
      <c r="C137" s="6"/>
      <c r="D137" s="6" t="s">
        <v>204</v>
      </c>
      <c r="E137" s="6"/>
      <c r="F137" s="6"/>
      <c r="G137" s="6"/>
      <c r="J137" s="6">
        <v>1</v>
      </c>
      <c r="K137" s="6" t="s">
        <v>77</v>
      </c>
      <c r="L137" s="6"/>
      <c r="M137" s="6"/>
      <c r="N137" s="6"/>
      <c r="O137" s="6"/>
      <c r="P137" s="6"/>
      <c r="R137" s="6">
        <v>1</v>
      </c>
      <c r="S137" s="6" t="s">
        <v>77</v>
      </c>
      <c r="T137" s="6"/>
      <c r="U137" s="6"/>
      <c r="V137" s="6"/>
      <c r="W137" s="6"/>
      <c r="X137" s="6"/>
      <c r="Z137" s="6">
        <v>1</v>
      </c>
      <c r="AA137" s="6" t="s">
        <v>77</v>
      </c>
      <c r="AB137" s="6"/>
      <c r="AC137" s="6"/>
      <c r="AD137" s="6"/>
      <c r="AE137" s="6"/>
      <c r="AF137" s="6"/>
      <c r="AH137" s="6">
        <v>1</v>
      </c>
      <c r="AI137" s="6" t="s">
        <v>77</v>
      </c>
      <c r="AJ137" s="6"/>
      <c r="AK137" s="6"/>
      <c r="AL137" s="6"/>
      <c r="AM137" s="6"/>
      <c r="AN137" s="6"/>
      <c r="AP137" s="6">
        <v>1</v>
      </c>
      <c r="AQ137" s="6" t="s">
        <v>77</v>
      </c>
      <c r="AR137" s="6"/>
      <c r="AS137" s="6"/>
      <c r="AT137" s="6"/>
      <c r="AU137" s="6"/>
      <c r="AV137" s="6"/>
    </row>
    <row r="138" spans="1:57">
      <c r="A138">
        <v>1</v>
      </c>
      <c r="B138">
        <v>1</v>
      </c>
      <c r="C138" s="6"/>
      <c r="D138" s="6" t="s">
        <v>205</v>
      </c>
      <c r="E138" s="6"/>
      <c r="F138" s="6"/>
      <c r="G138" s="6"/>
      <c r="J138" s="6">
        <v>1.9E-3</v>
      </c>
      <c r="K138" s="6" t="s">
        <v>77</v>
      </c>
      <c r="L138" s="6"/>
      <c r="M138" s="6"/>
      <c r="N138" s="6"/>
      <c r="O138" s="6"/>
      <c r="P138" s="6"/>
      <c r="R138" s="6">
        <v>1.9E-3</v>
      </c>
      <c r="S138" s="6" t="s">
        <v>77</v>
      </c>
      <c r="T138" s="6"/>
      <c r="U138" s="6"/>
      <c r="V138" s="6"/>
      <c r="W138" s="6"/>
      <c r="X138" s="6"/>
      <c r="Z138" s="6">
        <v>1.9E-3</v>
      </c>
      <c r="AA138" s="6" t="s">
        <v>77</v>
      </c>
      <c r="AB138" s="6"/>
      <c r="AC138" s="6"/>
      <c r="AD138" s="6"/>
      <c r="AE138" s="6"/>
      <c r="AF138" s="6"/>
      <c r="AH138" s="6">
        <v>1.9E-3</v>
      </c>
      <c r="AI138" s="6" t="s">
        <v>77</v>
      </c>
      <c r="AJ138" s="6"/>
      <c r="AK138" s="6"/>
      <c r="AL138" s="6"/>
      <c r="AM138" s="6"/>
      <c r="AN138" s="6"/>
      <c r="AP138" s="6">
        <v>1.9E-3</v>
      </c>
      <c r="AQ138" s="6" t="s">
        <v>77</v>
      </c>
      <c r="AR138" s="6"/>
      <c r="AS138" s="6"/>
      <c r="AT138" s="6"/>
      <c r="AU138" s="6"/>
      <c r="AV138" s="6"/>
    </row>
    <row r="139" spans="1:57">
      <c r="A139">
        <v>1</v>
      </c>
      <c r="B139">
        <v>1</v>
      </c>
      <c r="C139" s="6"/>
      <c r="D139" s="6"/>
      <c r="E139" s="6"/>
      <c r="F139" s="6"/>
      <c r="G139" s="6"/>
      <c r="J139" s="6"/>
      <c r="K139" s="6"/>
      <c r="L139" s="6"/>
      <c r="M139" s="6"/>
      <c r="N139" s="6"/>
      <c r="O139" s="6"/>
      <c r="P139" s="6"/>
      <c r="R139" s="6"/>
      <c r="S139" s="6"/>
      <c r="T139" s="6"/>
      <c r="U139" s="6"/>
      <c r="V139" s="6"/>
      <c r="W139" s="6"/>
      <c r="X139" s="6"/>
      <c r="Z139" s="6"/>
      <c r="AA139" s="6"/>
      <c r="AB139" s="6"/>
      <c r="AC139" s="6"/>
      <c r="AD139" s="6"/>
      <c r="AE139" s="6"/>
      <c r="AF139" s="6"/>
      <c r="AH139" s="6"/>
      <c r="AI139" s="6"/>
      <c r="AJ139" s="6"/>
      <c r="AK139" s="6"/>
      <c r="AL139" s="6"/>
      <c r="AM139" s="6"/>
      <c r="AN139" s="6"/>
      <c r="AP139" s="6"/>
      <c r="AQ139" s="6"/>
      <c r="AR139" s="6"/>
      <c r="AS139" s="6"/>
      <c r="AT139" s="6"/>
      <c r="AU139" s="6"/>
      <c r="AV139" s="6"/>
    </row>
    <row r="140" spans="1:57">
      <c r="A140">
        <v>1</v>
      </c>
      <c r="B140">
        <v>1</v>
      </c>
      <c r="C140" s="6"/>
      <c r="D140" s="6"/>
      <c r="E140" s="6"/>
      <c r="F140" s="6"/>
      <c r="G140" s="6"/>
      <c r="J140" s="6" t="s">
        <v>82</v>
      </c>
      <c r="K140" s="6"/>
      <c r="L140" s="6"/>
      <c r="M140" s="6"/>
      <c r="N140" s="6" t="s">
        <v>83</v>
      </c>
      <c r="O140" s="6"/>
      <c r="P140" s="6"/>
      <c r="R140" s="6" t="s">
        <v>82</v>
      </c>
      <c r="S140" s="6"/>
      <c r="T140" s="6"/>
      <c r="U140" s="6"/>
      <c r="V140" s="6" t="s">
        <v>83</v>
      </c>
      <c r="W140" s="6"/>
      <c r="X140" s="6"/>
      <c r="Z140" s="6" t="s">
        <v>82</v>
      </c>
      <c r="AA140" s="6"/>
      <c r="AB140" s="6"/>
      <c r="AC140" s="6"/>
      <c r="AD140" s="6" t="s">
        <v>83</v>
      </c>
      <c r="AE140" s="6"/>
      <c r="AF140" s="6"/>
      <c r="AH140" s="6" t="s">
        <v>82</v>
      </c>
      <c r="AI140" s="6"/>
      <c r="AJ140" s="6"/>
      <c r="AK140" s="6"/>
      <c r="AL140" s="6" t="s">
        <v>83</v>
      </c>
      <c r="AM140" s="6"/>
      <c r="AN140" s="6"/>
      <c r="AP140" s="6" t="s">
        <v>82</v>
      </c>
      <c r="AQ140" s="6"/>
      <c r="AR140" s="6"/>
      <c r="AS140" s="6"/>
      <c r="AT140" s="6" t="s">
        <v>83</v>
      </c>
      <c r="AU140" s="6"/>
      <c r="AV140" s="6"/>
      <c r="AX140" s="6" t="s">
        <v>82</v>
      </c>
      <c r="AY140" s="6"/>
      <c r="AZ140" s="6"/>
      <c r="BA140" s="6"/>
      <c r="BB140" s="6" t="s">
        <v>83</v>
      </c>
      <c r="BC140" s="6"/>
      <c r="BD140" s="6"/>
    </row>
    <row r="141" spans="1:57">
      <c r="A141" s="12" t="s">
        <v>84</v>
      </c>
      <c r="B141" s="12" t="s">
        <v>85</v>
      </c>
      <c r="C141" s="6"/>
      <c r="D141" s="4" t="s">
        <v>189</v>
      </c>
      <c r="E141" s="43"/>
      <c r="F141" s="44"/>
      <c r="G141" s="45"/>
      <c r="H141" s="46"/>
      <c r="J141" s="21" t="s">
        <v>86</v>
      </c>
      <c r="K141" s="20"/>
      <c r="L141" s="19"/>
      <c r="N141" s="21" t="s">
        <v>86</v>
      </c>
      <c r="O141" s="20"/>
      <c r="P141" s="19"/>
      <c r="R141" s="21" t="s">
        <v>87</v>
      </c>
      <c r="S141" s="20"/>
      <c r="T141" s="19"/>
      <c r="V141" s="21" t="s">
        <v>87</v>
      </c>
      <c r="W141" s="20"/>
      <c r="X141" s="19"/>
      <c r="Z141" s="21" t="s">
        <v>88</v>
      </c>
      <c r="AA141" s="20"/>
      <c r="AB141" s="19"/>
      <c r="AD141" s="21" t="s">
        <v>88</v>
      </c>
      <c r="AE141" s="20"/>
      <c r="AF141" s="19"/>
      <c r="AH141" s="21" t="s">
        <v>89</v>
      </c>
      <c r="AI141" s="20"/>
      <c r="AJ141" s="19"/>
      <c r="AL141" s="21" t="s">
        <v>89</v>
      </c>
      <c r="AM141" s="20"/>
      <c r="AN141" s="19"/>
      <c r="AP141" s="21" t="s">
        <v>90</v>
      </c>
      <c r="AQ141" s="20"/>
      <c r="AR141" s="19"/>
      <c r="AT141" s="21" t="s">
        <v>90</v>
      </c>
      <c r="AU141" s="20"/>
      <c r="AV141" s="19"/>
      <c r="AX141" s="21" t="s">
        <v>91</v>
      </c>
      <c r="AY141" s="20"/>
      <c r="AZ141" s="19"/>
      <c r="BB141" s="21" t="s">
        <v>91</v>
      </c>
      <c r="BC141" s="20"/>
      <c r="BD141" s="19"/>
      <c r="BE141">
        <v>1</v>
      </c>
    </row>
    <row r="142" spans="1:57">
      <c r="A142" s="12" t="s">
        <v>84</v>
      </c>
      <c r="B142" s="12" t="s">
        <v>85</v>
      </c>
      <c r="C142" s="6"/>
      <c r="D142" s="7"/>
      <c r="E142" s="7" t="s">
        <v>151</v>
      </c>
      <c r="F142" s="18" t="s">
        <v>92</v>
      </c>
      <c r="G142" s="7" t="s">
        <v>93</v>
      </c>
      <c r="H142" s="17" t="s">
        <v>94</v>
      </c>
      <c r="J142" s="18" t="s">
        <v>8</v>
      </c>
      <c r="K142" s="18" t="s">
        <v>9</v>
      </c>
      <c r="L142" s="18" t="s">
        <v>10</v>
      </c>
      <c r="N142" s="18" t="s">
        <v>8</v>
      </c>
      <c r="O142" s="18" t="s">
        <v>9</v>
      </c>
      <c r="P142" s="18" t="s">
        <v>10</v>
      </c>
      <c r="R142" s="18" t="s">
        <v>8</v>
      </c>
      <c r="S142" s="18" t="s">
        <v>9</v>
      </c>
      <c r="T142" s="18" t="s">
        <v>10</v>
      </c>
      <c r="V142" s="18" t="s">
        <v>8</v>
      </c>
      <c r="W142" s="18" t="s">
        <v>9</v>
      </c>
      <c r="X142" s="18" t="s">
        <v>10</v>
      </c>
      <c r="Z142" s="18" t="s">
        <v>8</v>
      </c>
      <c r="AA142" s="18" t="s">
        <v>9</v>
      </c>
      <c r="AB142" s="18" t="s">
        <v>10</v>
      </c>
      <c r="AD142" s="18" t="s">
        <v>8</v>
      </c>
      <c r="AE142" s="18" t="s">
        <v>9</v>
      </c>
      <c r="AF142" s="18" t="s">
        <v>10</v>
      </c>
      <c r="AH142" s="18" t="s">
        <v>8</v>
      </c>
      <c r="AI142" s="18" t="s">
        <v>9</v>
      </c>
      <c r="AJ142" s="18" t="s">
        <v>10</v>
      </c>
      <c r="AL142" s="18" t="s">
        <v>8</v>
      </c>
      <c r="AM142" s="18" t="s">
        <v>9</v>
      </c>
      <c r="AN142" s="18" t="s">
        <v>10</v>
      </c>
      <c r="AP142" s="18" t="s">
        <v>8</v>
      </c>
      <c r="AQ142" s="18" t="s">
        <v>9</v>
      </c>
      <c r="AR142" s="18" t="s">
        <v>10</v>
      </c>
      <c r="AT142" s="18" t="s">
        <v>8</v>
      </c>
      <c r="AU142" s="18" t="s">
        <v>9</v>
      </c>
      <c r="AV142" s="18" t="s">
        <v>10</v>
      </c>
      <c r="AX142" s="18" t="s">
        <v>8</v>
      </c>
      <c r="AY142" s="18" t="s">
        <v>9</v>
      </c>
      <c r="AZ142" s="18" t="s">
        <v>10</v>
      </c>
      <c r="BB142" s="18" t="s">
        <v>8</v>
      </c>
      <c r="BC142" s="18" t="s">
        <v>9</v>
      </c>
      <c r="BD142" s="18" t="s">
        <v>10</v>
      </c>
    </row>
    <row r="143" spans="1:57">
      <c r="A143" s="12" t="s">
        <v>84</v>
      </c>
      <c r="B143">
        <v>1</v>
      </c>
      <c r="C143" s="6"/>
      <c r="D143" s="9" t="s">
        <v>206</v>
      </c>
      <c r="E143" s="9"/>
      <c r="F143" s="14">
        <v>110</v>
      </c>
      <c r="G143" s="9" t="s">
        <v>113</v>
      </c>
      <c r="H143" s="5" t="s">
        <v>17</v>
      </c>
      <c r="J143" s="31">
        <v>150</v>
      </c>
      <c r="K143" s="31">
        <v>150</v>
      </c>
      <c r="L143" s="31">
        <v>150</v>
      </c>
      <c r="N143" s="31">
        <v>150</v>
      </c>
      <c r="O143" s="31">
        <v>150</v>
      </c>
      <c r="P143" s="31">
        <v>150</v>
      </c>
      <c r="R143" s="31">
        <v>150</v>
      </c>
      <c r="S143" s="31">
        <v>150</v>
      </c>
      <c r="T143" s="31">
        <v>150</v>
      </c>
      <c r="V143" s="31">
        <v>150</v>
      </c>
      <c r="W143" s="31">
        <v>150</v>
      </c>
      <c r="X143" s="31">
        <v>150</v>
      </c>
      <c r="Z143" s="31">
        <v>150</v>
      </c>
      <c r="AA143" s="31">
        <v>150</v>
      </c>
      <c r="AB143" s="31">
        <v>150</v>
      </c>
      <c r="AD143" s="31">
        <v>150</v>
      </c>
      <c r="AE143" s="31">
        <v>150</v>
      </c>
      <c r="AF143" s="31">
        <v>150</v>
      </c>
      <c r="AH143" s="31">
        <v>150</v>
      </c>
      <c r="AI143" s="31">
        <v>150</v>
      </c>
      <c r="AJ143" s="31">
        <v>150</v>
      </c>
      <c r="AL143" s="31">
        <v>150</v>
      </c>
      <c r="AM143" s="31">
        <v>150</v>
      </c>
      <c r="AN143" s="31">
        <v>150</v>
      </c>
      <c r="AP143" s="31">
        <v>150</v>
      </c>
      <c r="AQ143" s="31">
        <v>150</v>
      </c>
      <c r="AR143" s="31">
        <v>150</v>
      </c>
      <c r="AT143" s="31">
        <v>150</v>
      </c>
      <c r="AU143" s="31">
        <v>150</v>
      </c>
      <c r="AV143" s="31">
        <v>150</v>
      </c>
    </row>
    <row r="144" spans="1:57">
      <c r="A144" s="12" t="s">
        <v>84</v>
      </c>
      <c r="B144">
        <v>1</v>
      </c>
      <c r="C144" s="6"/>
      <c r="D144" s="9" t="s">
        <v>206</v>
      </c>
      <c r="E144" s="9"/>
      <c r="F144" s="14">
        <v>110</v>
      </c>
      <c r="G144" s="9" t="s">
        <v>113</v>
      </c>
      <c r="H144" s="5" t="s">
        <v>17</v>
      </c>
      <c r="J144" s="31">
        <v>250</v>
      </c>
      <c r="K144" s="31">
        <v>250</v>
      </c>
      <c r="L144" s="31">
        <v>250</v>
      </c>
      <c r="N144" s="31">
        <v>250</v>
      </c>
      <c r="O144" s="31">
        <v>250</v>
      </c>
      <c r="P144" s="31">
        <v>250</v>
      </c>
      <c r="R144" s="31">
        <v>250</v>
      </c>
      <c r="S144" s="31">
        <v>250</v>
      </c>
      <c r="T144" s="31">
        <v>250</v>
      </c>
      <c r="V144" s="31">
        <v>250</v>
      </c>
      <c r="W144" s="31">
        <v>250</v>
      </c>
      <c r="X144" s="31">
        <v>250</v>
      </c>
      <c r="Z144" s="31">
        <v>250</v>
      </c>
      <c r="AA144" s="31">
        <v>250</v>
      </c>
      <c r="AB144" s="31">
        <v>250</v>
      </c>
      <c r="AD144" s="31">
        <v>250</v>
      </c>
      <c r="AE144" s="31">
        <v>250</v>
      </c>
      <c r="AF144" s="31">
        <v>250</v>
      </c>
      <c r="AH144" s="31">
        <v>250</v>
      </c>
      <c r="AI144" s="31">
        <v>250</v>
      </c>
      <c r="AJ144" s="31">
        <v>250</v>
      </c>
      <c r="AL144" s="31">
        <v>250</v>
      </c>
      <c r="AM144" s="31">
        <v>250</v>
      </c>
      <c r="AN144" s="31">
        <v>250</v>
      </c>
      <c r="AP144" s="31">
        <v>250</v>
      </c>
      <c r="AQ144" s="31">
        <v>250</v>
      </c>
      <c r="AR144" s="31">
        <v>250</v>
      </c>
      <c r="AT144" s="31">
        <v>250</v>
      </c>
      <c r="AU144" s="31">
        <v>250</v>
      </c>
      <c r="AV144" s="31">
        <v>250</v>
      </c>
    </row>
    <row r="145" spans="1:56">
      <c r="A145" s="12" t="s">
        <v>84</v>
      </c>
      <c r="B145">
        <v>1</v>
      </c>
      <c r="C145" s="6"/>
      <c r="D145" s="9" t="s">
        <v>208</v>
      </c>
      <c r="E145" s="9"/>
      <c r="F145" s="37">
        <v>111112</v>
      </c>
      <c r="G145" s="9"/>
      <c r="H145" s="5" t="s">
        <v>17</v>
      </c>
      <c r="J145" s="31">
        <v>200</v>
      </c>
      <c r="K145" s="31">
        <v>200</v>
      </c>
      <c r="L145" s="31">
        <v>200</v>
      </c>
      <c r="N145" s="31">
        <v>200</v>
      </c>
      <c r="O145" s="31">
        <v>200</v>
      </c>
      <c r="P145" s="31">
        <v>200</v>
      </c>
      <c r="R145" s="31">
        <v>200</v>
      </c>
      <c r="S145" s="31">
        <v>200</v>
      </c>
      <c r="T145" s="31">
        <v>200</v>
      </c>
      <c r="V145" s="31">
        <v>200</v>
      </c>
      <c r="W145" s="31">
        <v>200</v>
      </c>
      <c r="X145" s="31">
        <v>200</v>
      </c>
      <c r="Z145" s="31">
        <v>200</v>
      </c>
      <c r="AA145" s="31">
        <v>200</v>
      </c>
      <c r="AB145" s="31">
        <v>200</v>
      </c>
      <c r="AD145" s="31">
        <v>200</v>
      </c>
      <c r="AE145" s="31">
        <v>200</v>
      </c>
      <c r="AF145" s="31">
        <v>200</v>
      </c>
      <c r="AH145" s="31">
        <v>200</v>
      </c>
      <c r="AI145" s="31">
        <v>200</v>
      </c>
      <c r="AJ145" s="31">
        <v>200</v>
      </c>
      <c r="AL145" s="31">
        <v>200</v>
      </c>
      <c r="AM145" s="31">
        <v>200</v>
      </c>
      <c r="AN145" s="31">
        <v>200</v>
      </c>
      <c r="AP145" s="31">
        <v>200</v>
      </c>
      <c r="AQ145" s="31">
        <v>200</v>
      </c>
      <c r="AR145" s="31">
        <v>200</v>
      </c>
      <c r="AT145" s="31">
        <v>200</v>
      </c>
      <c r="AU145" s="31">
        <v>200</v>
      </c>
      <c r="AV145" s="31">
        <v>200</v>
      </c>
    </row>
    <row r="146" spans="1:56">
      <c r="A146" s="12" t="s">
        <v>84</v>
      </c>
      <c r="B146">
        <v>1</v>
      </c>
      <c r="C146" s="6"/>
      <c r="D146" s="9" t="s">
        <v>214</v>
      </c>
      <c r="E146" s="9"/>
      <c r="F146" s="14">
        <v>113</v>
      </c>
      <c r="G146" s="9"/>
      <c r="H146" s="5" t="s">
        <v>17</v>
      </c>
      <c r="J146" s="9">
        <v>5</v>
      </c>
      <c r="K146" s="9">
        <v>5</v>
      </c>
      <c r="L146" s="9">
        <v>5</v>
      </c>
      <c r="N146" s="9">
        <v>5</v>
      </c>
      <c r="O146" s="9">
        <v>5</v>
      </c>
      <c r="P146" s="9">
        <v>5</v>
      </c>
      <c r="R146" s="9">
        <v>5</v>
      </c>
      <c r="S146" s="9">
        <v>5</v>
      </c>
      <c r="T146" s="9">
        <v>5</v>
      </c>
      <c r="V146" s="9">
        <v>5</v>
      </c>
      <c r="W146" s="9">
        <v>5</v>
      </c>
      <c r="X146" s="9">
        <v>5</v>
      </c>
      <c r="Z146" s="9">
        <v>5</v>
      </c>
      <c r="AA146" s="9">
        <v>5</v>
      </c>
      <c r="AB146" s="9">
        <v>5</v>
      </c>
      <c r="AD146" s="9">
        <v>5</v>
      </c>
      <c r="AE146" s="9">
        <v>5</v>
      </c>
      <c r="AF146" s="9">
        <v>5</v>
      </c>
      <c r="AH146" s="9">
        <v>5</v>
      </c>
      <c r="AI146" s="9">
        <v>5</v>
      </c>
      <c r="AJ146" s="9">
        <v>5</v>
      </c>
      <c r="AL146" s="9">
        <v>5</v>
      </c>
      <c r="AM146" s="9">
        <v>5</v>
      </c>
      <c r="AN146" s="9">
        <v>5</v>
      </c>
      <c r="AP146" s="9">
        <v>5</v>
      </c>
      <c r="AQ146" s="9">
        <v>5</v>
      </c>
      <c r="AR146" s="9">
        <v>5</v>
      </c>
      <c r="AT146" s="9">
        <v>5</v>
      </c>
      <c r="AU146" s="9">
        <v>5</v>
      </c>
      <c r="AV146" s="9">
        <v>5</v>
      </c>
    </row>
    <row r="147" spans="1:56">
      <c r="A147" s="12" t="s">
        <v>84</v>
      </c>
      <c r="B147">
        <v>1</v>
      </c>
      <c r="C147" s="6"/>
      <c r="D147" s="9" t="s">
        <v>217</v>
      </c>
      <c r="E147" s="9"/>
      <c r="F147" s="14">
        <v>118</v>
      </c>
      <c r="G147" s="9"/>
      <c r="H147" s="5" t="s">
        <v>17</v>
      </c>
      <c r="J147" s="9">
        <v>4.0000000000000001E-3</v>
      </c>
      <c r="K147" s="9">
        <v>4.0000000000000001E-3</v>
      </c>
      <c r="L147" s="9">
        <v>4.0000000000000001E-3</v>
      </c>
      <c r="N147" s="9">
        <v>4.0000000000000001E-3</v>
      </c>
      <c r="O147" s="9">
        <v>4.0000000000000001E-3</v>
      </c>
      <c r="P147" s="9">
        <v>4.0000000000000001E-3</v>
      </c>
      <c r="R147" s="9">
        <v>4.0000000000000001E-3</v>
      </c>
      <c r="S147" s="9">
        <v>4.0000000000000001E-3</v>
      </c>
      <c r="T147" s="9">
        <v>4.0000000000000001E-3</v>
      </c>
      <c r="V147" s="9">
        <v>4.0000000000000001E-3</v>
      </c>
      <c r="W147" s="9">
        <v>4.0000000000000001E-3</v>
      </c>
      <c r="X147" s="9">
        <v>4.0000000000000001E-3</v>
      </c>
      <c r="Z147" s="9">
        <v>4.0000000000000001E-3</v>
      </c>
      <c r="AA147" s="9">
        <v>4.0000000000000001E-3</v>
      </c>
      <c r="AB147" s="9">
        <v>4.0000000000000001E-3</v>
      </c>
      <c r="AD147" s="9">
        <v>4.0000000000000001E-3</v>
      </c>
      <c r="AE147" s="9">
        <v>4.0000000000000001E-3</v>
      </c>
      <c r="AF147" s="9">
        <v>4.0000000000000001E-3</v>
      </c>
      <c r="AH147" s="9">
        <v>4.0000000000000001E-3</v>
      </c>
      <c r="AI147" s="9">
        <v>4.0000000000000001E-3</v>
      </c>
      <c r="AJ147" s="9">
        <v>4.0000000000000001E-3</v>
      </c>
      <c r="AL147" s="9">
        <v>4.0000000000000001E-3</v>
      </c>
      <c r="AM147" s="9">
        <v>4.0000000000000001E-3</v>
      </c>
      <c r="AN147" s="9">
        <v>4.0000000000000001E-3</v>
      </c>
      <c r="AP147" s="9">
        <v>4.0000000000000001E-3</v>
      </c>
      <c r="AQ147" s="9">
        <v>4.0000000000000001E-3</v>
      </c>
      <c r="AR147" s="9">
        <v>4.0000000000000001E-3</v>
      </c>
      <c r="AT147" s="9">
        <v>4.0000000000000001E-3</v>
      </c>
      <c r="AU147" s="9">
        <v>4.0000000000000001E-3</v>
      </c>
      <c r="AV147" s="9">
        <v>4.0000000000000001E-3</v>
      </c>
    </row>
    <row r="148" spans="1:56">
      <c r="A148" s="12" t="s">
        <v>84</v>
      </c>
      <c r="B148">
        <v>1</v>
      </c>
      <c r="C148" s="6"/>
      <c r="D148" s="9" t="s">
        <v>218</v>
      </c>
      <c r="E148" s="9"/>
      <c r="F148" s="14">
        <v>118</v>
      </c>
      <c r="G148" s="9"/>
      <c r="H148" s="5" t="s">
        <v>17</v>
      </c>
      <c r="J148" s="9">
        <v>3</v>
      </c>
      <c r="K148" s="9">
        <v>3</v>
      </c>
      <c r="L148" s="9">
        <v>3</v>
      </c>
      <c r="N148" s="9">
        <v>3</v>
      </c>
      <c r="O148" s="9">
        <v>3</v>
      </c>
      <c r="P148" s="9">
        <v>3</v>
      </c>
      <c r="R148" s="9">
        <v>3</v>
      </c>
      <c r="S148" s="9">
        <v>3</v>
      </c>
      <c r="T148" s="9">
        <v>3</v>
      </c>
      <c r="V148" s="9">
        <v>3</v>
      </c>
      <c r="W148" s="9">
        <v>3</v>
      </c>
      <c r="X148" s="9">
        <v>3</v>
      </c>
      <c r="Z148" s="9">
        <v>3</v>
      </c>
      <c r="AA148" s="9">
        <v>3</v>
      </c>
      <c r="AB148" s="9">
        <v>3</v>
      </c>
      <c r="AD148" s="9">
        <v>3</v>
      </c>
      <c r="AE148" s="9">
        <v>3</v>
      </c>
      <c r="AF148" s="9">
        <v>3</v>
      </c>
      <c r="AH148" s="9">
        <v>3</v>
      </c>
      <c r="AI148" s="9">
        <v>3</v>
      </c>
      <c r="AJ148" s="9">
        <v>3</v>
      </c>
      <c r="AL148" s="9">
        <v>3</v>
      </c>
      <c r="AM148" s="9">
        <v>3</v>
      </c>
      <c r="AN148" s="9">
        <v>3</v>
      </c>
      <c r="AP148" s="9">
        <v>3</v>
      </c>
      <c r="AQ148" s="9">
        <v>3</v>
      </c>
      <c r="AR148" s="9">
        <v>3</v>
      </c>
      <c r="AT148" s="9">
        <v>3</v>
      </c>
      <c r="AU148" s="9">
        <v>3</v>
      </c>
      <c r="AV148" s="9">
        <v>3</v>
      </c>
    </row>
    <row r="149" spans="1:56">
      <c r="A149" s="12" t="s">
        <v>84</v>
      </c>
      <c r="B149">
        <v>1</v>
      </c>
      <c r="C149" s="6"/>
      <c r="D149" s="9" t="s">
        <v>219</v>
      </c>
      <c r="E149" s="88" t="s">
        <v>220</v>
      </c>
      <c r="F149" s="14">
        <v>118</v>
      </c>
      <c r="G149" s="9"/>
      <c r="H149" s="5" t="s">
        <v>17</v>
      </c>
      <c r="J149" s="9">
        <v>2250</v>
      </c>
      <c r="K149" s="25">
        <v>225</v>
      </c>
      <c r="L149" s="25">
        <v>225</v>
      </c>
      <c r="N149" s="88">
        <f>計算シート!CG19</f>
        <v>2250</v>
      </c>
      <c r="O149" s="88">
        <f>N149/10</f>
        <v>225</v>
      </c>
      <c r="P149" s="88">
        <f>N149/10</f>
        <v>225</v>
      </c>
      <c r="R149" s="9">
        <v>2250</v>
      </c>
      <c r="S149" s="25">
        <v>225</v>
      </c>
      <c r="T149" s="25">
        <v>225</v>
      </c>
      <c r="V149" s="88">
        <f>計算シート!CI19</f>
        <v>2250</v>
      </c>
      <c r="W149" s="88">
        <f>V149/10</f>
        <v>225</v>
      </c>
      <c r="X149" s="88">
        <f>V149/10</f>
        <v>225</v>
      </c>
      <c r="Z149" s="9">
        <v>2250</v>
      </c>
      <c r="AA149" s="25">
        <v>225</v>
      </c>
      <c r="AB149" s="25">
        <v>225</v>
      </c>
      <c r="AD149" s="88">
        <f>計算シート!CK19</f>
        <v>2250</v>
      </c>
      <c r="AE149" s="88">
        <f>AD149/10</f>
        <v>225</v>
      </c>
      <c r="AF149" s="88">
        <f>AD149/10</f>
        <v>225</v>
      </c>
      <c r="AH149" s="9">
        <v>2250</v>
      </c>
      <c r="AI149" s="25">
        <v>225</v>
      </c>
      <c r="AJ149" s="25">
        <v>225</v>
      </c>
      <c r="AL149" s="88">
        <f>計算シート!CM19</f>
        <v>2250</v>
      </c>
      <c r="AM149" s="88">
        <f>AL149/10</f>
        <v>225</v>
      </c>
      <c r="AN149" s="88">
        <f>AL149/10</f>
        <v>225</v>
      </c>
      <c r="AP149" s="9">
        <v>2250</v>
      </c>
      <c r="AQ149" s="25">
        <v>225</v>
      </c>
      <c r="AR149" s="25">
        <v>225</v>
      </c>
      <c r="AT149" s="88">
        <f>計算シート!CO19</f>
        <v>2250</v>
      </c>
      <c r="AU149" s="88">
        <f>AT149/10</f>
        <v>225</v>
      </c>
      <c r="AV149" s="88">
        <f>AT149/10</f>
        <v>225</v>
      </c>
    </row>
    <row r="150" spans="1:56">
      <c r="A150" s="12" t="s">
        <v>84</v>
      </c>
      <c r="B150">
        <v>1</v>
      </c>
      <c r="C150" s="6"/>
      <c r="D150" s="9" t="s">
        <v>221</v>
      </c>
      <c r="E150" s="88" t="s">
        <v>222</v>
      </c>
      <c r="F150" s="37">
        <v>122123</v>
      </c>
      <c r="G150" s="9"/>
      <c r="H150" s="5" t="s">
        <v>98</v>
      </c>
      <c r="J150" s="9">
        <f>((0.004*3*J149*20)+(0.004*3*J149*10))+190</f>
        <v>1000</v>
      </c>
      <c r="K150" s="25">
        <f>J150/10</f>
        <v>100</v>
      </c>
      <c r="L150" s="25">
        <f>J150/10</f>
        <v>100</v>
      </c>
      <c r="N150" s="88">
        <f>計算シート!CH24</f>
        <v>784</v>
      </c>
      <c r="O150" s="88">
        <f>N150/10</f>
        <v>78.400000000000006</v>
      </c>
      <c r="P150" s="88">
        <f>N150/10</f>
        <v>78.400000000000006</v>
      </c>
      <c r="R150" s="9">
        <f>810+190</f>
        <v>1000</v>
      </c>
      <c r="S150" s="25">
        <f>R150/10</f>
        <v>100</v>
      </c>
      <c r="T150" s="25">
        <f>R150/10</f>
        <v>100</v>
      </c>
      <c r="V150" s="88">
        <f>計算シート!CJ24</f>
        <v>784</v>
      </c>
      <c r="W150" s="88">
        <f>V150/10</f>
        <v>78.400000000000006</v>
      </c>
      <c r="X150" s="88">
        <f>V150/10</f>
        <v>78.400000000000006</v>
      </c>
      <c r="Z150" s="9">
        <f>810+190</f>
        <v>1000</v>
      </c>
      <c r="AA150" s="25">
        <f>Z150/10</f>
        <v>100</v>
      </c>
      <c r="AB150" s="25">
        <f>Z150/10</f>
        <v>100</v>
      </c>
      <c r="AD150" s="88">
        <f>計算シート!CL24</f>
        <v>784</v>
      </c>
      <c r="AE150" s="88">
        <f>AD150/10</f>
        <v>78.400000000000006</v>
      </c>
      <c r="AF150" s="88">
        <f>AD150/10</f>
        <v>78.400000000000006</v>
      </c>
      <c r="AH150" s="9">
        <f>810+190</f>
        <v>1000</v>
      </c>
      <c r="AI150" s="25">
        <f>AH150/10</f>
        <v>100</v>
      </c>
      <c r="AJ150" s="25">
        <f>AH150/10</f>
        <v>100</v>
      </c>
      <c r="AL150" s="88">
        <f>計算シート!CN24</f>
        <v>784</v>
      </c>
      <c r="AM150" s="88">
        <f>AL150/10</f>
        <v>78.400000000000006</v>
      </c>
      <c r="AN150" s="88">
        <f>AL150/10</f>
        <v>78.400000000000006</v>
      </c>
      <c r="AP150" s="9">
        <f>810+190</f>
        <v>1000</v>
      </c>
      <c r="AQ150" s="25">
        <f>AP150/10</f>
        <v>100</v>
      </c>
      <c r="AR150" s="25">
        <f>AP150/10</f>
        <v>100</v>
      </c>
      <c r="AT150" s="88">
        <f>計算シート!CP24</f>
        <v>784</v>
      </c>
      <c r="AU150" s="88">
        <f>AT150/10</f>
        <v>78.400000000000006</v>
      </c>
      <c r="AV150" s="88">
        <f>AT150/10</f>
        <v>78.400000000000006</v>
      </c>
    </row>
    <row r="151" spans="1:56">
      <c r="A151" s="12" t="s">
        <v>84</v>
      </c>
      <c r="B151">
        <v>1</v>
      </c>
      <c r="C151" s="6"/>
      <c r="D151" s="9" t="s">
        <v>223</v>
      </c>
      <c r="E151" s="9"/>
      <c r="F151" s="14">
        <v>116</v>
      </c>
      <c r="G151" s="9"/>
      <c r="H151" s="5" t="s">
        <v>17</v>
      </c>
      <c r="J151" s="9">
        <v>1</v>
      </c>
      <c r="K151" s="9">
        <v>1</v>
      </c>
      <c r="L151" s="9">
        <v>1</v>
      </c>
      <c r="N151" s="9">
        <v>1</v>
      </c>
      <c r="O151" s="9">
        <v>1</v>
      </c>
      <c r="P151" s="9">
        <v>1</v>
      </c>
      <c r="R151" s="9">
        <v>1</v>
      </c>
      <c r="S151" s="9">
        <v>1</v>
      </c>
      <c r="T151" s="9">
        <v>1</v>
      </c>
      <c r="V151" s="9">
        <v>1</v>
      </c>
      <c r="W151" s="9">
        <v>1</v>
      </c>
      <c r="X151" s="9">
        <v>1</v>
      </c>
      <c r="Z151" s="9">
        <v>1</v>
      </c>
      <c r="AA151" s="9">
        <v>1</v>
      </c>
      <c r="AB151" s="9">
        <v>1</v>
      </c>
      <c r="AD151" s="9">
        <v>1</v>
      </c>
      <c r="AE151" s="9">
        <v>1</v>
      </c>
      <c r="AF151" s="9">
        <v>1</v>
      </c>
      <c r="AH151" s="9">
        <v>1</v>
      </c>
      <c r="AI151" s="9">
        <v>1</v>
      </c>
      <c r="AJ151" s="9">
        <v>1</v>
      </c>
      <c r="AL151" s="9">
        <v>1</v>
      </c>
      <c r="AM151" s="9">
        <v>1</v>
      </c>
      <c r="AN151" s="9">
        <v>1</v>
      </c>
      <c r="AP151" s="9">
        <v>1</v>
      </c>
      <c r="AQ151" s="9">
        <v>1</v>
      </c>
      <c r="AR151" s="9">
        <v>1</v>
      </c>
      <c r="AT151" s="9">
        <v>1</v>
      </c>
      <c r="AU151" s="9">
        <v>1</v>
      </c>
      <c r="AV151" s="9">
        <v>1</v>
      </c>
    </row>
    <row r="152" spans="1:56">
      <c r="A152" s="12" t="s">
        <v>84</v>
      </c>
      <c r="B152">
        <v>1</v>
      </c>
      <c r="C152" s="6"/>
      <c r="D152" s="9" t="s">
        <v>224</v>
      </c>
      <c r="E152" s="9"/>
      <c r="F152" s="14">
        <v>117</v>
      </c>
      <c r="G152" s="9"/>
      <c r="H152" s="5" t="s">
        <v>17</v>
      </c>
      <c r="J152" s="9">
        <v>200</v>
      </c>
      <c r="K152" s="9">
        <v>200</v>
      </c>
      <c r="L152" s="9">
        <v>200</v>
      </c>
      <c r="N152" s="9">
        <v>200</v>
      </c>
      <c r="O152" s="26">
        <v>20</v>
      </c>
      <c r="P152" s="26">
        <v>20</v>
      </c>
      <c r="R152" s="9">
        <v>200</v>
      </c>
      <c r="S152" s="9">
        <v>200</v>
      </c>
      <c r="T152" s="9">
        <v>200</v>
      </c>
      <c r="V152" s="9">
        <v>200</v>
      </c>
      <c r="W152" s="26">
        <v>20</v>
      </c>
      <c r="X152" s="26">
        <v>20</v>
      </c>
      <c r="Z152" s="9">
        <v>200</v>
      </c>
      <c r="AA152" s="9">
        <v>200</v>
      </c>
      <c r="AB152" s="9">
        <v>200</v>
      </c>
      <c r="AD152" s="9">
        <v>200</v>
      </c>
      <c r="AE152" s="26">
        <v>20</v>
      </c>
      <c r="AF152" s="26">
        <v>20</v>
      </c>
      <c r="AH152" s="9">
        <v>200</v>
      </c>
      <c r="AI152" s="9">
        <v>200</v>
      </c>
      <c r="AJ152" s="9">
        <v>200</v>
      </c>
      <c r="AL152" s="9">
        <v>200</v>
      </c>
      <c r="AM152" s="26">
        <v>20</v>
      </c>
      <c r="AN152" s="26">
        <v>20</v>
      </c>
      <c r="AP152" s="9">
        <v>200</v>
      </c>
      <c r="AQ152" s="9">
        <v>200</v>
      </c>
      <c r="AR152" s="9">
        <v>200</v>
      </c>
      <c r="AT152" s="9">
        <v>200</v>
      </c>
      <c r="AU152" s="26">
        <v>20</v>
      </c>
      <c r="AV152" s="26">
        <v>20</v>
      </c>
    </row>
    <row r="153" spans="1:56">
      <c r="A153" s="12" t="s">
        <v>84</v>
      </c>
      <c r="B153">
        <v>1</v>
      </c>
      <c r="C153" s="6"/>
      <c r="D153" s="9" t="s">
        <v>225</v>
      </c>
      <c r="E153" s="9"/>
      <c r="F153" s="14">
        <v>110</v>
      </c>
      <c r="G153" s="9"/>
      <c r="H153" s="5" t="s">
        <v>17</v>
      </c>
      <c r="J153" s="31">
        <v>1000000</v>
      </c>
      <c r="K153" s="31">
        <v>1000000</v>
      </c>
      <c r="L153" s="31">
        <v>1000000</v>
      </c>
      <c r="N153" s="31">
        <v>1000000</v>
      </c>
      <c r="O153" s="31">
        <v>1000000</v>
      </c>
      <c r="P153" s="31">
        <v>1000000</v>
      </c>
      <c r="R153" s="31">
        <v>1000000</v>
      </c>
      <c r="S153" s="31">
        <v>1000000</v>
      </c>
      <c r="T153" s="31">
        <v>1000000</v>
      </c>
      <c r="V153" s="31">
        <v>1000000</v>
      </c>
      <c r="W153" s="31">
        <v>1000000</v>
      </c>
      <c r="X153" s="31">
        <v>1000000</v>
      </c>
      <c r="Z153" s="31">
        <v>1000000</v>
      </c>
      <c r="AA153" s="31">
        <v>1000000</v>
      </c>
      <c r="AB153" s="31">
        <v>1000000</v>
      </c>
      <c r="AD153" s="31">
        <v>1000000</v>
      </c>
      <c r="AE153" s="31">
        <v>1000000</v>
      </c>
      <c r="AF153" s="31">
        <v>1000000</v>
      </c>
      <c r="AH153" s="31">
        <v>1000000</v>
      </c>
      <c r="AI153" s="31">
        <v>1000000</v>
      </c>
      <c r="AJ153" s="31">
        <v>1000000</v>
      </c>
      <c r="AL153" s="31">
        <v>1000000</v>
      </c>
      <c r="AM153" s="31">
        <v>1000000</v>
      </c>
      <c r="AN153" s="31">
        <v>1000000</v>
      </c>
      <c r="AP153" s="31">
        <v>1000000</v>
      </c>
      <c r="AQ153" s="31">
        <v>1000000</v>
      </c>
      <c r="AR153" s="31">
        <v>1000000</v>
      </c>
      <c r="AT153" s="31">
        <v>1000000</v>
      </c>
      <c r="AU153" s="31">
        <v>1000000</v>
      </c>
      <c r="AV153" s="31">
        <v>1000000</v>
      </c>
    </row>
    <row r="154" spans="1:56">
      <c r="A154" s="12" t="s">
        <v>84</v>
      </c>
      <c r="B154">
        <v>1</v>
      </c>
      <c r="C154" s="6"/>
      <c r="D154" s="196" t="s">
        <v>164</v>
      </c>
      <c r="E154" s="62" t="s">
        <v>100</v>
      </c>
      <c r="F154" s="37">
        <v>125126127</v>
      </c>
      <c r="G154" s="9"/>
      <c r="H154" s="5" t="s">
        <v>102</v>
      </c>
      <c r="J154" s="31">
        <v>16</v>
      </c>
      <c r="K154" s="31">
        <v>16</v>
      </c>
      <c r="L154" s="31">
        <v>16</v>
      </c>
      <c r="N154" s="31">
        <v>16</v>
      </c>
      <c r="O154" s="105">
        <v>11</v>
      </c>
      <c r="P154" s="105">
        <v>8</v>
      </c>
      <c r="R154" s="31">
        <v>16</v>
      </c>
      <c r="S154" s="31">
        <v>16</v>
      </c>
      <c r="T154" s="31">
        <v>16</v>
      </c>
      <c r="V154" s="31">
        <v>16</v>
      </c>
      <c r="W154" s="105">
        <f>O154</f>
        <v>11</v>
      </c>
      <c r="X154" s="105">
        <f>P154</f>
        <v>8</v>
      </c>
      <c r="Z154" s="31">
        <v>16</v>
      </c>
      <c r="AA154" s="31">
        <v>16</v>
      </c>
      <c r="AB154" s="31">
        <v>16</v>
      </c>
      <c r="AD154" s="31">
        <v>16</v>
      </c>
      <c r="AE154" s="105">
        <f>W154</f>
        <v>11</v>
      </c>
      <c r="AF154" s="105">
        <f>X154</f>
        <v>8</v>
      </c>
      <c r="AH154" s="31">
        <v>16</v>
      </c>
      <c r="AI154" s="31">
        <v>16</v>
      </c>
      <c r="AJ154" s="31">
        <v>16</v>
      </c>
      <c r="AL154" s="31">
        <v>16</v>
      </c>
      <c r="AM154" s="105">
        <f>AE154</f>
        <v>11</v>
      </c>
      <c r="AN154" s="105">
        <f>AF154</f>
        <v>8</v>
      </c>
      <c r="AP154" s="31">
        <v>16</v>
      </c>
      <c r="AQ154" s="31">
        <v>16</v>
      </c>
      <c r="AR154" s="31">
        <v>16</v>
      </c>
      <c r="AT154" s="31">
        <v>16</v>
      </c>
      <c r="AU154" s="105">
        <f>AM154</f>
        <v>11</v>
      </c>
      <c r="AV154" s="105">
        <f>AN154</f>
        <v>8</v>
      </c>
    </row>
    <row r="155" spans="1:56">
      <c r="A155" s="12" t="s">
        <v>84</v>
      </c>
      <c r="B155">
        <v>1</v>
      </c>
      <c r="C155" s="6"/>
      <c r="D155" s="9" t="s">
        <v>226</v>
      </c>
      <c r="E155" s="9"/>
      <c r="F155" s="14">
        <v>109</v>
      </c>
      <c r="G155" s="9" t="s">
        <v>111</v>
      </c>
      <c r="H155" s="5" t="s">
        <v>17</v>
      </c>
      <c r="J155" s="31">
        <v>1</v>
      </c>
      <c r="K155" s="31">
        <v>1</v>
      </c>
      <c r="L155" s="31">
        <v>1</v>
      </c>
      <c r="N155" s="31">
        <v>1</v>
      </c>
      <c r="O155" s="31">
        <v>1</v>
      </c>
      <c r="P155" s="31">
        <v>1</v>
      </c>
      <c r="R155" s="31">
        <v>1</v>
      </c>
      <c r="S155" s="31">
        <v>1</v>
      </c>
      <c r="T155" s="31">
        <v>1</v>
      </c>
      <c r="V155" s="31">
        <v>1</v>
      </c>
      <c r="W155" s="31">
        <v>1</v>
      </c>
      <c r="X155" s="31">
        <v>1</v>
      </c>
      <c r="Z155" s="31">
        <v>1</v>
      </c>
      <c r="AA155" s="31">
        <v>1</v>
      </c>
      <c r="AB155" s="31">
        <v>1</v>
      </c>
      <c r="AD155" s="31">
        <v>1</v>
      </c>
      <c r="AE155" s="31">
        <v>1</v>
      </c>
      <c r="AF155" s="31">
        <v>1</v>
      </c>
      <c r="AH155" s="31">
        <v>1</v>
      </c>
      <c r="AI155" s="31">
        <v>1</v>
      </c>
      <c r="AJ155" s="31">
        <v>1</v>
      </c>
      <c r="AL155" s="31">
        <v>1</v>
      </c>
      <c r="AM155" s="31">
        <v>1</v>
      </c>
      <c r="AN155" s="31">
        <v>1</v>
      </c>
      <c r="AP155" s="31">
        <v>1</v>
      </c>
      <c r="AQ155" s="31">
        <v>1</v>
      </c>
      <c r="AR155" s="31">
        <v>1</v>
      </c>
      <c r="AT155" s="31">
        <v>1</v>
      </c>
      <c r="AU155" s="31">
        <v>1</v>
      </c>
      <c r="AV155" s="31">
        <v>1</v>
      </c>
    </row>
    <row r="156" spans="1:56">
      <c r="A156">
        <v>1</v>
      </c>
      <c r="B156">
        <v>1</v>
      </c>
      <c r="C156" s="6"/>
      <c r="D156" s="6"/>
      <c r="E156" s="6"/>
      <c r="F156" s="6"/>
      <c r="G156" s="6"/>
      <c r="J156" s="6"/>
      <c r="K156" s="6"/>
      <c r="L156" s="6"/>
      <c r="N156" s="6"/>
      <c r="O156" s="6"/>
      <c r="P156" s="6"/>
      <c r="R156" s="6"/>
      <c r="S156" s="6"/>
      <c r="T156" s="6"/>
      <c r="V156" s="6"/>
      <c r="W156" s="6"/>
      <c r="X156" s="6"/>
      <c r="Z156" s="6"/>
      <c r="AA156" s="6"/>
      <c r="AB156" s="6"/>
      <c r="AD156" s="6"/>
      <c r="AE156" s="6"/>
      <c r="AF156" s="6"/>
      <c r="AH156" s="6"/>
      <c r="AI156" s="6"/>
      <c r="AJ156" s="6"/>
      <c r="AL156" s="6"/>
      <c r="AM156" s="6"/>
      <c r="AN156" s="6"/>
      <c r="AP156" s="6"/>
      <c r="AQ156" s="6"/>
      <c r="AR156" s="6"/>
      <c r="AT156" s="6"/>
      <c r="AU156" s="6"/>
      <c r="AV156" s="6"/>
    </row>
    <row r="157" spans="1:56">
      <c r="A157">
        <v>1</v>
      </c>
      <c r="B157">
        <v>1</v>
      </c>
      <c r="C157" s="6"/>
      <c r="D157" s="9" t="s">
        <v>228</v>
      </c>
      <c r="E157" s="6"/>
      <c r="F157" s="6"/>
      <c r="G157" s="6"/>
      <c r="J157" s="8">
        <f>J$143*$J$128</f>
        <v>45</v>
      </c>
      <c r="K157" s="8">
        <f>K$143*$J$128</f>
        <v>45</v>
      </c>
      <c r="L157" s="8">
        <f>L$143*$J$128</f>
        <v>45</v>
      </c>
      <c r="N157" s="8">
        <f>N$143*$J$128</f>
        <v>45</v>
      </c>
      <c r="O157" s="8">
        <f>O$143*$J$128</f>
        <v>45</v>
      </c>
      <c r="P157" s="8">
        <f>P$143*$J$128</f>
        <v>45</v>
      </c>
      <c r="R157" s="8">
        <f>R$143*$R$128</f>
        <v>45</v>
      </c>
      <c r="S157" s="8">
        <f>S$143*$R$128</f>
        <v>45</v>
      </c>
      <c r="T157" s="8">
        <f>T$143*$R$128</f>
        <v>45</v>
      </c>
      <c r="V157" s="8">
        <f>V$143*$R$128</f>
        <v>45</v>
      </c>
      <c r="W157" s="8">
        <f>W$143*$R$128</f>
        <v>45</v>
      </c>
      <c r="X157" s="8">
        <f>X$143*$R$128</f>
        <v>45</v>
      </c>
      <c r="Z157" s="8">
        <f>Z$143*$Z$128</f>
        <v>45</v>
      </c>
      <c r="AA157" s="8">
        <f>AA$143*$Z$128</f>
        <v>45</v>
      </c>
      <c r="AB157" s="8">
        <f>AB$143*$Z$128</f>
        <v>45</v>
      </c>
      <c r="AD157" s="8">
        <f>AD$143*$Z$128</f>
        <v>45</v>
      </c>
      <c r="AE157" s="8">
        <f>AE$143*$Z$128</f>
        <v>45</v>
      </c>
      <c r="AF157" s="8">
        <f>AF$143*$Z$128</f>
        <v>45</v>
      </c>
      <c r="AH157" s="8">
        <f>AH$143*$AH$128</f>
        <v>45</v>
      </c>
      <c r="AI157" s="8">
        <f>AI$143*$AH$128</f>
        <v>45</v>
      </c>
      <c r="AJ157" s="8">
        <f>AJ$143*$AH$128</f>
        <v>45</v>
      </c>
      <c r="AL157" s="8">
        <f>AL$143*$AH$128</f>
        <v>45</v>
      </c>
      <c r="AM157" s="8">
        <f>AM$143*$AH$128</f>
        <v>45</v>
      </c>
      <c r="AN157" s="8">
        <f>AN$143*$AH$128</f>
        <v>45</v>
      </c>
      <c r="AP157" s="8">
        <f>AP$143*$AP$128</f>
        <v>45</v>
      </c>
      <c r="AQ157" s="8">
        <f>AQ$143*$AP$128</f>
        <v>45</v>
      </c>
      <c r="AR157" s="8">
        <f>AR$143*$AP$128</f>
        <v>45</v>
      </c>
      <c r="AT157" s="8">
        <f>AT$143*$AP$128</f>
        <v>45</v>
      </c>
      <c r="AU157" s="8">
        <f>AU$143*$AP$128</f>
        <v>45</v>
      </c>
      <c r="AV157" s="8">
        <f>AV$143*$AP$128</f>
        <v>45</v>
      </c>
      <c r="AX157" s="8">
        <f t="shared" ref="AX157:AX167" si="62">J157+R157+Z157+AH157+AP157</f>
        <v>225</v>
      </c>
      <c r="AY157" s="8">
        <f t="shared" ref="AY157:AY168" si="63">K157+S157+AA157+AI157+AQ157</f>
        <v>225</v>
      </c>
      <c r="AZ157" s="8">
        <f t="shared" ref="AZ157:AZ168" si="64">L157+T157+AB157+AJ157+AR157</f>
        <v>225</v>
      </c>
      <c r="BB157" s="8">
        <f t="shared" ref="BB157:BB168" si="65">N157+V157+AD157+AL157+AT157</f>
        <v>225</v>
      </c>
      <c r="BC157" s="8">
        <f t="shared" ref="BC157:BC168" si="66">O157+W157+AE157+AM157+AU157</f>
        <v>225</v>
      </c>
      <c r="BD157" s="8">
        <f t="shared" ref="BD157:BD168" si="67">P157+X157+AF157+AN157+AV157</f>
        <v>225</v>
      </c>
    </row>
    <row r="158" spans="1:56">
      <c r="A158">
        <v>1</v>
      </c>
      <c r="B158">
        <v>1</v>
      </c>
      <c r="C158" s="6"/>
      <c r="D158" s="9" t="s">
        <v>228</v>
      </c>
      <c r="E158" s="6"/>
      <c r="F158" s="6"/>
      <c r="G158" s="6"/>
      <c r="J158" s="8">
        <f>J$144*$J$128</f>
        <v>75</v>
      </c>
      <c r="K158" s="8">
        <f>K$144*$J$128</f>
        <v>75</v>
      </c>
      <c r="L158" s="8">
        <f>L$144*$J$128</f>
        <v>75</v>
      </c>
      <c r="N158" s="8">
        <f>N$144*$J$128</f>
        <v>75</v>
      </c>
      <c r="O158" s="8">
        <f>O$144*$J$128</f>
        <v>75</v>
      </c>
      <c r="P158" s="8">
        <f>P$144*$J$128</f>
        <v>75</v>
      </c>
      <c r="R158" s="8">
        <f>R$144*$R$128</f>
        <v>75</v>
      </c>
      <c r="S158" s="8">
        <f>S$144*$R$128</f>
        <v>75</v>
      </c>
      <c r="T158" s="8">
        <f>T$144*$R$128</f>
        <v>75</v>
      </c>
      <c r="V158" s="8">
        <f>V$144*$R$128</f>
        <v>75</v>
      </c>
      <c r="W158" s="8">
        <f>W$144*$R$128</f>
        <v>75</v>
      </c>
      <c r="X158" s="8">
        <f>X$144*$R$128</f>
        <v>75</v>
      </c>
      <c r="Z158" s="8">
        <f>Z$144*$Z$128</f>
        <v>75</v>
      </c>
      <c r="AA158" s="8">
        <f>AA$144*$Z$128</f>
        <v>75</v>
      </c>
      <c r="AB158" s="8">
        <f>AB$144*$Z$128</f>
        <v>75</v>
      </c>
      <c r="AD158" s="8">
        <f>AD$144*$Z$128</f>
        <v>75</v>
      </c>
      <c r="AE158" s="8">
        <f>AE$144*$Z$128</f>
        <v>75</v>
      </c>
      <c r="AF158" s="8">
        <f>AF$144*$Z$128</f>
        <v>75</v>
      </c>
      <c r="AH158" s="8">
        <f>AH$144*$AH$128</f>
        <v>75</v>
      </c>
      <c r="AI158" s="8">
        <f>AI$144*$AH$128</f>
        <v>75</v>
      </c>
      <c r="AJ158" s="8">
        <f>AJ$144*$AH$128</f>
        <v>75</v>
      </c>
      <c r="AL158" s="8">
        <f>AL$144*$AH$128</f>
        <v>75</v>
      </c>
      <c r="AM158" s="8">
        <f>AM$144*$AH$128</f>
        <v>75</v>
      </c>
      <c r="AN158" s="8">
        <f>AN$144*$AH$128</f>
        <v>75</v>
      </c>
      <c r="AP158" s="8">
        <f>AP$144*$AP$128</f>
        <v>75</v>
      </c>
      <c r="AQ158" s="8">
        <f>AQ$144*$AP$128</f>
        <v>75</v>
      </c>
      <c r="AR158" s="8">
        <f>AR$144*$AP$128</f>
        <v>75</v>
      </c>
      <c r="AT158" s="8">
        <f>AT$144*$AP$128</f>
        <v>75</v>
      </c>
      <c r="AU158" s="8">
        <f>AU$144*$AP$128</f>
        <v>75</v>
      </c>
      <c r="AV158" s="8">
        <f>AV$144*$AP$128</f>
        <v>75</v>
      </c>
      <c r="AX158" s="8">
        <f t="shared" si="62"/>
        <v>375</v>
      </c>
      <c r="AY158" s="8">
        <f t="shared" si="63"/>
        <v>375</v>
      </c>
      <c r="AZ158" s="8">
        <f t="shared" si="64"/>
        <v>375</v>
      </c>
      <c r="BB158" s="8">
        <f t="shared" si="65"/>
        <v>375</v>
      </c>
      <c r="BC158" s="8">
        <f t="shared" si="66"/>
        <v>375</v>
      </c>
      <c r="BD158" s="8">
        <f t="shared" si="67"/>
        <v>375</v>
      </c>
    </row>
    <row r="159" spans="1:56">
      <c r="A159">
        <v>1</v>
      </c>
      <c r="B159">
        <v>1</v>
      </c>
      <c r="C159" s="6"/>
      <c r="D159" s="9" t="s">
        <v>230</v>
      </c>
      <c r="E159" s="6"/>
      <c r="F159" s="6"/>
      <c r="G159" s="6"/>
      <c r="J159" s="8">
        <f>(J$145*60/J$146*24*30)/1000*$J$130</f>
        <v>17.28</v>
      </c>
      <c r="K159" s="8">
        <f>(K$145*60/K$146*24*30)/1000*$J$130</f>
        <v>17.28</v>
      </c>
      <c r="L159" s="8">
        <f>(L$145*60/L$146*24*30)/1000*$J$130</f>
        <v>17.28</v>
      </c>
      <c r="N159" s="8">
        <f>(N$145*60/N$146*24*30)/1000*$J$130</f>
        <v>17.28</v>
      </c>
      <c r="O159" s="8">
        <f>(O$145*60/O$146*24*30)/1000*$J$130</f>
        <v>17.28</v>
      </c>
      <c r="P159" s="8">
        <f>(P$145*60/P$146*24*30)/1000*$J$130</f>
        <v>17.28</v>
      </c>
      <c r="R159" s="8">
        <f>(R$145*60/R$146*24*30)/1000*$R$130</f>
        <v>17.28</v>
      </c>
      <c r="S159" s="8">
        <f>(S$145*60/S$146*24*30)/1000*$R$130</f>
        <v>17.28</v>
      </c>
      <c r="T159" s="8">
        <f>(T$145*60/T$146*24*30)/1000*$R$130</f>
        <v>17.28</v>
      </c>
      <c r="V159" s="8">
        <f>(V$145*60/V$146*24*30)/1000*$R$130</f>
        <v>17.28</v>
      </c>
      <c r="W159" s="8">
        <f>(W$145*60/W$146*24*30)/1000*$R$130</f>
        <v>17.28</v>
      </c>
      <c r="X159" s="8">
        <f>(X$145*60/X$146*24*30)/1000*$R$130</f>
        <v>17.28</v>
      </c>
      <c r="Z159" s="8">
        <f>(Z$145*60/Z$146*24*30)/1000*$Z$130</f>
        <v>17.28</v>
      </c>
      <c r="AA159" s="8">
        <f>(AA$145*60/AA$146*24*30)/1000*$Z$130</f>
        <v>17.28</v>
      </c>
      <c r="AB159" s="8">
        <f>(AB$145*60/AB$146*24*30)/1000*$Z$130</f>
        <v>17.28</v>
      </c>
      <c r="AD159" s="8">
        <f>(AD$145*60/AD$146*24*30)/1000*$Z$130</f>
        <v>17.28</v>
      </c>
      <c r="AE159" s="8">
        <f>(AE$145*60/AE$146*24*30)/1000*$Z$130</f>
        <v>17.28</v>
      </c>
      <c r="AF159" s="8">
        <f>(AF$145*60/AF$146*24*30)/1000*$Z$130</f>
        <v>17.28</v>
      </c>
      <c r="AH159" s="8">
        <f>(AH$145*60/AH$146*24*30)/1000*$AH$130</f>
        <v>17.28</v>
      </c>
      <c r="AI159" s="8">
        <f>(AI$145*60/AI$146*24*30)/1000*$AH$130</f>
        <v>17.28</v>
      </c>
      <c r="AJ159" s="8">
        <f>(AJ$145*60/AJ$146*24*30)/1000*$AH$130</f>
        <v>17.28</v>
      </c>
      <c r="AL159" s="8">
        <f>(AL$145*60/AL$146*24*30)/1000*$AH$130</f>
        <v>17.28</v>
      </c>
      <c r="AM159" s="8">
        <f>(AM$145*60/AM$146*24*30)/1000*$AH$130</f>
        <v>17.28</v>
      </c>
      <c r="AN159" s="8">
        <f>(AN$145*60/AN$146*24*30)/1000*$AH$130</f>
        <v>17.28</v>
      </c>
      <c r="AP159" s="8">
        <f>(AP$145*60/AP$146*24*30)/1000*$AP$130</f>
        <v>17.28</v>
      </c>
      <c r="AQ159" s="8">
        <f>(AQ$145*60/AQ$146*24*30)/1000*$AP$130</f>
        <v>17.28</v>
      </c>
      <c r="AR159" s="8">
        <f>(AR$145*60/AR$146*24*30)/1000*$AP$130</f>
        <v>17.28</v>
      </c>
      <c r="AT159" s="8">
        <f>(AT$145*60/AT$146*24*30)/1000*$AP$130</f>
        <v>17.28</v>
      </c>
      <c r="AU159" s="8">
        <f>(AU$145*60/AU$146*24*30)/1000*$AP$130</f>
        <v>17.28</v>
      </c>
      <c r="AV159" s="8">
        <f>(AV$145*60/AV$146*24*30)/1000*$AP$130</f>
        <v>17.28</v>
      </c>
      <c r="AX159" s="8">
        <f t="shared" si="62"/>
        <v>86.4</v>
      </c>
      <c r="AY159" s="8">
        <f t="shared" si="63"/>
        <v>86.4</v>
      </c>
      <c r="AZ159" s="8">
        <f t="shared" si="64"/>
        <v>86.4</v>
      </c>
      <c r="BB159" s="8">
        <f t="shared" si="65"/>
        <v>86.4</v>
      </c>
      <c r="BC159" s="8">
        <f t="shared" si="66"/>
        <v>86.4</v>
      </c>
      <c r="BD159" s="8">
        <f t="shared" si="67"/>
        <v>86.4</v>
      </c>
    </row>
    <row r="160" spans="1:56">
      <c r="A160">
        <v>1</v>
      </c>
      <c r="B160">
        <v>1</v>
      </c>
      <c r="C160" s="6"/>
      <c r="D160" s="9" t="s">
        <v>232</v>
      </c>
      <c r="E160" s="6" t="s">
        <v>233</v>
      </c>
      <c r="F160" s="6"/>
      <c r="G160" s="6"/>
      <c r="J160" s="35">
        <v>2</v>
      </c>
      <c r="K160" s="35">
        <v>2</v>
      </c>
      <c r="L160" s="35">
        <v>2</v>
      </c>
      <c r="N160" s="35">
        <f>N$145*$J$131</f>
        <v>20</v>
      </c>
      <c r="O160" s="35">
        <f>O$145*$J$131</f>
        <v>20</v>
      </c>
      <c r="P160" s="35">
        <f>P$145*$J$131</f>
        <v>20</v>
      </c>
      <c r="R160" s="35">
        <v>2</v>
      </c>
      <c r="S160" s="35">
        <v>2</v>
      </c>
      <c r="T160" s="35">
        <v>2</v>
      </c>
      <c r="V160" s="35">
        <f>V$145*$R$131</f>
        <v>20</v>
      </c>
      <c r="W160" s="35">
        <f>W$145*$R$131</f>
        <v>20</v>
      </c>
      <c r="X160" s="35">
        <f>X$145*$R$131</f>
        <v>20</v>
      </c>
      <c r="Z160" s="35">
        <v>2</v>
      </c>
      <c r="AA160" s="35">
        <v>2</v>
      </c>
      <c r="AB160" s="35">
        <v>2</v>
      </c>
      <c r="AD160" s="35">
        <f>AD$145*$Z$131</f>
        <v>20</v>
      </c>
      <c r="AE160" s="35">
        <f>AE$145*$Z$131</f>
        <v>20</v>
      </c>
      <c r="AF160" s="35">
        <f>AF$145*$Z$131</f>
        <v>20</v>
      </c>
      <c r="AH160" s="35">
        <v>2</v>
      </c>
      <c r="AI160" s="35">
        <v>2</v>
      </c>
      <c r="AJ160" s="35">
        <v>2</v>
      </c>
      <c r="AL160" s="35">
        <f>AL$145*$AH$131</f>
        <v>20</v>
      </c>
      <c r="AM160" s="35">
        <f>AM$145*$AH$131</f>
        <v>20</v>
      </c>
      <c r="AN160" s="35">
        <f>AN$145*$AH$131</f>
        <v>20</v>
      </c>
      <c r="AP160" s="35">
        <v>2</v>
      </c>
      <c r="AQ160" s="35">
        <v>2</v>
      </c>
      <c r="AR160" s="35">
        <v>2</v>
      </c>
      <c r="AT160" s="35">
        <f>AT$145*$AP$131</f>
        <v>20</v>
      </c>
      <c r="AU160" s="35">
        <f>AU$145*$AP$131</f>
        <v>20</v>
      </c>
      <c r="AV160" s="35">
        <f>AV$145*$AP$131</f>
        <v>20</v>
      </c>
      <c r="AX160" s="8">
        <f t="shared" si="62"/>
        <v>10</v>
      </c>
      <c r="AY160" s="8">
        <f t="shared" si="63"/>
        <v>10</v>
      </c>
      <c r="AZ160" s="8">
        <f t="shared" si="64"/>
        <v>10</v>
      </c>
      <c r="BB160" s="8">
        <f t="shared" si="65"/>
        <v>100</v>
      </c>
      <c r="BC160" s="8">
        <f t="shared" si="66"/>
        <v>100</v>
      </c>
      <c r="BD160" s="8">
        <f t="shared" si="67"/>
        <v>100</v>
      </c>
    </row>
    <row r="161" spans="1:57">
      <c r="A161">
        <v>1</v>
      </c>
      <c r="B161">
        <v>1</v>
      </c>
      <c r="C161" s="6"/>
      <c r="D161" s="9" t="s">
        <v>234</v>
      </c>
      <c r="E161" s="6"/>
      <c r="F161" s="6"/>
      <c r="G161" s="6"/>
      <c r="J161" s="8">
        <f>J$150*$J$132</f>
        <v>760</v>
      </c>
      <c r="K161" s="8">
        <f>K$150*$J$132</f>
        <v>76</v>
      </c>
      <c r="L161" s="8">
        <f>L$150*$J$132</f>
        <v>76</v>
      </c>
      <c r="N161" s="8">
        <f>N$150*$J$132</f>
        <v>595.84</v>
      </c>
      <c r="O161" s="8">
        <f>O$150*$J$132</f>
        <v>59.584000000000003</v>
      </c>
      <c r="P161" s="8">
        <f>P$150*$J$132</f>
        <v>59.584000000000003</v>
      </c>
      <c r="R161" s="8">
        <f>R$150*$R$132</f>
        <v>760</v>
      </c>
      <c r="S161" s="8">
        <f>S$150*$R$132</f>
        <v>76</v>
      </c>
      <c r="T161" s="8">
        <f>T$150*$R$132</f>
        <v>76</v>
      </c>
      <c r="V161" s="8">
        <f>V$150*$R$132</f>
        <v>595.84</v>
      </c>
      <c r="W161" s="8">
        <f>W$150*$R$132</f>
        <v>59.584000000000003</v>
      </c>
      <c r="X161" s="8">
        <f>X$150*$R$132</f>
        <v>59.584000000000003</v>
      </c>
      <c r="Z161" s="8">
        <f>Z$150*$Z$132</f>
        <v>760</v>
      </c>
      <c r="AA161" s="8">
        <f>AA$150*$Z$132</f>
        <v>76</v>
      </c>
      <c r="AB161" s="8">
        <f>AB$150*$Z$132</f>
        <v>76</v>
      </c>
      <c r="AD161" s="8">
        <f>AD$150*$Z$132</f>
        <v>595.84</v>
      </c>
      <c r="AE161" s="8">
        <f>AE$150*$Z$132</f>
        <v>59.584000000000003</v>
      </c>
      <c r="AF161" s="8">
        <f>AF$150*$Z$132</f>
        <v>59.584000000000003</v>
      </c>
      <c r="AH161" s="8">
        <f>AH$150*$AH$132</f>
        <v>760</v>
      </c>
      <c r="AI161" s="8">
        <f>AI$150*$AH$132</f>
        <v>76</v>
      </c>
      <c r="AJ161" s="8">
        <f>AJ$150*$AH$132</f>
        <v>76</v>
      </c>
      <c r="AL161" s="8">
        <f>AL$150*$AH$132</f>
        <v>595.84</v>
      </c>
      <c r="AM161" s="8">
        <f>AM$150*$AH$132</f>
        <v>59.584000000000003</v>
      </c>
      <c r="AN161" s="8">
        <f>AN$150*$AH$132</f>
        <v>59.584000000000003</v>
      </c>
      <c r="AP161" s="8">
        <f>AP$150*$AP$132</f>
        <v>760</v>
      </c>
      <c r="AQ161" s="8">
        <f>AQ$150*$AP$132</f>
        <v>76</v>
      </c>
      <c r="AR161" s="8">
        <f>AR$150*$AP$132</f>
        <v>76</v>
      </c>
      <c r="AT161" s="8">
        <f>AT$150*$AP$132</f>
        <v>595.84</v>
      </c>
      <c r="AU161" s="8">
        <f>AU$150*$AP$132</f>
        <v>59.584000000000003</v>
      </c>
      <c r="AV161" s="8">
        <f>AV$150*$AP$132</f>
        <v>59.584000000000003</v>
      </c>
      <c r="AX161" s="8">
        <f t="shared" si="62"/>
        <v>3800</v>
      </c>
      <c r="AY161" s="8">
        <f t="shared" si="63"/>
        <v>380</v>
      </c>
      <c r="AZ161" s="8">
        <f t="shared" si="64"/>
        <v>380</v>
      </c>
      <c r="BB161" s="8">
        <f t="shared" si="65"/>
        <v>2979.2000000000003</v>
      </c>
      <c r="BC161" s="8">
        <f t="shared" si="66"/>
        <v>297.92</v>
      </c>
      <c r="BD161" s="8">
        <f t="shared" si="67"/>
        <v>297.92</v>
      </c>
    </row>
    <row r="162" spans="1:57">
      <c r="A162">
        <v>1</v>
      </c>
      <c r="B162">
        <v>1</v>
      </c>
      <c r="C162" s="6"/>
      <c r="D162" s="9" t="s">
        <v>235</v>
      </c>
      <c r="E162" s="6"/>
      <c r="F162" s="6"/>
      <c r="G162" s="6"/>
      <c r="J162" s="8">
        <f>J$150/30*7*$J$133</f>
        <v>7.7000000000000011</v>
      </c>
      <c r="K162" s="8">
        <f>K$150/30*7*$J$133</f>
        <v>0.77000000000000013</v>
      </c>
      <c r="L162" s="8">
        <f>L$150/30*7*$J$133</f>
        <v>0.77000000000000013</v>
      </c>
      <c r="N162" s="8">
        <f>N$150/30*7*$J$133</f>
        <v>6.0368000000000004</v>
      </c>
      <c r="O162" s="8">
        <f>O$150/30*7*$J$133</f>
        <v>0.60368000000000011</v>
      </c>
      <c r="P162" s="8">
        <f>P$150/30*7*$J$133</f>
        <v>0.60368000000000011</v>
      </c>
      <c r="R162" s="8">
        <f>R$150/30*7*$R$133</f>
        <v>7.7000000000000011</v>
      </c>
      <c r="S162" s="8">
        <f>S$150/30*7*$R$133</f>
        <v>0.77000000000000013</v>
      </c>
      <c r="T162" s="8">
        <f>T$150/30*7*$R$133</f>
        <v>0.77000000000000013</v>
      </c>
      <c r="V162" s="8">
        <f>V$150/30*7*$R$133</f>
        <v>6.0368000000000004</v>
      </c>
      <c r="W162" s="8">
        <f>W$150/30*7*$R$133</f>
        <v>0.60368000000000011</v>
      </c>
      <c r="X162" s="8">
        <f>X$150/30*7*$R$133</f>
        <v>0.60368000000000011</v>
      </c>
      <c r="Z162" s="8">
        <f>Z$150/30*7*$Z$133</f>
        <v>7.7000000000000011</v>
      </c>
      <c r="AA162" s="8">
        <f>AA$150/30*7*$Z$133</f>
        <v>0.77000000000000013</v>
      </c>
      <c r="AB162" s="8">
        <f>AB$150/30*7*$Z$133</f>
        <v>0.77000000000000013</v>
      </c>
      <c r="AD162" s="8">
        <f>AD$150/30*7*$Z$133</f>
        <v>6.0368000000000004</v>
      </c>
      <c r="AE162" s="8">
        <f>AE$150/30*7*$Z$133</f>
        <v>0.60368000000000011</v>
      </c>
      <c r="AF162" s="8">
        <f>AF$150/30*7*$Z$133</f>
        <v>0.60368000000000011</v>
      </c>
      <c r="AH162" s="8">
        <f>AH$150/30*7*$AH$133</f>
        <v>7.7000000000000011</v>
      </c>
      <c r="AI162" s="8">
        <f>AI$150/30*7*$AH$133</f>
        <v>0.77000000000000013</v>
      </c>
      <c r="AJ162" s="8">
        <f>AJ$150/30*7*$AH$133</f>
        <v>0.77000000000000013</v>
      </c>
      <c r="AL162" s="8">
        <f>AL$150/30*7*$AH$133</f>
        <v>6.0368000000000004</v>
      </c>
      <c r="AM162" s="8">
        <f>AM$150/30*7*$AH$133</f>
        <v>0.60368000000000011</v>
      </c>
      <c r="AN162" s="8">
        <f>AN$150/30*7*$AH$133</f>
        <v>0.60368000000000011</v>
      </c>
      <c r="AP162" s="8">
        <f>AP$150/30*7*$AP$133</f>
        <v>7.7000000000000011</v>
      </c>
      <c r="AQ162" s="8">
        <f>AQ$150/30*7*$AP$133</f>
        <v>0.77000000000000013</v>
      </c>
      <c r="AR162" s="8">
        <f>AR$150/30*7*$AP$133</f>
        <v>0.77000000000000013</v>
      </c>
      <c r="AT162" s="8">
        <f>AT$150/30*7*$AP$133</f>
        <v>6.0368000000000004</v>
      </c>
      <c r="AU162" s="8">
        <f>AU$150/30*7*$AP$133</f>
        <v>0.60368000000000011</v>
      </c>
      <c r="AV162" s="8">
        <f>AV$150/30*7*$AP$133</f>
        <v>0.60368000000000011</v>
      </c>
      <c r="AX162" s="8">
        <f t="shared" si="62"/>
        <v>38.500000000000007</v>
      </c>
      <c r="AY162" s="8">
        <f t="shared" si="63"/>
        <v>3.8500000000000005</v>
      </c>
      <c r="AZ162" s="8">
        <f t="shared" si="64"/>
        <v>3.8500000000000005</v>
      </c>
      <c r="BB162" s="8">
        <f t="shared" si="65"/>
        <v>30.184000000000001</v>
      </c>
      <c r="BC162" s="8">
        <f t="shared" si="66"/>
        <v>3.0184000000000006</v>
      </c>
      <c r="BD162" s="8">
        <f t="shared" si="67"/>
        <v>3.0184000000000006</v>
      </c>
    </row>
    <row r="163" spans="1:57">
      <c r="A163">
        <v>1</v>
      </c>
      <c r="B163">
        <v>1</v>
      </c>
      <c r="C163" s="6"/>
      <c r="D163" s="9" t="s">
        <v>236</v>
      </c>
      <c r="E163" s="6"/>
      <c r="F163" s="6"/>
      <c r="G163" s="6"/>
      <c r="J163" s="8">
        <f>(J$147*J$148*J$149*30)*0.076</f>
        <v>61.559999999999995</v>
      </c>
      <c r="K163" s="8">
        <f>(K$147*K$148*K$149*30)*0.076</f>
        <v>6.1559999999999997</v>
      </c>
      <c r="L163" s="8">
        <f>(L$147*L$148*L$149*30)*0.076</f>
        <v>6.1559999999999997</v>
      </c>
      <c r="N163" s="8">
        <f>(N$147*N$148*N$149*30)*0.076</f>
        <v>61.559999999999995</v>
      </c>
      <c r="O163" s="8">
        <f>(O$147*O$148*O$149*30)*0.076</f>
        <v>6.1559999999999997</v>
      </c>
      <c r="P163" s="8">
        <f>(P$147*P$148*P$149*30)*0.076</f>
        <v>6.1559999999999997</v>
      </c>
      <c r="R163" s="8">
        <f>(R$147*R$148*R$149*30)*0.076</f>
        <v>61.559999999999995</v>
      </c>
      <c r="S163" s="8">
        <f>(S$147*S$148*S$149*30)*0.076</f>
        <v>6.1559999999999997</v>
      </c>
      <c r="T163" s="8">
        <f>(T$147*T$148*T$149*30)*0.076</f>
        <v>6.1559999999999997</v>
      </c>
      <c r="V163" s="8">
        <f>(V$147*V$148*V$149*30)*0.076</f>
        <v>61.559999999999995</v>
      </c>
      <c r="W163" s="8">
        <f>(W$147*W$148*W$149*30)*0.076</f>
        <v>6.1559999999999997</v>
      </c>
      <c r="X163" s="8">
        <f>(X$147*X$148*X$149*30)*0.076</f>
        <v>6.1559999999999997</v>
      </c>
      <c r="Z163" s="8">
        <f>(Z$147*Z$148*Z$149*30)*0.076</f>
        <v>61.559999999999995</v>
      </c>
      <c r="AA163" s="8">
        <f>(AA$147*AA$148*AA$149*30)*0.076</f>
        <v>6.1559999999999997</v>
      </c>
      <c r="AB163" s="8">
        <f>(AB$147*AB$148*AB$149*30)*0.076</f>
        <v>6.1559999999999997</v>
      </c>
      <c r="AD163" s="8">
        <f>(AD$147*AD$148*AD$149*30)*0.076</f>
        <v>61.559999999999995</v>
      </c>
      <c r="AE163" s="8">
        <f>(AE$147*AE$148*AE$149*30)*0.076</f>
        <v>6.1559999999999997</v>
      </c>
      <c r="AF163" s="8">
        <f>(AF$147*AF$148*AF$149*30)*0.076</f>
        <v>6.1559999999999997</v>
      </c>
      <c r="AH163" s="8">
        <f>(AH$147*AH$148*AH$149*30)*0.076</f>
        <v>61.559999999999995</v>
      </c>
      <c r="AI163" s="8">
        <f>(AI$147*AI$148*AI$149*30)*0.076</f>
        <v>6.1559999999999997</v>
      </c>
      <c r="AJ163" s="8">
        <f>(AJ$147*AJ$148*AJ$149*30)*0.076</f>
        <v>6.1559999999999997</v>
      </c>
      <c r="AL163" s="8">
        <f>(AL$147*AL$148*AL$149*30)*0.076</f>
        <v>61.559999999999995</v>
      </c>
      <c r="AM163" s="8">
        <f>(AM$147*AM$148*AM$149*30)*0.076</f>
        <v>6.1559999999999997</v>
      </c>
      <c r="AN163" s="8">
        <f>(AN$147*AN$148*AN$149*30)*0.076</f>
        <v>6.1559999999999997</v>
      </c>
      <c r="AP163" s="8">
        <f>(AP$147*AP$148*AP$149*30)*0.076</f>
        <v>61.559999999999995</v>
      </c>
      <c r="AQ163" s="8">
        <f>(AQ$147*AQ$148*AQ$149*30)*0.076</f>
        <v>6.1559999999999997</v>
      </c>
      <c r="AR163" s="8">
        <f>(AR$147*AR$148*AR$149*30)*0.076</f>
        <v>6.1559999999999997</v>
      </c>
      <c r="AT163" s="8">
        <f>(AT$147*AT$148*AT$149*30)*0.076</f>
        <v>61.559999999999995</v>
      </c>
      <c r="AU163" s="8">
        <f>(AU$147*AU$148*AU$149*30)*0.076</f>
        <v>6.1559999999999997</v>
      </c>
      <c r="AV163" s="8">
        <f>(AV$147*AV$148*AV$149*30)*0.076</f>
        <v>6.1559999999999997</v>
      </c>
      <c r="AX163" s="8">
        <f t="shared" si="62"/>
        <v>307.79999999999995</v>
      </c>
      <c r="AY163" s="8">
        <f t="shared" si="63"/>
        <v>30.779999999999998</v>
      </c>
      <c r="AZ163" s="8">
        <f t="shared" si="64"/>
        <v>30.779999999999998</v>
      </c>
      <c r="BB163" s="8">
        <f t="shared" si="65"/>
        <v>307.79999999999995</v>
      </c>
      <c r="BC163" s="8">
        <f t="shared" si="66"/>
        <v>30.779999999999998</v>
      </c>
      <c r="BD163" s="8">
        <f t="shared" si="67"/>
        <v>30.779999999999998</v>
      </c>
    </row>
    <row r="164" spans="1:57">
      <c r="A164">
        <v>1</v>
      </c>
      <c r="B164">
        <v>1</v>
      </c>
      <c r="C164" s="6"/>
      <c r="D164" s="9" t="s">
        <v>237</v>
      </c>
      <c r="E164" s="6"/>
      <c r="F164" s="6"/>
      <c r="G164" s="6"/>
      <c r="J164" s="8">
        <f>J$151*$J$135</f>
        <v>0.76</v>
      </c>
      <c r="K164" s="8">
        <f>K$151*$J$135</f>
        <v>0.76</v>
      </c>
      <c r="L164" s="8">
        <f>L$151*$J$135</f>
        <v>0.76</v>
      </c>
      <c r="N164" s="8">
        <f>N$151*$J$135</f>
        <v>0.76</v>
      </c>
      <c r="O164" s="8">
        <f>O$151*$J$135</f>
        <v>0.76</v>
      </c>
      <c r="P164" s="8">
        <f>P$151*$J$135</f>
        <v>0.76</v>
      </c>
      <c r="R164" s="8">
        <f>R$151*$R$135</f>
        <v>0.76</v>
      </c>
      <c r="S164" s="8">
        <f>S$151*$R$135</f>
        <v>0.76</v>
      </c>
      <c r="T164" s="8">
        <f>T$151*$R$135</f>
        <v>0.76</v>
      </c>
      <c r="V164" s="8">
        <f>V$151*$R$135</f>
        <v>0.76</v>
      </c>
      <c r="W164" s="8">
        <f>W$151*$R$135</f>
        <v>0.76</v>
      </c>
      <c r="X164" s="8">
        <f>X$151*$R$135</f>
        <v>0.76</v>
      </c>
      <c r="Z164" s="8">
        <f>Z$151*$Z$135</f>
        <v>0.76</v>
      </c>
      <c r="AA164" s="8">
        <f>AA$151*$Z$135</f>
        <v>0.76</v>
      </c>
      <c r="AB164" s="8">
        <f>AB$151*$Z$135</f>
        <v>0.76</v>
      </c>
      <c r="AD164" s="8">
        <f>AD$151*$Z$135</f>
        <v>0.76</v>
      </c>
      <c r="AE164" s="8">
        <f>AE$151*$Z$135</f>
        <v>0.76</v>
      </c>
      <c r="AF164" s="8">
        <f>AF$151*$Z$135</f>
        <v>0.76</v>
      </c>
      <c r="AH164" s="8">
        <f>AH$151*$AH$135</f>
        <v>0.76</v>
      </c>
      <c r="AI164" s="8">
        <f>AI$151*$AH$135</f>
        <v>0.76</v>
      </c>
      <c r="AJ164" s="8">
        <f>AJ$151*$AH$135</f>
        <v>0.76</v>
      </c>
      <c r="AL164" s="8">
        <f>AL$151*$AH$135</f>
        <v>0.76</v>
      </c>
      <c r="AM164" s="8">
        <f>AM$151*$AH$135</f>
        <v>0.76</v>
      </c>
      <c r="AN164" s="8">
        <f>AN$151*$AH$135</f>
        <v>0.76</v>
      </c>
      <c r="AP164" s="8">
        <f>AP$151*$AP$135</f>
        <v>0.76</v>
      </c>
      <c r="AQ164" s="8">
        <f>AQ$151*$AP$135</f>
        <v>0.76</v>
      </c>
      <c r="AR164" s="8">
        <f>AR$151*$AP$135</f>
        <v>0.76</v>
      </c>
      <c r="AT164" s="8">
        <f>AT$151*$AP$135</f>
        <v>0.76</v>
      </c>
      <c r="AU164" s="8">
        <f>AU$151*$AP$135</f>
        <v>0.76</v>
      </c>
      <c r="AV164" s="8">
        <f>AV$151*$AP$135</f>
        <v>0.76</v>
      </c>
      <c r="AX164" s="8">
        <f t="shared" si="62"/>
        <v>3.8</v>
      </c>
      <c r="AY164" s="8">
        <f t="shared" si="63"/>
        <v>3.8</v>
      </c>
      <c r="AZ164" s="8">
        <f t="shared" si="64"/>
        <v>3.8</v>
      </c>
      <c r="BB164" s="8">
        <f t="shared" si="65"/>
        <v>3.8</v>
      </c>
      <c r="BC164" s="8">
        <f t="shared" si="66"/>
        <v>3.8</v>
      </c>
      <c r="BD164" s="8">
        <f t="shared" si="67"/>
        <v>3.8</v>
      </c>
    </row>
    <row r="165" spans="1:57">
      <c r="A165">
        <v>1</v>
      </c>
      <c r="B165">
        <v>1</v>
      </c>
      <c r="C165" s="6"/>
      <c r="D165" s="9" t="s">
        <v>238</v>
      </c>
      <c r="E165" s="6"/>
      <c r="F165" s="6"/>
      <c r="G165" s="6"/>
      <c r="J165" s="8">
        <f>J$152*$J$136</f>
        <v>76</v>
      </c>
      <c r="K165" s="8">
        <f>K$152*$J$136</f>
        <v>76</v>
      </c>
      <c r="L165" s="8">
        <f>L$152*$J$136</f>
        <v>76</v>
      </c>
      <c r="N165" s="8">
        <f>N$152*$J$136</f>
        <v>76</v>
      </c>
      <c r="O165" s="8">
        <f>O$152*$J$136</f>
        <v>7.6</v>
      </c>
      <c r="P165" s="8">
        <f>P$152*$J$136</f>
        <v>7.6</v>
      </c>
      <c r="R165" s="8">
        <f>R$152*$R$136</f>
        <v>76</v>
      </c>
      <c r="S165" s="8">
        <f>S$152*$R$136</f>
        <v>76</v>
      </c>
      <c r="T165" s="8">
        <f>T$152*$R$136</f>
        <v>76</v>
      </c>
      <c r="V165" s="8">
        <f>V$152*$R$136</f>
        <v>76</v>
      </c>
      <c r="W165" s="8">
        <f>W$152*$R$136</f>
        <v>7.6</v>
      </c>
      <c r="X165" s="8">
        <f>X$152*$R$136</f>
        <v>7.6</v>
      </c>
      <c r="Z165" s="8">
        <f>Z$152*$Z$136</f>
        <v>76</v>
      </c>
      <c r="AA165" s="8">
        <f>AA$152*$Z$136</f>
        <v>76</v>
      </c>
      <c r="AB165" s="8">
        <f>AB$152*$Z$136</f>
        <v>76</v>
      </c>
      <c r="AD165" s="8">
        <f>AD$152*$Z$136</f>
        <v>76</v>
      </c>
      <c r="AE165" s="8">
        <f>AE$152*$Z$136</f>
        <v>7.6</v>
      </c>
      <c r="AF165" s="8">
        <f>AF$152*$Z$136</f>
        <v>7.6</v>
      </c>
      <c r="AH165" s="8">
        <f>AH$152*$AH$136</f>
        <v>76</v>
      </c>
      <c r="AI165" s="8">
        <f>AI$152*$AH$136</f>
        <v>76</v>
      </c>
      <c r="AJ165" s="8">
        <f>AJ$152*$AH$136</f>
        <v>76</v>
      </c>
      <c r="AL165" s="8">
        <f>AL$152*$AH$136</f>
        <v>76</v>
      </c>
      <c r="AM165" s="8">
        <f>AM$152*$AH$136</f>
        <v>7.6</v>
      </c>
      <c r="AN165" s="8">
        <f>AN$152*$AH$136</f>
        <v>7.6</v>
      </c>
      <c r="AP165" s="8">
        <f>AP$152*$AP$136</f>
        <v>76</v>
      </c>
      <c r="AQ165" s="8">
        <f>AQ$152*$AP$136</f>
        <v>76</v>
      </c>
      <c r="AR165" s="8">
        <f>AR$152*$AP$136</f>
        <v>76</v>
      </c>
      <c r="AT165" s="8">
        <f>AT$152*$AP$136</f>
        <v>76</v>
      </c>
      <c r="AU165" s="8">
        <f>AU$152*$AP$136</f>
        <v>7.6</v>
      </c>
      <c r="AV165" s="8">
        <f>AV$152*$AP$136</f>
        <v>7.6</v>
      </c>
      <c r="AX165" s="8">
        <f t="shared" si="62"/>
        <v>380</v>
      </c>
      <c r="AY165" s="8">
        <f t="shared" si="63"/>
        <v>380</v>
      </c>
      <c r="AZ165" s="8">
        <f t="shared" si="64"/>
        <v>380</v>
      </c>
      <c r="BB165" s="8">
        <f t="shared" si="65"/>
        <v>380</v>
      </c>
      <c r="BC165" s="8">
        <f t="shared" si="66"/>
        <v>38</v>
      </c>
      <c r="BD165" s="8">
        <f t="shared" si="67"/>
        <v>38</v>
      </c>
    </row>
    <row r="166" spans="1:57">
      <c r="A166">
        <v>1</v>
      </c>
      <c r="B166">
        <v>1</v>
      </c>
      <c r="C166" s="6"/>
      <c r="D166" s="9" t="s">
        <v>239</v>
      </c>
      <c r="E166" s="6"/>
      <c r="F166" s="6"/>
      <c r="G166" s="6"/>
      <c r="J166" s="8">
        <f>J$153/1000000*$J$137</f>
        <v>1</v>
      </c>
      <c r="K166" s="8">
        <f>K$153/1000000*$J$137</f>
        <v>1</v>
      </c>
      <c r="L166" s="8">
        <f>L$153/1000000*$J$137</f>
        <v>1</v>
      </c>
      <c r="N166" s="8">
        <f>N$153/1000000*$J$137</f>
        <v>1</v>
      </c>
      <c r="O166" s="8">
        <f>O$153/1000000*$J$137</f>
        <v>1</v>
      </c>
      <c r="P166" s="8">
        <f>P$153/1000000*$J$137</f>
        <v>1</v>
      </c>
      <c r="R166" s="8">
        <f>R$153/1000000*$R$137</f>
        <v>1</v>
      </c>
      <c r="S166" s="8">
        <f>S$153/1000000*$R$137</f>
        <v>1</v>
      </c>
      <c r="T166" s="8">
        <f>T$153/1000000*$R$137</f>
        <v>1</v>
      </c>
      <c r="V166" s="8">
        <f>V$153/1000000*$R$137</f>
        <v>1</v>
      </c>
      <c r="W166" s="8">
        <f>W$153/1000000*$R$137</f>
        <v>1</v>
      </c>
      <c r="X166" s="8">
        <f>X$153/1000000*$R$137</f>
        <v>1</v>
      </c>
      <c r="Z166" s="8">
        <f>Z$153/1000000*$Z$137</f>
        <v>1</v>
      </c>
      <c r="AA166" s="8">
        <f>AA$153/1000000*$Z$137</f>
        <v>1</v>
      </c>
      <c r="AB166" s="8">
        <f>AB$153/1000000*$Z$137</f>
        <v>1</v>
      </c>
      <c r="AD166" s="8">
        <f>AD$153/1000000*$Z$137</f>
        <v>1</v>
      </c>
      <c r="AE166" s="8">
        <f>AE$153/1000000*$Z$137</f>
        <v>1</v>
      </c>
      <c r="AF166" s="8">
        <f>AF$153/1000000*$Z$137</f>
        <v>1</v>
      </c>
      <c r="AH166" s="8">
        <f>AH$153/1000000*$AH$137</f>
        <v>1</v>
      </c>
      <c r="AI166" s="8">
        <f>AI$153/1000000*$AH$137</f>
        <v>1</v>
      </c>
      <c r="AJ166" s="8">
        <f>AJ$153/1000000*$AH$137</f>
        <v>1</v>
      </c>
      <c r="AL166" s="8">
        <f>AL$153/1000000*$AH$137</f>
        <v>1</v>
      </c>
      <c r="AM166" s="8">
        <f>AM$153/1000000*$AH$137</f>
        <v>1</v>
      </c>
      <c r="AN166" s="8">
        <f>AN$153/1000000*$AH$137</f>
        <v>1</v>
      </c>
      <c r="AP166" s="8">
        <f>AP$153/1000000*$AP$137</f>
        <v>1</v>
      </c>
      <c r="AQ166" s="8">
        <f>AQ$153/1000000*$AP$137</f>
        <v>1</v>
      </c>
      <c r="AR166" s="8">
        <f>AR$153/1000000*$AP$137</f>
        <v>1</v>
      </c>
      <c r="AT166" s="8">
        <f>AT$153/1000000*$AP$137</f>
        <v>1</v>
      </c>
      <c r="AU166" s="8">
        <f>AU$153/1000000*$AP$137</f>
        <v>1</v>
      </c>
      <c r="AV166" s="8">
        <f>AV$153/1000000*$AP$137</f>
        <v>1</v>
      </c>
      <c r="AX166" s="8">
        <f t="shared" si="62"/>
        <v>5</v>
      </c>
      <c r="AY166" s="8">
        <f t="shared" si="63"/>
        <v>5</v>
      </c>
      <c r="AZ166" s="8">
        <f t="shared" si="64"/>
        <v>5</v>
      </c>
      <c r="BB166" s="8">
        <f t="shared" si="65"/>
        <v>5</v>
      </c>
      <c r="BC166" s="8">
        <f t="shared" si="66"/>
        <v>5</v>
      </c>
      <c r="BD166" s="8">
        <f t="shared" si="67"/>
        <v>5</v>
      </c>
    </row>
    <row r="167" spans="1:57">
      <c r="A167">
        <v>1</v>
      </c>
      <c r="B167">
        <v>1</v>
      </c>
      <c r="C167" s="6"/>
      <c r="D167" s="9" t="s">
        <v>240</v>
      </c>
      <c r="E167" s="6"/>
      <c r="F167" s="6"/>
      <c r="G167" s="6"/>
      <c r="J167" s="8">
        <f>60/J$155*J154*30*$J$138</f>
        <v>54.72</v>
      </c>
      <c r="K167" s="8">
        <f>60/K$155*K154*30*$J$138</f>
        <v>54.72</v>
      </c>
      <c r="L167" s="8">
        <f>60/L$155*L154*30*$J$138</f>
        <v>54.72</v>
      </c>
      <c r="N167" s="8">
        <f>60/N$155*N154*30*$J$138</f>
        <v>54.72</v>
      </c>
      <c r="O167" s="8">
        <f>60/O$155*O154*30*$J$138</f>
        <v>37.619999999999997</v>
      </c>
      <c r="P167" s="8">
        <f>60/P$155*P154*30*$J$138</f>
        <v>27.36</v>
      </c>
      <c r="R167" s="8">
        <f>60/R$155*R154*30*$R$138</f>
        <v>54.72</v>
      </c>
      <c r="S167" s="8">
        <f>60/S$155*S154*30*$R$138</f>
        <v>54.72</v>
      </c>
      <c r="T167" s="8">
        <f>60/T$155*T154*30*$R$138</f>
        <v>54.72</v>
      </c>
      <c r="V167" s="8">
        <f>60/V$155*V154*30*$R$138</f>
        <v>54.72</v>
      </c>
      <c r="W167" s="8">
        <f>60/W$155*W154*30*$R$138</f>
        <v>37.619999999999997</v>
      </c>
      <c r="X167" s="8">
        <f>60/X$155*X154*30*$R$138</f>
        <v>27.36</v>
      </c>
      <c r="Z167" s="8">
        <f>60/Z$155*Z154*30*$Z$138</f>
        <v>54.72</v>
      </c>
      <c r="AA167" s="8">
        <f>60/AA$155*AA154*30*$Z$138</f>
        <v>54.72</v>
      </c>
      <c r="AB167" s="8">
        <f>60/AB$155*AB154*30*$Z$138</f>
        <v>54.72</v>
      </c>
      <c r="AD167" s="8">
        <f>60/AD$155*AD154*30*$Z$138</f>
        <v>54.72</v>
      </c>
      <c r="AE167" s="8">
        <f>60/AE$155*AE154*30*$Z$138</f>
        <v>37.619999999999997</v>
      </c>
      <c r="AF167" s="8">
        <f>60/AF$155*AF154*30*$Z$138</f>
        <v>27.36</v>
      </c>
      <c r="AH167" s="8">
        <f>60/AH$155*AH154*30*$AH$138</f>
        <v>54.72</v>
      </c>
      <c r="AI167" s="8">
        <f>60/AI$155*AI154*30*$AH$138</f>
        <v>54.72</v>
      </c>
      <c r="AJ167" s="8">
        <f>60/AJ$155*AJ154*30*$AH$138</f>
        <v>54.72</v>
      </c>
      <c r="AL167" s="8">
        <f>60/AL$155*AL154*30*$AH$138</f>
        <v>54.72</v>
      </c>
      <c r="AM167" s="8">
        <f>60/AM$155*AM154*30*$AH$138</f>
        <v>37.619999999999997</v>
      </c>
      <c r="AN167" s="8">
        <f>60/AN$155*AN154*30*$AH$138</f>
        <v>27.36</v>
      </c>
      <c r="AP167" s="8">
        <f>60/AP$155*AP154*30*$AP$138</f>
        <v>54.72</v>
      </c>
      <c r="AQ167" s="8">
        <f>60/AQ$155*AQ154*30*$AP$138</f>
        <v>54.72</v>
      </c>
      <c r="AR167" s="8">
        <f>60/AR$155*AR154*30*$AP$138</f>
        <v>54.72</v>
      </c>
      <c r="AT167" s="8">
        <f>60/AT$155*AT154*30*$AP$138</f>
        <v>54.72</v>
      </c>
      <c r="AU167" s="8">
        <f>60/AU$155*AU154*30*$AP$138</f>
        <v>37.619999999999997</v>
      </c>
      <c r="AV167" s="8">
        <f>60/AV$155*AV154*30*$AP$138</f>
        <v>27.36</v>
      </c>
      <c r="AX167" s="8">
        <f t="shared" si="62"/>
        <v>273.60000000000002</v>
      </c>
      <c r="AY167" s="8">
        <f t="shared" si="63"/>
        <v>273.60000000000002</v>
      </c>
      <c r="AZ167" s="8">
        <f t="shared" si="64"/>
        <v>273.60000000000002</v>
      </c>
      <c r="BB167" s="8">
        <f t="shared" si="65"/>
        <v>273.60000000000002</v>
      </c>
      <c r="BC167" s="8">
        <f t="shared" si="66"/>
        <v>188.1</v>
      </c>
      <c r="BD167" s="8">
        <f t="shared" si="67"/>
        <v>136.80000000000001</v>
      </c>
    </row>
    <row r="168" spans="1:57">
      <c r="A168">
        <v>1</v>
      </c>
      <c r="B168" s="12" t="s">
        <v>145</v>
      </c>
      <c r="D168" s="7" t="s">
        <v>146</v>
      </c>
      <c r="E168" s="6"/>
      <c r="F168" s="6"/>
      <c r="G168" s="6"/>
      <c r="J168" s="3">
        <f>J$157+SUM(J159:J167)</f>
        <v>1026.02</v>
      </c>
      <c r="K168" s="3">
        <f>K$157+SUM(K159:K167)</f>
        <v>279.68600000000004</v>
      </c>
      <c r="L168" s="3">
        <f>L$157+SUM(L159:L167)</f>
        <v>279.68600000000004</v>
      </c>
      <c r="N168" s="3">
        <f>N$157+SUM(N159:N167)</f>
        <v>878.19679999999994</v>
      </c>
      <c r="O168" s="3">
        <f>O$157+SUM(O159:O167)</f>
        <v>195.60368</v>
      </c>
      <c r="P168" s="3">
        <f>P$157+SUM(P159:P167)</f>
        <v>185.34368000000001</v>
      </c>
      <c r="R168" s="3">
        <f>R$157+SUM(R159:R167)</f>
        <v>1026.02</v>
      </c>
      <c r="S168" s="3">
        <f>S$157+SUM(S159:S167)</f>
        <v>279.68600000000004</v>
      </c>
      <c r="T168" s="3">
        <f>T$157+SUM(T159:T167)</f>
        <v>279.68600000000004</v>
      </c>
      <c r="V168" s="3">
        <f>V$157+SUM(V159:V167)</f>
        <v>878.19679999999994</v>
      </c>
      <c r="W168" s="3">
        <f>W$157+SUM(W159:W167)</f>
        <v>195.60368</v>
      </c>
      <c r="X168" s="3">
        <f>X$157+SUM(X159:X167)</f>
        <v>185.34368000000001</v>
      </c>
      <c r="Z168" s="3">
        <f>Z$157+SUM(Z159:Z167)</f>
        <v>1026.02</v>
      </c>
      <c r="AA168" s="3">
        <f>AA$157+SUM(AA159:AA167)</f>
        <v>279.68600000000004</v>
      </c>
      <c r="AB168" s="3">
        <f>AB$157+SUM(AB159:AB167)</f>
        <v>279.68600000000004</v>
      </c>
      <c r="AD168" s="3">
        <f>AD$157+SUM(AD159:AD167)</f>
        <v>878.19679999999994</v>
      </c>
      <c r="AE168" s="3">
        <f>AE$157+SUM(AE159:AE167)</f>
        <v>195.60368</v>
      </c>
      <c r="AF168" s="3">
        <f>AF$157+SUM(AF159:AF167)</f>
        <v>185.34368000000001</v>
      </c>
      <c r="AH168" s="3">
        <f>AH$157+SUM(AH159:AH167)</f>
        <v>1026.02</v>
      </c>
      <c r="AI168" s="3">
        <f>AI$157+SUM(AI159:AI167)</f>
        <v>279.68600000000004</v>
      </c>
      <c r="AJ168" s="3">
        <f>AJ$157+SUM(AJ159:AJ167)</f>
        <v>279.68600000000004</v>
      </c>
      <c r="AL168" s="3">
        <f>AL$157+SUM(AL159:AL167)</f>
        <v>878.19679999999994</v>
      </c>
      <c r="AM168" s="3">
        <f>AM$157+SUM(AM159:AM167)</f>
        <v>195.60368</v>
      </c>
      <c r="AN168" s="3">
        <f>AN$157+SUM(AN159:AN167)</f>
        <v>185.34368000000001</v>
      </c>
      <c r="AP168" s="3">
        <f>AP$157+SUM(AP159:AP167)</f>
        <v>1026.02</v>
      </c>
      <c r="AQ168" s="3">
        <f>AQ$157+SUM(AQ159:AQ167)</f>
        <v>279.68600000000004</v>
      </c>
      <c r="AR168" s="3">
        <f>AR$157+SUM(AR159:AR167)</f>
        <v>279.68600000000004</v>
      </c>
      <c r="AT168" s="3">
        <f>AT$157+SUM(AT159:AT167)</f>
        <v>878.19679999999994</v>
      </c>
      <c r="AU168" s="3">
        <f>AU$157+SUM(AU159:AU167)</f>
        <v>195.60368</v>
      </c>
      <c r="AV168" s="3">
        <f>AV$157+SUM(AV159:AV167)</f>
        <v>185.34368000000001</v>
      </c>
      <c r="AX168" s="3">
        <f>J168+R168+Z168+AH168+AP168</f>
        <v>5130.1000000000004</v>
      </c>
      <c r="AY168" s="3">
        <f t="shared" si="63"/>
        <v>1398.4300000000003</v>
      </c>
      <c r="AZ168" s="3">
        <f t="shared" si="64"/>
        <v>1398.4300000000003</v>
      </c>
      <c r="BB168" s="3">
        <f t="shared" si="65"/>
        <v>4390.9839999999995</v>
      </c>
      <c r="BC168" s="3">
        <f t="shared" si="66"/>
        <v>978.01839999999993</v>
      </c>
      <c r="BD168" s="3">
        <f t="shared" si="67"/>
        <v>926.71839999999997</v>
      </c>
      <c r="BE168">
        <v>1</v>
      </c>
    </row>
    <row r="169" spans="1:57">
      <c r="A169">
        <v>1</v>
      </c>
      <c r="B169" s="12" t="s">
        <v>145</v>
      </c>
      <c r="E169" s="6"/>
      <c r="F169" s="6"/>
      <c r="G169" s="6"/>
      <c r="L169" s="3">
        <f>J168+K168+L168</f>
        <v>1585.3920000000003</v>
      </c>
      <c r="P169" s="3">
        <f>N168+O168+P168</f>
        <v>1259.1441599999998</v>
      </c>
      <c r="T169" s="3">
        <f>R168+S168+T168</f>
        <v>1585.3920000000003</v>
      </c>
      <c r="X169" s="3">
        <f>V168+W168+X168</f>
        <v>1259.1441599999998</v>
      </c>
      <c r="AB169" s="3">
        <f>Z168+AA168+AB168</f>
        <v>1585.3920000000003</v>
      </c>
      <c r="AF169" s="3">
        <f>AD168+AE168+AF168</f>
        <v>1259.1441599999998</v>
      </c>
      <c r="AJ169" s="3">
        <f>AH168+AI168+AJ168</f>
        <v>1585.3920000000003</v>
      </c>
      <c r="AN169" s="3">
        <f>AL168+AM168+AN168</f>
        <v>1259.1441599999998</v>
      </c>
      <c r="AR169" s="3">
        <f>AP168+AQ168+AR168</f>
        <v>1585.3920000000003</v>
      </c>
      <c r="AV169" s="3">
        <f>AT168+AU168+AV168</f>
        <v>1259.1441599999998</v>
      </c>
      <c r="AZ169" s="3">
        <f>AX168+AY168+AZ168</f>
        <v>7926.9600000000009</v>
      </c>
      <c r="BD169" s="3">
        <f>BB168+BC168+BD168</f>
        <v>6295.7207999999991</v>
      </c>
    </row>
    <row r="170" spans="1:57">
      <c r="A170">
        <v>1</v>
      </c>
      <c r="B170" s="12" t="s">
        <v>147</v>
      </c>
      <c r="D170" s="7" t="s">
        <v>148</v>
      </c>
      <c r="E170" s="6"/>
      <c r="F170" s="6"/>
      <c r="G170" s="6"/>
      <c r="J170" s="3">
        <f>J$158+SUM(J159:J167)</f>
        <v>1056.02</v>
      </c>
      <c r="K170" s="3">
        <f>K$158+SUM(K159:K167)</f>
        <v>309.68600000000004</v>
      </c>
      <c r="L170" s="3">
        <f>L$158+SUM(L159:L167)</f>
        <v>309.68600000000004</v>
      </c>
      <c r="N170" s="3">
        <f>N$158+SUM(N159:N167)</f>
        <v>908.19679999999994</v>
      </c>
      <c r="O170" s="3">
        <f>O$158+SUM(O159:O167)</f>
        <v>225.60368</v>
      </c>
      <c r="P170" s="3">
        <f>P$158+SUM(P159:P167)</f>
        <v>215.34368000000001</v>
      </c>
      <c r="R170" s="3">
        <f>R$158+SUM(R159:R167)</f>
        <v>1056.02</v>
      </c>
      <c r="S170" s="3">
        <f>S$158+SUM(S159:S167)</f>
        <v>309.68600000000004</v>
      </c>
      <c r="T170" s="3">
        <f>T$158+SUM(T159:T167)</f>
        <v>309.68600000000004</v>
      </c>
      <c r="V170" s="3">
        <f>V$158+SUM(V159:V167)</f>
        <v>908.19679999999994</v>
      </c>
      <c r="W170" s="3">
        <f>W$158+SUM(W159:W167)</f>
        <v>225.60368</v>
      </c>
      <c r="X170" s="3">
        <f>X$158+SUM(X159:X167)</f>
        <v>215.34368000000001</v>
      </c>
      <c r="Z170" s="3">
        <f>Z$158+SUM(Z159:Z167)</f>
        <v>1056.02</v>
      </c>
      <c r="AA170" s="3">
        <f>AA$158+SUM(AA159:AA167)</f>
        <v>309.68600000000004</v>
      </c>
      <c r="AB170" s="3">
        <f>AB$158+SUM(AB159:AB167)</f>
        <v>309.68600000000004</v>
      </c>
      <c r="AD170" s="3">
        <f>AD$158+SUM(AD159:AD167)</f>
        <v>908.19679999999994</v>
      </c>
      <c r="AE170" s="3">
        <f>AE$158+SUM(AE159:AE167)</f>
        <v>225.60368</v>
      </c>
      <c r="AF170" s="3">
        <f>AF$158+SUM(AF159:AF167)</f>
        <v>215.34368000000001</v>
      </c>
      <c r="AH170" s="3">
        <f>AH$158+SUM(AH159:AH167)</f>
        <v>1056.02</v>
      </c>
      <c r="AI170" s="3">
        <f>AI$158+SUM(AI159:AI167)</f>
        <v>309.68600000000004</v>
      </c>
      <c r="AJ170" s="3">
        <f>AJ$158+SUM(AJ159:AJ167)</f>
        <v>309.68600000000004</v>
      </c>
      <c r="AL170" s="3">
        <f>AL$158+SUM(AL159:AL167)</f>
        <v>908.19679999999994</v>
      </c>
      <c r="AM170" s="3">
        <f>AM$158+SUM(AM159:AM167)</f>
        <v>225.60368</v>
      </c>
      <c r="AN170" s="3">
        <f>AN$158+SUM(AN159:AN167)</f>
        <v>215.34368000000001</v>
      </c>
      <c r="AP170" s="3">
        <f>AP$158+SUM(AP159:AP167)</f>
        <v>1056.02</v>
      </c>
      <c r="AQ170" s="3">
        <f>AQ$158+SUM(AQ159:AQ167)</f>
        <v>309.68600000000004</v>
      </c>
      <c r="AR170" s="3">
        <f>AR$158+SUM(AR159:AR167)</f>
        <v>309.68600000000004</v>
      </c>
      <c r="AT170" s="3">
        <f>AT$158+SUM(AT159:AT167)</f>
        <v>908.19679999999994</v>
      </c>
      <c r="AU170" s="3">
        <f>AU$158+SUM(AU159:AU167)</f>
        <v>225.60368</v>
      </c>
      <c r="AV170" s="3">
        <f>AV$158+SUM(AV159:AV167)</f>
        <v>215.34368000000001</v>
      </c>
      <c r="AX170" s="3">
        <f>J170+R170+Z170+AH170+AP170</f>
        <v>5280.1</v>
      </c>
      <c r="AY170" s="3">
        <f t="shared" ref="AY170" si="68">K170+S170+AA170+AI170+AQ170</f>
        <v>1548.4300000000003</v>
      </c>
      <c r="AZ170" s="3">
        <f t="shared" ref="AZ170" si="69">L170+T170+AB170+AJ170+AR170</f>
        <v>1548.4300000000003</v>
      </c>
      <c r="BB170" s="3">
        <f t="shared" ref="BB170" si="70">N170+V170+AD170+AL170+AT170</f>
        <v>4540.9839999999995</v>
      </c>
      <c r="BC170" s="3">
        <f t="shared" ref="BC170" si="71">O170+W170+AE170+AM170+AU170</f>
        <v>1128.0183999999999</v>
      </c>
      <c r="BD170" s="3">
        <f t="shared" ref="BD170" si="72">P170+X170+AF170+AN170+AV170</f>
        <v>1076.7184</v>
      </c>
      <c r="BE170">
        <v>1</v>
      </c>
    </row>
    <row r="171" spans="1:57">
      <c r="A171">
        <v>1</v>
      </c>
      <c r="B171" s="12" t="s">
        <v>147</v>
      </c>
      <c r="E171" s="6"/>
      <c r="F171" s="6"/>
      <c r="G171" s="6"/>
      <c r="L171" s="3">
        <f>J170+K170+L170</f>
        <v>1675.3920000000003</v>
      </c>
      <c r="P171" s="3">
        <f>N170+O170+P170</f>
        <v>1349.1441599999998</v>
      </c>
      <c r="T171" s="3">
        <f>R170+S170+T170</f>
        <v>1675.3920000000003</v>
      </c>
      <c r="X171" s="3">
        <f>V170+W170+X170</f>
        <v>1349.1441599999998</v>
      </c>
      <c r="AB171" s="3">
        <f>Z170+AA170+AB170</f>
        <v>1675.3920000000003</v>
      </c>
      <c r="AF171" s="3">
        <f>AD170+AE170+AF170</f>
        <v>1349.1441599999998</v>
      </c>
      <c r="AJ171" s="3">
        <f>AH170+AI170+AJ170</f>
        <v>1675.3920000000003</v>
      </c>
      <c r="AN171" s="3">
        <f>AL170+AM170+AN170</f>
        <v>1349.1441599999998</v>
      </c>
      <c r="AR171" s="3">
        <f>AP170+AQ170+AR170</f>
        <v>1675.3920000000003</v>
      </c>
      <c r="AV171" s="3">
        <f>AT170+AU170+AV170</f>
        <v>1349.1441599999998</v>
      </c>
      <c r="AZ171" s="3">
        <f>AX170+AY170+AZ170</f>
        <v>8376.9600000000009</v>
      </c>
      <c r="BD171" s="3">
        <f>BB170+BC170+BD170</f>
        <v>6745.7207999999991</v>
      </c>
    </row>
    <row r="172" spans="1:57">
      <c r="A172">
        <v>1</v>
      </c>
      <c r="B172">
        <v>1</v>
      </c>
      <c r="F172"/>
    </row>
    <row r="173" spans="1:57">
      <c r="A173">
        <v>1</v>
      </c>
      <c r="B173">
        <v>1</v>
      </c>
      <c r="F173"/>
      <c r="N173" s="2">
        <f>N168-J168</f>
        <v>-147.82320000000004</v>
      </c>
      <c r="O173" s="2">
        <f>O168-K168</f>
        <v>-84.082320000000038</v>
      </c>
      <c r="P173" s="2">
        <f>P168-L168</f>
        <v>-94.342320000000029</v>
      </c>
      <c r="V173" s="2">
        <f>V168-R168</f>
        <v>-147.82320000000004</v>
      </c>
      <c r="W173" s="2">
        <f>W168-S168</f>
        <v>-84.082320000000038</v>
      </c>
      <c r="X173" s="2">
        <f>X168-T168</f>
        <v>-94.342320000000029</v>
      </c>
      <c r="AD173" s="2">
        <f>AD168-Z168</f>
        <v>-147.82320000000004</v>
      </c>
      <c r="AE173" s="2">
        <f>AE168-AA168</f>
        <v>-84.082320000000038</v>
      </c>
      <c r="AF173" s="2">
        <f>AF168-AB168</f>
        <v>-94.342320000000029</v>
      </c>
      <c r="AL173" s="2">
        <f>AL168-AH168</f>
        <v>-147.82320000000004</v>
      </c>
      <c r="AM173" s="2">
        <f>AM168-AI168</f>
        <v>-84.082320000000038</v>
      </c>
      <c r="AN173" s="2">
        <f>AN168-AJ168</f>
        <v>-94.342320000000029</v>
      </c>
      <c r="AT173" s="2">
        <f>AT168-AP168</f>
        <v>-147.82320000000004</v>
      </c>
      <c r="AU173" s="2">
        <f>AU168-AQ168</f>
        <v>-84.082320000000038</v>
      </c>
      <c r="AV173" s="2">
        <f>AV168-AR168</f>
        <v>-94.342320000000029</v>
      </c>
      <c r="BB173" s="2">
        <f>BB168-AX168</f>
        <v>-739.11600000000089</v>
      </c>
      <c r="BC173" s="2">
        <f>BC168-AY168</f>
        <v>-420.41160000000036</v>
      </c>
      <c r="BD173" s="2">
        <f>BD168-AZ168</f>
        <v>-471.71160000000032</v>
      </c>
    </row>
    <row r="174" spans="1:57">
      <c r="A174">
        <v>1</v>
      </c>
      <c r="B174">
        <v>1</v>
      </c>
      <c r="F174"/>
      <c r="P174" s="2">
        <f>P169-L169</f>
        <v>-326.24784000000045</v>
      </c>
      <c r="X174" s="2">
        <f>X169-T169</f>
        <v>-326.24784000000045</v>
      </c>
      <c r="AF174" s="2">
        <f>AF169-AB169</f>
        <v>-326.24784000000045</v>
      </c>
      <c r="AN174" s="2">
        <f>AN169-AJ169</f>
        <v>-326.24784000000045</v>
      </c>
      <c r="AV174" s="2">
        <f>AV169-AR169</f>
        <v>-326.24784000000045</v>
      </c>
      <c r="BD174" s="2">
        <f>BD169-AZ169</f>
        <v>-1631.2392000000018</v>
      </c>
    </row>
    <row r="175" spans="1:57">
      <c r="A175">
        <v>1</v>
      </c>
      <c r="B175">
        <v>1</v>
      </c>
      <c r="F175"/>
      <c r="N175" s="2">
        <f>N170-J170</f>
        <v>-147.82320000000004</v>
      </c>
      <c r="O175" s="2">
        <f>O170-K170</f>
        <v>-84.082320000000038</v>
      </c>
      <c r="P175" s="2">
        <f>P170-L170</f>
        <v>-94.342320000000029</v>
      </c>
      <c r="V175" s="2">
        <f>V170-R170</f>
        <v>-147.82320000000004</v>
      </c>
      <c r="W175" s="2">
        <f>W170-S170</f>
        <v>-84.082320000000038</v>
      </c>
      <c r="X175" s="2">
        <f>X170-T170</f>
        <v>-94.342320000000029</v>
      </c>
      <c r="AD175" s="2">
        <f>AD170-Z170</f>
        <v>-147.82320000000004</v>
      </c>
      <c r="AE175" s="2">
        <f>AE170-AA170</f>
        <v>-84.082320000000038</v>
      </c>
      <c r="AF175" s="2">
        <f>AF170-AB170</f>
        <v>-94.342320000000029</v>
      </c>
      <c r="AL175" s="2">
        <f>AL170-AH170</f>
        <v>-147.82320000000004</v>
      </c>
      <c r="AM175" s="2">
        <f>AM170-AI170</f>
        <v>-84.082320000000038</v>
      </c>
      <c r="AN175" s="2">
        <f>AN170-AJ170</f>
        <v>-94.342320000000029</v>
      </c>
      <c r="AT175" s="2">
        <f>AT170-AP170</f>
        <v>-147.82320000000004</v>
      </c>
      <c r="AU175" s="2">
        <f>AU170-AQ170</f>
        <v>-84.082320000000038</v>
      </c>
      <c r="AV175" s="2">
        <f>AV170-AR170</f>
        <v>-94.342320000000029</v>
      </c>
      <c r="BB175" s="2">
        <f>BB170-AX170</f>
        <v>-739.11600000000089</v>
      </c>
      <c r="BC175" s="2">
        <f>BC170-AY170</f>
        <v>-420.41160000000036</v>
      </c>
      <c r="BD175" s="2">
        <f>BD170-AZ170</f>
        <v>-471.71160000000032</v>
      </c>
    </row>
    <row r="176" spans="1:57">
      <c r="A176">
        <v>1</v>
      </c>
      <c r="B176">
        <v>1</v>
      </c>
      <c r="F176"/>
      <c r="P176" s="2">
        <f>P171-L171</f>
        <v>-326.24784000000045</v>
      </c>
      <c r="X176" s="2">
        <f>X171-T171</f>
        <v>-326.24784000000045</v>
      </c>
      <c r="AF176" s="2">
        <f>AF171-AB171</f>
        <v>-326.24784000000045</v>
      </c>
      <c r="AN176" s="2">
        <f>AN171-AJ171</f>
        <v>-326.24784000000045</v>
      </c>
      <c r="AV176" s="2">
        <f>AV171-AR171</f>
        <v>-326.24784000000045</v>
      </c>
      <c r="BD176" s="2">
        <f>BD171-AZ171</f>
        <v>-1631.2392000000018</v>
      </c>
    </row>
    <row r="177" spans="1:57">
      <c r="A177">
        <v>1</v>
      </c>
      <c r="B177">
        <v>1</v>
      </c>
      <c r="C177" t="s">
        <v>26</v>
      </c>
      <c r="F177"/>
    </row>
    <row r="178" spans="1:57">
      <c r="A178">
        <v>1</v>
      </c>
      <c r="B178">
        <v>1</v>
      </c>
      <c r="D178" s="6" t="s">
        <v>74</v>
      </c>
      <c r="E178" s="6"/>
      <c r="F178" s="6"/>
      <c r="G178" s="6"/>
      <c r="J178" s="6"/>
      <c r="K178" s="6"/>
      <c r="L178" s="6"/>
      <c r="N178" s="6"/>
      <c r="O178" s="6"/>
      <c r="P178" s="6"/>
      <c r="R178" s="6"/>
      <c r="S178" s="6"/>
      <c r="T178" s="6"/>
      <c r="U178" s="6"/>
      <c r="V178" s="6"/>
      <c r="W178" s="6"/>
      <c r="X178" s="6"/>
      <c r="Z178" s="6"/>
      <c r="AA178" s="6"/>
      <c r="AB178" s="6"/>
      <c r="AC178" s="6"/>
      <c r="AD178" s="6"/>
      <c r="AE178" s="6"/>
      <c r="AF178" s="6"/>
      <c r="AH178" s="6"/>
      <c r="AI178" s="6"/>
      <c r="AJ178" s="6"/>
      <c r="AK178" s="6"/>
      <c r="AL178" s="6"/>
      <c r="AM178" s="6"/>
      <c r="AN178" s="6"/>
      <c r="AP178" s="6"/>
      <c r="AQ178" s="6"/>
      <c r="AR178" s="6"/>
      <c r="AS178" s="6"/>
      <c r="AT178" s="6"/>
      <c r="AU178" s="6"/>
      <c r="AV178" s="6"/>
    </row>
    <row r="179" spans="1:57">
      <c r="A179">
        <v>1</v>
      </c>
      <c r="B179">
        <v>1</v>
      </c>
      <c r="C179" s="6"/>
      <c r="D179" s="6" t="s">
        <v>241</v>
      </c>
      <c r="E179" s="91" t="s">
        <v>76</v>
      </c>
      <c r="F179" s="6"/>
      <c r="G179" s="6"/>
      <c r="J179" s="6">
        <v>0.27300000000000002</v>
      </c>
      <c r="K179" s="6" t="s">
        <v>172</v>
      </c>
      <c r="L179" s="356" t="s">
        <v>242</v>
      </c>
      <c r="N179" s="6"/>
      <c r="O179" s="6"/>
      <c r="P179" s="356"/>
      <c r="R179" s="6">
        <v>0.27300000000000002</v>
      </c>
      <c r="S179" s="6" t="s">
        <v>172</v>
      </c>
      <c r="T179" s="356" t="s">
        <v>242</v>
      </c>
      <c r="V179" s="6"/>
      <c r="W179" s="6"/>
      <c r="X179" s="356"/>
      <c r="Z179" s="6">
        <v>0.27300000000000002</v>
      </c>
      <c r="AA179" s="6" t="s">
        <v>172</v>
      </c>
      <c r="AB179" s="356" t="s">
        <v>242</v>
      </c>
      <c r="AD179" s="6"/>
      <c r="AE179" s="6"/>
      <c r="AF179" s="356"/>
      <c r="AH179" s="6">
        <v>0.27300000000000002</v>
      </c>
      <c r="AI179" s="6" t="s">
        <v>172</v>
      </c>
      <c r="AJ179" s="356" t="s">
        <v>242</v>
      </c>
      <c r="AL179" s="6">
        <v>0.27300000000000002</v>
      </c>
      <c r="AM179" s="6" t="s">
        <v>172</v>
      </c>
      <c r="AN179" s="356" t="s">
        <v>242</v>
      </c>
      <c r="AP179" s="6">
        <v>0.27300000000000002</v>
      </c>
      <c r="AQ179" s="6" t="s">
        <v>172</v>
      </c>
      <c r="AR179" s="356" t="s">
        <v>242</v>
      </c>
      <c r="AT179" s="6"/>
      <c r="AU179" s="6"/>
      <c r="AV179" s="356"/>
    </row>
    <row r="180" spans="1:57">
      <c r="A180">
        <v>1</v>
      </c>
      <c r="B180">
        <v>1</v>
      </c>
      <c r="C180" s="6"/>
      <c r="D180" s="6" t="s">
        <v>243</v>
      </c>
      <c r="E180" s="6"/>
      <c r="F180" s="6"/>
      <c r="G180" s="6"/>
      <c r="J180" s="6">
        <v>0.54600000000000004</v>
      </c>
      <c r="K180" s="6" t="s">
        <v>172</v>
      </c>
      <c r="L180" s="356" t="s">
        <v>244</v>
      </c>
      <c r="N180" s="357">
        <v>0.20100000000000001</v>
      </c>
      <c r="O180" s="6" t="s">
        <v>172</v>
      </c>
      <c r="P180" s="356" t="s">
        <v>560</v>
      </c>
      <c r="R180" s="6">
        <v>0.54600000000000004</v>
      </c>
      <c r="S180" s="6" t="s">
        <v>172</v>
      </c>
      <c r="T180" s="356" t="s">
        <v>244</v>
      </c>
      <c r="V180" s="357">
        <v>0.20100000000000001</v>
      </c>
      <c r="W180" s="6" t="s">
        <v>172</v>
      </c>
      <c r="X180" s="356" t="s">
        <v>560</v>
      </c>
      <c r="Z180" s="6">
        <v>0.54600000000000004</v>
      </c>
      <c r="AA180" s="6" t="s">
        <v>172</v>
      </c>
      <c r="AB180" s="356" t="s">
        <v>244</v>
      </c>
      <c r="AD180" s="357">
        <v>0.20100000000000001</v>
      </c>
      <c r="AE180" s="6" t="s">
        <v>172</v>
      </c>
      <c r="AF180" s="356" t="s">
        <v>560</v>
      </c>
      <c r="AH180" s="6">
        <v>0.54600000000000004</v>
      </c>
      <c r="AI180" s="6" t="s">
        <v>172</v>
      </c>
      <c r="AJ180" s="356" t="s">
        <v>244</v>
      </c>
      <c r="AL180" s="357">
        <v>0.20100000000000001</v>
      </c>
      <c r="AM180" s="6" t="s">
        <v>172</v>
      </c>
      <c r="AN180" s="356" t="s">
        <v>560</v>
      </c>
      <c r="AP180" s="6">
        <v>0.54600000000000004</v>
      </c>
      <c r="AQ180" s="6" t="s">
        <v>172</v>
      </c>
      <c r="AR180" s="356" t="s">
        <v>244</v>
      </c>
      <c r="AT180" s="357">
        <v>0.20100000000000001</v>
      </c>
      <c r="AU180" s="6" t="s">
        <v>172</v>
      </c>
      <c r="AV180" s="356" t="s">
        <v>560</v>
      </c>
    </row>
    <row r="181" spans="1:57">
      <c r="A181">
        <v>1</v>
      </c>
      <c r="B181">
        <v>1</v>
      </c>
      <c r="C181" s="6"/>
      <c r="D181" s="6" t="s">
        <v>245</v>
      </c>
      <c r="E181" s="6"/>
      <c r="F181" s="6"/>
      <c r="G181" s="6"/>
      <c r="J181" s="6">
        <v>1.0920000000000001</v>
      </c>
      <c r="K181" s="6" t="s">
        <v>172</v>
      </c>
      <c r="L181" s="356" t="s">
        <v>246</v>
      </c>
      <c r="P181" s="36"/>
      <c r="R181" s="6">
        <v>1.0920000000000001</v>
      </c>
      <c r="S181" s="6" t="s">
        <v>172</v>
      </c>
      <c r="T181" s="356" t="s">
        <v>246</v>
      </c>
      <c r="X181" s="36"/>
      <c r="Z181" s="6">
        <v>1.0920000000000001</v>
      </c>
      <c r="AA181" s="6" t="s">
        <v>172</v>
      </c>
      <c r="AB181" s="356" t="s">
        <v>246</v>
      </c>
      <c r="AF181" s="36"/>
      <c r="AH181" s="6">
        <v>1.0920000000000001</v>
      </c>
      <c r="AI181" s="6" t="s">
        <v>172</v>
      </c>
      <c r="AJ181" s="356" t="s">
        <v>246</v>
      </c>
      <c r="AN181" s="36"/>
      <c r="AP181" s="6">
        <v>1.0920000000000001</v>
      </c>
      <c r="AQ181" s="6" t="s">
        <v>172</v>
      </c>
      <c r="AR181" s="356" t="s">
        <v>246</v>
      </c>
      <c r="AV181" s="36"/>
    </row>
    <row r="182" spans="1:57">
      <c r="A182">
        <v>1</v>
      </c>
      <c r="B182">
        <v>1</v>
      </c>
      <c r="C182" s="6"/>
      <c r="D182" s="6" t="s">
        <v>247</v>
      </c>
      <c r="E182" s="6"/>
      <c r="F182" s="6"/>
      <c r="G182" s="6"/>
      <c r="J182" s="6">
        <v>2.5999999999999999E-2</v>
      </c>
      <c r="K182" s="6" t="s">
        <v>172</v>
      </c>
      <c r="L182" s="356" t="s">
        <v>248</v>
      </c>
      <c r="N182" s="357">
        <v>2.5999999999999999E-2</v>
      </c>
      <c r="O182" s="6" t="s">
        <v>172</v>
      </c>
      <c r="P182" s="356" t="s">
        <v>248</v>
      </c>
      <c r="R182" s="6">
        <v>2.5999999999999999E-2</v>
      </c>
      <c r="S182" s="6" t="s">
        <v>172</v>
      </c>
      <c r="T182" s="356" t="s">
        <v>248</v>
      </c>
      <c r="V182" s="357">
        <v>2.5999999999999999E-2</v>
      </c>
      <c r="W182" s="6" t="s">
        <v>172</v>
      </c>
      <c r="X182" s="356" t="s">
        <v>248</v>
      </c>
      <c r="Z182" s="6">
        <v>2.5999999999999999E-2</v>
      </c>
      <c r="AA182" s="6" t="s">
        <v>172</v>
      </c>
      <c r="AB182" s="356" t="s">
        <v>248</v>
      </c>
      <c r="AD182" s="357">
        <v>2.5999999999999999E-2</v>
      </c>
      <c r="AE182" s="6" t="s">
        <v>172</v>
      </c>
      <c r="AF182" s="356" t="s">
        <v>248</v>
      </c>
      <c r="AH182" s="6">
        <v>2.5999999999999999E-2</v>
      </c>
      <c r="AI182" s="6" t="s">
        <v>172</v>
      </c>
      <c r="AJ182" s="356" t="s">
        <v>248</v>
      </c>
      <c r="AL182" s="357">
        <v>2.5999999999999999E-2</v>
      </c>
      <c r="AM182" s="6" t="s">
        <v>172</v>
      </c>
      <c r="AN182" s="356" t="s">
        <v>248</v>
      </c>
      <c r="AP182" s="6">
        <v>2.5999999999999999E-2</v>
      </c>
      <c r="AQ182" s="6" t="s">
        <v>172</v>
      </c>
      <c r="AR182" s="356" t="s">
        <v>248</v>
      </c>
      <c r="AT182" s="357">
        <v>2.5999999999999999E-2</v>
      </c>
      <c r="AU182" s="6" t="s">
        <v>172</v>
      </c>
      <c r="AV182" s="356" t="s">
        <v>248</v>
      </c>
    </row>
    <row r="183" spans="1:57">
      <c r="A183">
        <v>1</v>
      </c>
      <c r="B183">
        <v>1</v>
      </c>
      <c r="D183" s="6" t="s">
        <v>249</v>
      </c>
      <c r="E183" s="6"/>
      <c r="F183" s="6"/>
      <c r="G183" s="6"/>
      <c r="J183" s="6">
        <v>5.1999999999999998E-2</v>
      </c>
      <c r="K183" s="6" t="s">
        <v>172</v>
      </c>
      <c r="L183" s="356" t="s">
        <v>250</v>
      </c>
      <c r="O183" s="6"/>
      <c r="P183" s="356"/>
      <c r="R183" s="6">
        <v>5.1999999999999998E-2</v>
      </c>
      <c r="S183" s="6" t="s">
        <v>172</v>
      </c>
      <c r="T183" s="356" t="s">
        <v>250</v>
      </c>
      <c r="W183" s="6"/>
      <c r="X183" s="356"/>
      <c r="Z183" s="6">
        <v>5.1999999999999998E-2</v>
      </c>
      <c r="AA183" s="6" t="s">
        <v>172</v>
      </c>
      <c r="AB183" s="356" t="s">
        <v>250</v>
      </c>
      <c r="AE183" s="6"/>
      <c r="AF183" s="356"/>
      <c r="AH183" s="6">
        <v>5.1999999999999998E-2</v>
      </c>
      <c r="AI183" s="6" t="s">
        <v>172</v>
      </c>
      <c r="AJ183" s="356" t="s">
        <v>250</v>
      </c>
      <c r="AM183" s="6"/>
      <c r="AN183" s="356"/>
      <c r="AP183" s="6">
        <v>5.1999999999999998E-2</v>
      </c>
      <c r="AQ183" s="6" t="s">
        <v>172</v>
      </c>
      <c r="AR183" s="356" t="s">
        <v>250</v>
      </c>
      <c r="AU183" s="6"/>
      <c r="AV183" s="356"/>
    </row>
    <row r="184" spans="1:57">
      <c r="A184">
        <v>1</v>
      </c>
      <c r="B184">
        <v>1</v>
      </c>
      <c r="C184" s="6"/>
      <c r="D184" s="6" t="s">
        <v>251</v>
      </c>
      <c r="E184" s="6"/>
      <c r="F184" s="6"/>
      <c r="G184" s="6"/>
      <c r="J184" s="6"/>
      <c r="K184" s="6"/>
      <c r="L184" s="6"/>
      <c r="N184" s="6"/>
      <c r="O184" s="6"/>
      <c r="P184" s="6"/>
      <c r="R184" s="6"/>
      <c r="S184" s="6"/>
      <c r="T184" s="6"/>
      <c r="V184" s="6"/>
      <c r="W184" s="6"/>
      <c r="X184" s="6"/>
      <c r="Z184" s="6"/>
      <c r="AA184" s="6"/>
      <c r="AB184" s="6"/>
      <c r="AD184" s="6"/>
      <c r="AE184" s="6"/>
      <c r="AF184" s="6"/>
      <c r="AH184" s="6"/>
      <c r="AI184" s="6"/>
      <c r="AJ184" s="6"/>
      <c r="AL184" s="6"/>
      <c r="AM184" s="6"/>
      <c r="AN184" s="6"/>
      <c r="AP184" s="6"/>
      <c r="AQ184" s="6"/>
      <c r="AR184" s="6"/>
      <c r="AT184" s="6"/>
      <c r="AU184" s="6"/>
      <c r="AV184" s="6"/>
    </row>
    <row r="185" spans="1:57">
      <c r="A185">
        <v>1</v>
      </c>
      <c r="B185">
        <v>1</v>
      </c>
      <c r="C185" s="6"/>
      <c r="D185" s="6" t="s">
        <v>252</v>
      </c>
      <c r="E185" s="6"/>
      <c r="F185" s="6"/>
      <c r="G185" s="6"/>
      <c r="J185" s="6">
        <v>0.01</v>
      </c>
      <c r="K185" s="6" t="s">
        <v>197</v>
      </c>
      <c r="L185" s="6"/>
      <c r="N185" s="6">
        <v>0.01</v>
      </c>
      <c r="O185" s="6" t="s">
        <v>197</v>
      </c>
      <c r="P185" s="6"/>
      <c r="R185" s="6">
        <v>0.01</v>
      </c>
      <c r="S185" s="6" t="s">
        <v>197</v>
      </c>
      <c r="T185" s="6"/>
      <c r="V185" s="6">
        <v>0.01</v>
      </c>
      <c r="W185" s="6" t="s">
        <v>197</v>
      </c>
      <c r="X185" s="6"/>
      <c r="Z185" s="6">
        <v>0.01</v>
      </c>
      <c r="AA185" s="6" t="s">
        <v>197</v>
      </c>
      <c r="AB185" s="6"/>
      <c r="AD185" s="6">
        <v>0.01</v>
      </c>
      <c r="AE185" s="6" t="s">
        <v>197</v>
      </c>
      <c r="AF185" s="6"/>
      <c r="AH185" s="6">
        <v>0.01</v>
      </c>
      <c r="AI185" s="6" t="s">
        <v>197</v>
      </c>
      <c r="AJ185" s="6"/>
      <c r="AL185" s="6">
        <v>0.01</v>
      </c>
      <c r="AM185" s="6" t="s">
        <v>197</v>
      </c>
      <c r="AN185" s="6"/>
      <c r="AP185" s="6">
        <v>0.01</v>
      </c>
      <c r="AQ185" s="6" t="s">
        <v>197</v>
      </c>
      <c r="AR185" s="6"/>
      <c r="AT185" s="6">
        <v>0.01</v>
      </c>
      <c r="AU185" s="6" t="s">
        <v>197</v>
      </c>
      <c r="AV185" s="6"/>
    </row>
    <row r="186" spans="1:57">
      <c r="A186">
        <v>1</v>
      </c>
      <c r="B186">
        <v>1</v>
      </c>
      <c r="C186" s="6"/>
      <c r="D186" s="6"/>
      <c r="E186" s="6"/>
      <c r="F186" s="6"/>
      <c r="G186" s="6"/>
      <c r="J186" s="6"/>
      <c r="K186" s="6"/>
      <c r="L186" s="6"/>
      <c r="N186" s="6"/>
      <c r="O186" s="6"/>
      <c r="P186" s="6"/>
      <c r="R186" s="6"/>
      <c r="S186" s="6"/>
      <c r="T186" s="6"/>
      <c r="V186" s="6"/>
      <c r="W186" s="6"/>
      <c r="X186" s="6"/>
      <c r="Z186" s="6"/>
      <c r="AA186" s="6"/>
      <c r="AB186" s="6"/>
      <c r="AD186" s="6"/>
      <c r="AE186" s="6"/>
      <c r="AF186" s="6"/>
      <c r="AH186" s="6"/>
      <c r="AI186" s="6"/>
      <c r="AJ186" s="6"/>
      <c r="AL186" s="6"/>
      <c r="AM186" s="6"/>
      <c r="AN186" s="6"/>
      <c r="AP186" s="6"/>
      <c r="AQ186" s="6"/>
      <c r="AR186" s="6"/>
      <c r="AT186" s="6"/>
      <c r="AU186" s="6"/>
      <c r="AV186" s="6"/>
    </row>
    <row r="187" spans="1:57">
      <c r="A187">
        <v>1</v>
      </c>
      <c r="B187">
        <v>1</v>
      </c>
      <c r="C187" s="6"/>
      <c r="D187" s="6"/>
      <c r="E187" s="6"/>
      <c r="F187" s="6"/>
      <c r="G187" s="6"/>
      <c r="J187" s="6" t="s">
        <v>82</v>
      </c>
      <c r="K187" s="6"/>
      <c r="L187" s="6"/>
      <c r="N187" s="6" t="s">
        <v>83</v>
      </c>
      <c r="O187" s="6"/>
      <c r="P187" s="6"/>
      <c r="R187" s="6" t="s">
        <v>82</v>
      </c>
      <c r="S187" s="6"/>
      <c r="T187" s="6"/>
      <c r="U187" s="6"/>
      <c r="V187" s="6" t="s">
        <v>83</v>
      </c>
      <c r="W187" s="6"/>
      <c r="X187" s="6"/>
      <c r="Z187" s="6" t="s">
        <v>82</v>
      </c>
      <c r="AA187" s="6"/>
      <c r="AB187" s="6"/>
      <c r="AC187" s="6"/>
      <c r="AD187" s="6" t="s">
        <v>83</v>
      </c>
      <c r="AE187" s="6"/>
      <c r="AF187" s="6"/>
      <c r="AH187" s="6" t="s">
        <v>82</v>
      </c>
      <c r="AI187" s="6"/>
      <c r="AJ187" s="6"/>
      <c r="AK187" s="6"/>
      <c r="AL187" s="6" t="s">
        <v>83</v>
      </c>
      <c r="AM187" s="6"/>
      <c r="AN187" s="6"/>
      <c r="AP187" s="6" t="s">
        <v>82</v>
      </c>
      <c r="AQ187" s="6"/>
      <c r="AR187" s="6"/>
      <c r="AS187" s="6"/>
      <c r="AT187" s="6" t="s">
        <v>83</v>
      </c>
      <c r="AU187" s="6"/>
      <c r="AV187" s="6"/>
      <c r="AX187" s="6" t="s">
        <v>82</v>
      </c>
      <c r="AY187" s="6"/>
      <c r="AZ187" s="6"/>
      <c r="BA187" s="6"/>
      <c r="BB187" s="6" t="s">
        <v>83</v>
      </c>
      <c r="BC187" s="6"/>
      <c r="BD187" s="6"/>
    </row>
    <row r="188" spans="1:57">
      <c r="A188" s="12" t="s">
        <v>84</v>
      </c>
      <c r="B188" s="12" t="s">
        <v>85</v>
      </c>
      <c r="C188" s="6"/>
      <c r="D188" s="4" t="s">
        <v>26</v>
      </c>
      <c r="E188" s="43"/>
      <c r="F188" s="44"/>
      <c r="G188" s="45"/>
      <c r="H188" s="46"/>
      <c r="J188" s="21" t="s">
        <v>86</v>
      </c>
      <c r="K188" s="20"/>
      <c r="L188" s="19"/>
      <c r="N188" s="21" t="s">
        <v>86</v>
      </c>
      <c r="O188" s="20"/>
      <c r="P188" s="19"/>
      <c r="R188" s="21" t="s">
        <v>87</v>
      </c>
      <c r="S188" s="20"/>
      <c r="T188" s="19"/>
      <c r="V188" s="21" t="s">
        <v>87</v>
      </c>
      <c r="W188" s="20"/>
      <c r="X188" s="19"/>
      <c r="Z188" s="21" t="s">
        <v>88</v>
      </c>
      <c r="AA188" s="20"/>
      <c r="AB188" s="19"/>
      <c r="AD188" s="21" t="s">
        <v>88</v>
      </c>
      <c r="AE188" s="20"/>
      <c r="AF188" s="19"/>
      <c r="AH188" s="21" t="s">
        <v>89</v>
      </c>
      <c r="AI188" s="20"/>
      <c r="AJ188" s="19"/>
      <c r="AL188" s="21" t="s">
        <v>89</v>
      </c>
      <c r="AM188" s="20"/>
      <c r="AN188" s="19"/>
      <c r="AP188" s="21" t="s">
        <v>90</v>
      </c>
      <c r="AQ188" s="20"/>
      <c r="AR188" s="19"/>
      <c r="AT188" s="21" t="s">
        <v>90</v>
      </c>
      <c r="AU188" s="20"/>
      <c r="AV188" s="19"/>
      <c r="AX188" s="21" t="s">
        <v>91</v>
      </c>
      <c r="AY188" s="20"/>
      <c r="AZ188" s="19"/>
      <c r="BB188" s="21" t="s">
        <v>91</v>
      </c>
      <c r="BC188" s="20"/>
      <c r="BD188" s="19"/>
      <c r="BE188">
        <v>1</v>
      </c>
    </row>
    <row r="189" spans="1:57">
      <c r="A189" s="12" t="s">
        <v>84</v>
      </c>
      <c r="B189" s="12" t="s">
        <v>85</v>
      </c>
      <c r="C189" s="6"/>
      <c r="D189" s="7"/>
      <c r="E189" s="7" t="s">
        <v>151</v>
      </c>
      <c r="F189" s="18" t="s">
        <v>92</v>
      </c>
      <c r="G189" s="7" t="s">
        <v>93</v>
      </c>
      <c r="H189" s="17" t="s">
        <v>94</v>
      </c>
      <c r="J189" s="18" t="s">
        <v>8</v>
      </c>
      <c r="K189" s="18" t="s">
        <v>9</v>
      </c>
      <c r="L189" s="18" t="s">
        <v>10</v>
      </c>
      <c r="N189" s="18" t="s">
        <v>8</v>
      </c>
      <c r="O189" s="18" t="s">
        <v>9</v>
      </c>
      <c r="P189" s="18" t="s">
        <v>10</v>
      </c>
      <c r="R189" s="18" t="s">
        <v>8</v>
      </c>
      <c r="S189" s="18" t="s">
        <v>9</v>
      </c>
      <c r="T189" s="18" t="s">
        <v>10</v>
      </c>
      <c r="V189" s="18" t="s">
        <v>8</v>
      </c>
      <c r="W189" s="18" t="s">
        <v>9</v>
      </c>
      <c r="X189" s="18" t="s">
        <v>10</v>
      </c>
      <c r="Z189" s="18" t="s">
        <v>8</v>
      </c>
      <c r="AA189" s="18" t="s">
        <v>9</v>
      </c>
      <c r="AB189" s="18" t="s">
        <v>10</v>
      </c>
      <c r="AD189" s="18" t="s">
        <v>8</v>
      </c>
      <c r="AE189" s="18" t="s">
        <v>9</v>
      </c>
      <c r="AF189" s="18" t="s">
        <v>10</v>
      </c>
      <c r="AH189" s="18" t="s">
        <v>8</v>
      </c>
      <c r="AI189" s="18" t="s">
        <v>9</v>
      </c>
      <c r="AJ189" s="18" t="s">
        <v>10</v>
      </c>
      <c r="AL189" s="18" t="s">
        <v>8</v>
      </c>
      <c r="AM189" s="18" t="s">
        <v>9</v>
      </c>
      <c r="AN189" s="18" t="s">
        <v>10</v>
      </c>
      <c r="AP189" s="18" t="s">
        <v>8</v>
      </c>
      <c r="AQ189" s="18" t="s">
        <v>9</v>
      </c>
      <c r="AR189" s="18" t="s">
        <v>10</v>
      </c>
      <c r="AT189" s="18" t="s">
        <v>8</v>
      </c>
      <c r="AU189" s="18" t="s">
        <v>9</v>
      </c>
      <c r="AV189" s="18" t="s">
        <v>10</v>
      </c>
      <c r="AX189" s="18" t="s">
        <v>8</v>
      </c>
      <c r="AY189" s="18" t="s">
        <v>9</v>
      </c>
      <c r="AZ189" s="18" t="s">
        <v>10</v>
      </c>
      <c r="BB189" s="18" t="s">
        <v>8</v>
      </c>
      <c r="BC189" s="18" t="s">
        <v>9</v>
      </c>
      <c r="BD189" s="18" t="s">
        <v>10</v>
      </c>
    </row>
    <row r="190" spans="1:57">
      <c r="A190" s="12" t="s">
        <v>84</v>
      </c>
      <c r="B190">
        <v>1</v>
      </c>
      <c r="C190" s="6"/>
      <c r="D190" s="9" t="s">
        <v>253</v>
      </c>
      <c r="E190" s="9"/>
      <c r="F190" s="14" t="s">
        <v>254</v>
      </c>
      <c r="G190" s="9"/>
      <c r="H190" s="5" t="s">
        <v>17</v>
      </c>
      <c r="J190" s="9">
        <v>2</v>
      </c>
      <c r="K190" s="9">
        <v>2</v>
      </c>
      <c r="L190" s="9">
        <v>2</v>
      </c>
      <c r="N190" s="358">
        <v>0.5</v>
      </c>
      <c r="O190" s="358">
        <v>0.5</v>
      </c>
      <c r="P190" s="358">
        <v>0.5</v>
      </c>
      <c r="R190" s="9">
        <v>2</v>
      </c>
      <c r="S190" s="9">
        <v>2</v>
      </c>
      <c r="T190" s="9">
        <v>2</v>
      </c>
      <c r="V190" s="358">
        <v>0.5</v>
      </c>
      <c r="W190" s="358">
        <v>0.5</v>
      </c>
      <c r="X190" s="358">
        <v>0.5</v>
      </c>
      <c r="Z190" s="9">
        <v>2</v>
      </c>
      <c r="AA190" s="9">
        <v>2</v>
      </c>
      <c r="AB190" s="9">
        <v>2</v>
      </c>
      <c r="AD190" s="358">
        <v>0.5</v>
      </c>
      <c r="AE190" s="358">
        <v>0.5</v>
      </c>
      <c r="AF190" s="358">
        <v>0.5</v>
      </c>
      <c r="AH190" s="9">
        <v>2</v>
      </c>
      <c r="AI190" s="9">
        <v>2</v>
      </c>
      <c r="AJ190" s="9">
        <v>2</v>
      </c>
      <c r="AL190" s="358">
        <v>0.5</v>
      </c>
      <c r="AM190" s="358">
        <v>0.5</v>
      </c>
      <c r="AN190" s="358">
        <v>0.5</v>
      </c>
      <c r="AP190" s="9">
        <v>2</v>
      </c>
      <c r="AQ190" s="9">
        <v>2</v>
      </c>
      <c r="AR190" s="9">
        <v>2</v>
      </c>
      <c r="AT190" s="358">
        <v>0.5</v>
      </c>
      <c r="AU190" s="358">
        <v>0.5</v>
      </c>
      <c r="AV190" s="358">
        <v>0.5</v>
      </c>
    </row>
    <row r="191" spans="1:57">
      <c r="A191" s="12" t="s">
        <v>84</v>
      </c>
      <c r="B191">
        <v>1</v>
      </c>
      <c r="C191" s="6"/>
      <c r="D191" s="29" t="s">
        <v>255</v>
      </c>
      <c r="E191" s="9" t="s">
        <v>256</v>
      </c>
      <c r="F191" s="14" t="s">
        <v>254</v>
      </c>
      <c r="G191" s="9"/>
      <c r="H191" s="5" t="s">
        <v>17</v>
      </c>
      <c r="J191" s="9">
        <v>2362</v>
      </c>
      <c r="K191" s="25">
        <v>30</v>
      </c>
      <c r="L191" s="25">
        <v>200</v>
      </c>
      <c r="N191" s="182">
        <v>2362</v>
      </c>
      <c r="O191" s="182">
        <v>30</v>
      </c>
      <c r="P191" s="182">
        <v>200</v>
      </c>
      <c r="R191" s="9">
        <v>2362</v>
      </c>
      <c r="S191" s="25">
        <v>30</v>
      </c>
      <c r="T191" s="25">
        <v>200</v>
      </c>
      <c r="V191" s="182">
        <v>2362</v>
      </c>
      <c r="W191" s="182">
        <v>30</v>
      </c>
      <c r="X191" s="182">
        <v>200</v>
      </c>
      <c r="Z191" s="9">
        <v>2362</v>
      </c>
      <c r="AA191" s="25">
        <v>30</v>
      </c>
      <c r="AB191" s="25">
        <v>200</v>
      </c>
      <c r="AD191" s="182">
        <v>2362</v>
      </c>
      <c r="AE191" s="182">
        <v>30</v>
      </c>
      <c r="AF191" s="182">
        <v>200</v>
      </c>
      <c r="AH191" s="9">
        <v>2362</v>
      </c>
      <c r="AI191" s="25">
        <v>30</v>
      </c>
      <c r="AJ191" s="25">
        <v>200</v>
      </c>
      <c r="AL191" s="182">
        <v>2362</v>
      </c>
      <c r="AM191" s="182">
        <v>30</v>
      </c>
      <c r="AN191" s="182">
        <v>200</v>
      </c>
      <c r="AP191" s="9">
        <v>2362</v>
      </c>
      <c r="AQ191" s="25">
        <v>30</v>
      </c>
      <c r="AR191" s="25">
        <v>200</v>
      </c>
      <c r="AT191" s="182">
        <v>2362</v>
      </c>
      <c r="AU191" s="182">
        <v>30</v>
      </c>
      <c r="AV191" s="182">
        <v>200</v>
      </c>
    </row>
    <row r="192" spans="1:57">
      <c r="A192" s="12" t="s">
        <v>84</v>
      </c>
      <c r="B192">
        <v>1</v>
      </c>
      <c r="C192" s="6"/>
      <c r="D192" s="29" t="s">
        <v>257</v>
      </c>
      <c r="E192" s="9" t="s">
        <v>256</v>
      </c>
      <c r="F192" s="14" t="s">
        <v>254</v>
      </c>
      <c r="G192" s="9"/>
      <c r="H192" s="5" t="s">
        <v>17</v>
      </c>
      <c r="J192" s="9">
        <v>3665</v>
      </c>
      <c r="K192" s="25">
        <v>30</v>
      </c>
      <c r="L192" s="25">
        <v>200</v>
      </c>
      <c r="N192" s="182">
        <v>3665</v>
      </c>
      <c r="O192" s="182">
        <v>30</v>
      </c>
      <c r="P192" s="182">
        <v>200</v>
      </c>
      <c r="R192" s="9">
        <v>3665</v>
      </c>
      <c r="S192" s="25">
        <v>30</v>
      </c>
      <c r="T192" s="25">
        <v>200</v>
      </c>
      <c r="V192" s="182">
        <v>3665</v>
      </c>
      <c r="W192" s="182">
        <v>30</v>
      </c>
      <c r="X192" s="182">
        <v>200</v>
      </c>
      <c r="Z192" s="9">
        <v>3665</v>
      </c>
      <c r="AA192" s="25">
        <v>30</v>
      </c>
      <c r="AB192" s="25">
        <v>200</v>
      </c>
      <c r="AD192" s="182">
        <v>3665</v>
      </c>
      <c r="AE192" s="182">
        <v>30</v>
      </c>
      <c r="AF192" s="182">
        <v>200</v>
      </c>
      <c r="AH192" s="9">
        <v>3665</v>
      </c>
      <c r="AI192" s="25">
        <v>30</v>
      </c>
      <c r="AJ192" s="25">
        <v>200</v>
      </c>
      <c r="AL192" s="182">
        <v>3665</v>
      </c>
      <c r="AM192" s="182">
        <v>30</v>
      </c>
      <c r="AN192" s="182">
        <v>200</v>
      </c>
      <c r="AP192" s="9">
        <v>3665</v>
      </c>
      <c r="AQ192" s="25">
        <v>30</v>
      </c>
      <c r="AR192" s="25">
        <v>200</v>
      </c>
      <c r="AT192" s="182">
        <v>3665</v>
      </c>
      <c r="AU192" s="182">
        <v>30</v>
      </c>
      <c r="AV192" s="182">
        <v>200</v>
      </c>
    </row>
    <row r="193" spans="1:57">
      <c r="A193" s="12" t="s">
        <v>84</v>
      </c>
      <c r="B193">
        <v>1</v>
      </c>
      <c r="C193" s="6"/>
      <c r="D193" s="9" t="s">
        <v>258</v>
      </c>
      <c r="E193" s="9"/>
      <c r="F193" s="14" t="s">
        <v>254</v>
      </c>
      <c r="G193" s="9"/>
      <c r="H193" s="5" t="s">
        <v>17</v>
      </c>
      <c r="J193" s="9">
        <f>ROUND(J190*J191/1024,1)</f>
        <v>4.5999999999999996</v>
      </c>
      <c r="K193" s="25">
        <f>ROUND(K190*K191/1024,1)</f>
        <v>0.1</v>
      </c>
      <c r="L193" s="25">
        <f>ROUND(L190*L191/1024,1)</f>
        <v>0.4</v>
      </c>
      <c r="N193" s="359">
        <f>ROUND(N190*N191/1024,1)</f>
        <v>1.2</v>
      </c>
      <c r="O193" s="359">
        <f>ROUND(O190*O191/1024,1)</f>
        <v>0</v>
      </c>
      <c r="P193" s="359">
        <f>ROUND(P190*P191/1024,1)</f>
        <v>0.1</v>
      </c>
      <c r="R193" s="9">
        <f>ROUND(R190*R191/1024,1)</f>
        <v>4.5999999999999996</v>
      </c>
      <c r="S193" s="25">
        <f>ROUND(S190*S191/1024,1)</f>
        <v>0.1</v>
      </c>
      <c r="T193" s="25">
        <f>ROUND(T190*T191/1024,1)</f>
        <v>0.4</v>
      </c>
      <c r="V193" s="359">
        <f>ROUND(V190*V191/1024,1)</f>
        <v>1.2</v>
      </c>
      <c r="W193" s="359">
        <f>ROUND(W190*W191/1024,1)</f>
        <v>0</v>
      </c>
      <c r="X193" s="359">
        <f>ROUND(X190*X191/1024,1)</f>
        <v>0.1</v>
      </c>
      <c r="Z193" s="9">
        <f>ROUND(Z190*Z191/1024,1)</f>
        <v>4.5999999999999996</v>
      </c>
      <c r="AA193" s="25">
        <f>ROUND(AA190*AA191/1024,1)</f>
        <v>0.1</v>
      </c>
      <c r="AB193" s="25">
        <f>ROUND(AB190*AB191/1024,1)</f>
        <v>0.4</v>
      </c>
      <c r="AD193" s="359">
        <f>ROUND(AD190*AD191/1024,1)</f>
        <v>1.2</v>
      </c>
      <c r="AE193" s="359">
        <f>ROUND(AE190*AE191/1024,1)</f>
        <v>0</v>
      </c>
      <c r="AF193" s="359">
        <f>ROUND(AF190*AF191/1024,1)</f>
        <v>0.1</v>
      </c>
      <c r="AH193" s="9">
        <f>ROUND(AH190*AH191/1024,1)</f>
        <v>4.5999999999999996</v>
      </c>
      <c r="AI193" s="25">
        <f>ROUND(AI190*AI191/1024,1)</f>
        <v>0.1</v>
      </c>
      <c r="AJ193" s="25">
        <f>ROUND(AJ190*AJ191/1024,1)</f>
        <v>0.4</v>
      </c>
      <c r="AL193" s="359">
        <f>ROUND(AL190*AL191/1024,1)</f>
        <v>1.2</v>
      </c>
      <c r="AM193" s="359">
        <f>ROUND(AM190*AM191/1024,1)</f>
        <v>0</v>
      </c>
      <c r="AN193" s="359">
        <f>ROUND(AN190*AN191/1024,1)</f>
        <v>0.1</v>
      </c>
      <c r="AP193" s="9">
        <f>ROUND(AP190*AP191/1024,1)</f>
        <v>4.5999999999999996</v>
      </c>
      <c r="AQ193" s="25">
        <f>ROUND(AQ190*AQ191/1024,1)</f>
        <v>0.1</v>
      </c>
      <c r="AR193" s="25">
        <f>ROUND(AR190*AR191/1024,1)</f>
        <v>0.4</v>
      </c>
      <c r="AT193" s="359">
        <f>ROUND(AT190*AT191/1024,1)</f>
        <v>1.2</v>
      </c>
      <c r="AU193" s="359">
        <f>ROUND(AU190*AU191/1024,1)</f>
        <v>0</v>
      </c>
      <c r="AV193" s="359">
        <f>ROUND(AV190*AV191/1024,1)</f>
        <v>0.1</v>
      </c>
    </row>
    <row r="194" spans="1:57">
      <c r="A194" s="12" t="s">
        <v>84</v>
      </c>
      <c r="B194">
        <v>1</v>
      </c>
      <c r="C194" s="6"/>
      <c r="D194" s="9" t="s">
        <v>259</v>
      </c>
      <c r="E194" s="9"/>
      <c r="F194" s="14" t="s">
        <v>254</v>
      </c>
      <c r="G194" s="9"/>
      <c r="H194" s="5" t="s">
        <v>17</v>
      </c>
      <c r="J194" s="9">
        <f>ROUND(J190*J192/1024,1)</f>
        <v>7.2</v>
      </c>
      <c r="K194" s="25">
        <f>ROUND(K190*K192/1024,1)</f>
        <v>0.1</v>
      </c>
      <c r="L194" s="25">
        <f>ROUND(L190*L192/1024,1)</f>
        <v>0.4</v>
      </c>
      <c r="N194" s="359">
        <f>ROUND(N190*N192/1024,1)</f>
        <v>1.8</v>
      </c>
      <c r="O194" s="359">
        <f>ROUND(O190*O192/1024,1)</f>
        <v>0</v>
      </c>
      <c r="P194" s="359">
        <f>ROUND(P190*P192/1024,1)</f>
        <v>0.1</v>
      </c>
      <c r="R194" s="9">
        <f>ROUND(R190*R192/1024,1)</f>
        <v>7.2</v>
      </c>
      <c r="S194" s="25">
        <f>ROUND(S190*S192/1024,1)</f>
        <v>0.1</v>
      </c>
      <c r="T194" s="25">
        <f>ROUND(T190*T192/1024,1)</f>
        <v>0.4</v>
      </c>
      <c r="V194" s="359">
        <f>ROUND(V190*V192/1024,1)</f>
        <v>1.8</v>
      </c>
      <c r="W194" s="359">
        <f>ROUND(W190*W192/1024,1)</f>
        <v>0</v>
      </c>
      <c r="X194" s="359">
        <f>ROUND(X190*X192/1024,1)</f>
        <v>0.1</v>
      </c>
      <c r="Z194" s="9">
        <f>ROUND(Z190*Z192/1024,1)</f>
        <v>7.2</v>
      </c>
      <c r="AA194" s="25">
        <f>ROUND(AA190*AA192/1024,1)</f>
        <v>0.1</v>
      </c>
      <c r="AB194" s="25">
        <f>ROUND(AB190*AB192/1024,1)</f>
        <v>0.4</v>
      </c>
      <c r="AD194" s="359">
        <f>ROUND(AD190*AD192/1024,1)</f>
        <v>1.8</v>
      </c>
      <c r="AE194" s="359">
        <f>ROUND(AE190*AE192/1024,1)</f>
        <v>0</v>
      </c>
      <c r="AF194" s="359">
        <f>ROUND(AF190*AF192/1024,1)</f>
        <v>0.1</v>
      </c>
      <c r="AH194" s="9">
        <f>ROUND(AH190*AH192/1024,1)</f>
        <v>7.2</v>
      </c>
      <c r="AI194" s="25">
        <f>ROUND(AI190*AI192/1024,1)</f>
        <v>0.1</v>
      </c>
      <c r="AJ194" s="25">
        <f>ROUND(AJ190*AJ192/1024,1)</f>
        <v>0.4</v>
      </c>
      <c r="AL194" s="359">
        <f>ROUND(AL190*AL192/1024,1)</f>
        <v>1.8</v>
      </c>
      <c r="AM194" s="359">
        <f>ROUND(AM190*AM192/1024,1)</f>
        <v>0</v>
      </c>
      <c r="AN194" s="359">
        <f>ROUND(AN190*AN192/1024,1)</f>
        <v>0.1</v>
      </c>
      <c r="AP194" s="9">
        <f>ROUND(AP190*AP192/1024,1)</f>
        <v>7.2</v>
      </c>
      <c r="AQ194" s="25">
        <f>ROUND(AQ190*AQ192/1024,1)</f>
        <v>0.1</v>
      </c>
      <c r="AR194" s="25">
        <f>ROUND(AR190*AR192/1024,1)</f>
        <v>0.4</v>
      </c>
      <c r="AT194" s="359">
        <f>ROUND(AT190*AT192/1024,1)</f>
        <v>1.8</v>
      </c>
      <c r="AU194" s="359">
        <f>ROUND(AU190*AU192/1024,1)</f>
        <v>0</v>
      </c>
      <c r="AV194" s="359">
        <f>ROUND(AV190*AV192/1024,1)</f>
        <v>0.1</v>
      </c>
    </row>
    <row r="195" spans="1:57">
      <c r="A195" s="12" t="s">
        <v>84</v>
      </c>
      <c r="B195">
        <v>1</v>
      </c>
      <c r="C195" s="6"/>
      <c r="D195" s="9" t="s">
        <v>260</v>
      </c>
      <c r="E195" s="9"/>
      <c r="F195" s="14" t="s">
        <v>254</v>
      </c>
      <c r="G195" s="9"/>
      <c r="H195" s="5" t="s">
        <v>17</v>
      </c>
      <c r="J195" s="9">
        <f>J179</f>
        <v>0.27300000000000002</v>
      </c>
      <c r="K195" s="9">
        <f>J182</f>
        <v>2.5999999999999999E-2</v>
      </c>
      <c r="L195" s="9">
        <f>J183</f>
        <v>5.1999999999999998E-2</v>
      </c>
      <c r="N195" s="360">
        <f>N180</f>
        <v>0.20100000000000001</v>
      </c>
      <c r="O195" s="360">
        <f>N182</f>
        <v>2.5999999999999999E-2</v>
      </c>
      <c r="P195" s="360">
        <f>N182</f>
        <v>2.5999999999999999E-2</v>
      </c>
      <c r="R195" s="9">
        <f>R179</f>
        <v>0.27300000000000002</v>
      </c>
      <c r="S195" s="9">
        <f>R182</f>
        <v>2.5999999999999999E-2</v>
      </c>
      <c r="T195" s="9">
        <f>R183</f>
        <v>5.1999999999999998E-2</v>
      </c>
      <c r="V195" s="360">
        <f>V180</f>
        <v>0.20100000000000001</v>
      </c>
      <c r="W195" s="360">
        <f>V182</f>
        <v>2.5999999999999999E-2</v>
      </c>
      <c r="X195" s="360">
        <f>V182</f>
        <v>2.5999999999999999E-2</v>
      </c>
      <c r="Z195" s="9">
        <f>Z179</f>
        <v>0.27300000000000002</v>
      </c>
      <c r="AA195" s="9">
        <f>Z182</f>
        <v>2.5999999999999999E-2</v>
      </c>
      <c r="AB195" s="9">
        <f>Z183</f>
        <v>5.1999999999999998E-2</v>
      </c>
      <c r="AD195" s="360">
        <f>AD180</f>
        <v>0.20100000000000001</v>
      </c>
      <c r="AE195" s="360">
        <f>AD182</f>
        <v>2.5999999999999999E-2</v>
      </c>
      <c r="AF195" s="360">
        <f>AD182</f>
        <v>2.5999999999999999E-2</v>
      </c>
      <c r="AH195" s="9">
        <f>AH179</f>
        <v>0.27300000000000002</v>
      </c>
      <c r="AI195" s="9">
        <f>AH182</f>
        <v>2.5999999999999999E-2</v>
      </c>
      <c r="AJ195" s="9">
        <f>AH183</f>
        <v>5.1999999999999998E-2</v>
      </c>
      <c r="AL195" s="360">
        <f>AL180</f>
        <v>0.20100000000000001</v>
      </c>
      <c r="AM195" s="360">
        <f>AL182</f>
        <v>2.5999999999999999E-2</v>
      </c>
      <c r="AN195" s="360">
        <f>AL182</f>
        <v>2.5999999999999999E-2</v>
      </c>
      <c r="AP195" s="9">
        <f>AP179</f>
        <v>0.27300000000000002</v>
      </c>
      <c r="AQ195" s="9">
        <f>AP182</f>
        <v>2.5999999999999999E-2</v>
      </c>
      <c r="AR195" s="9">
        <f>AP183</f>
        <v>5.1999999999999998E-2</v>
      </c>
      <c r="AT195" s="360">
        <f>AT180</f>
        <v>0.20100000000000001</v>
      </c>
      <c r="AU195" s="360">
        <f>AT182</f>
        <v>2.5999999999999999E-2</v>
      </c>
      <c r="AV195" s="360">
        <f>AT182</f>
        <v>2.5999999999999999E-2</v>
      </c>
    </row>
    <row r="196" spans="1:57">
      <c r="A196" s="12" t="s">
        <v>84</v>
      </c>
      <c r="B196">
        <v>1</v>
      </c>
      <c r="C196" s="6"/>
      <c r="D196" s="9" t="s">
        <v>99</v>
      </c>
      <c r="E196" s="62" t="s">
        <v>100</v>
      </c>
      <c r="F196" s="14">
        <v>100</v>
      </c>
      <c r="G196" s="9"/>
      <c r="H196" s="5" t="s">
        <v>102</v>
      </c>
      <c r="I196" t="s">
        <v>561</v>
      </c>
      <c r="J196" s="9">
        <v>30</v>
      </c>
      <c r="K196" s="25">
        <v>20</v>
      </c>
      <c r="L196" s="25">
        <v>20</v>
      </c>
      <c r="N196" s="361">
        <v>30</v>
      </c>
      <c r="O196" s="361">
        <v>30</v>
      </c>
      <c r="P196" s="361">
        <v>30</v>
      </c>
      <c r="R196" s="9">
        <v>30</v>
      </c>
      <c r="S196" s="25">
        <v>20</v>
      </c>
      <c r="T196" s="25">
        <v>20</v>
      </c>
      <c r="V196" s="361">
        <v>30</v>
      </c>
      <c r="W196" s="361">
        <v>30</v>
      </c>
      <c r="X196" s="361">
        <v>30</v>
      </c>
      <c r="Z196" s="9">
        <v>30</v>
      </c>
      <c r="AA196" s="25">
        <v>20</v>
      </c>
      <c r="AB196" s="25">
        <v>20</v>
      </c>
      <c r="AD196" s="361">
        <v>30</v>
      </c>
      <c r="AE196" s="361">
        <v>30</v>
      </c>
      <c r="AF196" s="361">
        <v>30</v>
      </c>
      <c r="AH196" s="9">
        <v>30</v>
      </c>
      <c r="AI196" s="25">
        <v>20</v>
      </c>
      <c r="AJ196" s="25">
        <v>20</v>
      </c>
      <c r="AL196" s="361">
        <v>30</v>
      </c>
      <c r="AM196" s="361">
        <v>30</v>
      </c>
      <c r="AN196" s="361">
        <v>30</v>
      </c>
      <c r="AP196" s="9">
        <v>30</v>
      </c>
      <c r="AQ196" s="25">
        <v>20</v>
      </c>
      <c r="AR196" s="25">
        <v>20</v>
      </c>
      <c r="AT196" s="361">
        <v>30</v>
      </c>
      <c r="AU196" s="361">
        <v>30</v>
      </c>
      <c r="AV196" s="361">
        <v>30</v>
      </c>
    </row>
    <row r="197" spans="1:57">
      <c r="A197" s="12" t="s">
        <v>84</v>
      </c>
      <c r="B197">
        <v>1</v>
      </c>
      <c r="C197" s="6"/>
      <c r="D197" s="196" t="s">
        <v>164</v>
      </c>
      <c r="E197" s="62" t="s">
        <v>100</v>
      </c>
      <c r="F197" s="14">
        <v>100</v>
      </c>
      <c r="G197" s="9"/>
      <c r="H197" s="5" t="s">
        <v>102</v>
      </c>
      <c r="I197" t="s">
        <v>561</v>
      </c>
      <c r="J197" s="9">
        <v>16</v>
      </c>
      <c r="K197" s="25">
        <v>10</v>
      </c>
      <c r="L197" s="25">
        <v>10</v>
      </c>
      <c r="N197" s="361">
        <v>24</v>
      </c>
      <c r="O197" s="361">
        <v>24</v>
      </c>
      <c r="P197" s="361">
        <v>24</v>
      </c>
      <c r="R197" s="9">
        <v>16</v>
      </c>
      <c r="S197" s="25">
        <v>10</v>
      </c>
      <c r="T197" s="25">
        <v>10</v>
      </c>
      <c r="V197" s="361">
        <v>24</v>
      </c>
      <c r="W197" s="361">
        <v>24</v>
      </c>
      <c r="X197" s="361">
        <v>24</v>
      </c>
      <c r="Z197" s="9">
        <v>16</v>
      </c>
      <c r="AA197" s="25">
        <v>10</v>
      </c>
      <c r="AB197" s="25">
        <v>10</v>
      </c>
      <c r="AD197" s="361">
        <v>24</v>
      </c>
      <c r="AE197" s="361">
        <v>24</v>
      </c>
      <c r="AF197" s="361">
        <v>24</v>
      </c>
      <c r="AH197" s="9">
        <v>16</v>
      </c>
      <c r="AI197" s="25">
        <v>10</v>
      </c>
      <c r="AJ197" s="25">
        <v>10</v>
      </c>
      <c r="AL197" s="361">
        <v>24</v>
      </c>
      <c r="AM197" s="361">
        <v>24</v>
      </c>
      <c r="AN197" s="361">
        <v>24</v>
      </c>
      <c r="AP197" s="9">
        <v>16</v>
      </c>
      <c r="AQ197" s="25">
        <v>10</v>
      </c>
      <c r="AR197" s="25">
        <v>10</v>
      </c>
      <c r="AT197" s="361">
        <v>24</v>
      </c>
      <c r="AU197" s="361">
        <v>24</v>
      </c>
      <c r="AV197" s="361">
        <v>24</v>
      </c>
    </row>
    <row r="198" spans="1:57">
      <c r="A198" s="12" t="s">
        <v>84</v>
      </c>
      <c r="B198">
        <v>1</v>
      </c>
      <c r="C198" s="6"/>
      <c r="D198" s="9" t="s">
        <v>261</v>
      </c>
      <c r="E198" s="9"/>
      <c r="F198" s="14" t="s">
        <v>254</v>
      </c>
      <c r="G198" s="9"/>
      <c r="H198" s="5" t="s">
        <v>17</v>
      </c>
      <c r="J198" s="9">
        <v>2</v>
      </c>
      <c r="K198" s="9">
        <v>2</v>
      </c>
      <c r="L198" s="25">
        <v>1</v>
      </c>
      <c r="N198" s="182">
        <v>2</v>
      </c>
      <c r="O198" s="182">
        <v>2</v>
      </c>
      <c r="P198" s="182">
        <v>1</v>
      </c>
      <c r="R198" s="9">
        <v>2</v>
      </c>
      <c r="S198" s="9">
        <v>2</v>
      </c>
      <c r="T198" s="25">
        <v>1</v>
      </c>
      <c r="V198" s="182">
        <v>2</v>
      </c>
      <c r="W198" s="182">
        <v>2</v>
      </c>
      <c r="X198" s="182">
        <v>1</v>
      </c>
      <c r="Z198" s="9">
        <v>2</v>
      </c>
      <c r="AA198" s="9">
        <v>2</v>
      </c>
      <c r="AB198" s="25">
        <v>1</v>
      </c>
      <c r="AD198" s="182">
        <v>2</v>
      </c>
      <c r="AE198" s="182">
        <v>2</v>
      </c>
      <c r="AF198" s="182">
        <v>1</v>
      </c>
      <c r="AH198" s="9">
        <v>2</v>
      </c>
      <c r="AI198" s="9">
        <v>2</v>
      </c>
      <c r="AJ198" s="25">
        <v>1</v>
      </c>
      <c r="AL198" s="182">
        <v>2</v>
      </c>
      <c r="AM198" s="182">
        <v>2</v>
      </c>
      <c r="AN198" s="182">
        <v>1</v>
      </c>
      <c r="AP198" s="9">
        <v>2</v>
      </c>
      <c r="AQ198" s="9">
        <v>2</v>
      </c>
      <c r="AR198" s="25">
        <v>1</v>
      </c>
      <c r="AT198" s="182">
        <v>2</v>
      </c>
      <c r="AU198" s="182">
        <v>2</v>
      </c>
      <c r="AV198" s="182">
        <v>1</v>
      </c>
    </row>
    <row r="199" spans="1:57">
      <c r="A199" s="12" t="s">
        <v>84</v>
      </c>
      <c r="B199">
        <v>1</v>
      </c>
      <c r="C199" s="6"/>
      <c r="D199" s="9" t="s">
        <v>262</v>
      </c>
      <c r="E199" s="9" t="s">
        <v>263</v>
      </c>
      <c r="F199" s="14">
        <v>102</v>
      </c>
      <c r="G199" s="9"/>
      <c r="H199" s="5" t="s">
        <v>17</v>
      </c>
      <c r="J199" s="9">
        <v>75</v>
      </c>
      <c r="K199" s="9">
        <v>75</v>
      </c>
      <c r="L199" s="9">
        <v>75</v>
      </c>
      <c r="N199" s="182">
        <v>75</v>
      </c>
      <c r="O199" s="182">
        <v>30</v>
      </c>
      <c r="P199" s="182">
        <v>30</v>
      </c>
      <c r="R199" s="9">
        <v>75</v>
      </c>
      <c r="S199" s="9">
        <v>75</v>
      </c>
      <c r="T199" s="9">
        <v>75</v>
      </c>
      <c r="V199" s="182">
        <v>75</v>
      </c>
      <c r="W199" s="182">
        <v>30</v>
      </c>
      <c r="X199" s="182">
        <v>30</v>
      </c>
      <c r="Z199" s="9">
        <v>75</v>
      </c>
      <c r="AA199" s="9">
        <v>75</v>
      </c>
      <c r="AB199" s="9">
        <v>75</v>
      </c>
      <c r="AD199" s="182">
        <v>75</v>
      </c>
      <c r="AE199" s="182">
        <v>30</v>
      </c>
      <c r="AF199" s="182">
        <v>30</v>
      </c>
      <c r="AH199" s="9">
        <v>75</v>
      </c>
      <c r="AI199" s="9">
        <v>75</v>
      </c>
      <c r="AJ199" s="9">
        <v>75</v>
      </c>
      <c r="AL199" s="182">
        <v>75</v>
      </c>
      <c r="AM199" s="182">
        <v>30</v>
      </c>
      <c r="AN199" s="182">
        <v>30</v>
      </c>
      <c r="AP199" s="9">
        <v>75</v>
      </c>
      <c r="AQ199" s="9">
        <v>75</v>
      </c>
      <c r="AR199" s="9">
        <v>75</v>
      </c>
      <c r="AT199" s="182">
        <v>75</v>
      </c>
      <c r="AU199" s="182">
        <v>30</v>
      </c>
      <c r="AV199" s="182">
        <v>30</v>
      </c>
    </row>
    <row r="200" spans="1:57">
      <c r="A200">
        <v>1</v>
      </c>
      <c r="B200">
        <v>1</v>
      </c>
      <c r="C200" s="6"/>
      <c r="D200" s="6"/>
      <c r="E200" s="6"/>
      <c r="F200" s="6"/>
      <c r="G200" s="6"/>
      <c r="J200" s="6"/>
      <c r="K200" s="6"/>
      <c r="L200" s="6"/>
      <c r="N200" s="6"/>
      <c r="O200" s="6"/>
      <c r="P200" s="6"/>
      <c r="R200" s="6"/>
      <c r="S200" s="6"/>
      <c r="T200" s="6"/>
      <c r="V200" s="6"/>
      <c r="W200" s="6"/>
      <c r="X200" s="6"/>
      <c r="Z200" s="6"/>
      <c r="AA200" s="6"/>
      <c r="AB200" s="6"/>
      <c r="AD200" s="6"/>
      <c r="AE200" s="6"/>
      <c r="AF200" s="6"/>
      <c r="AH200" s="6"/>
      <c r="AI200" s="6"/>
      <c r="AJ200" s="6"/>
      <c r="AL200" s="6"/>
      <c r="AM200" s="6"/>
      <c r="AN200" s="6"/>
      <c r="AP200" s="6"/>
      <c r="AQ200" s="6"/>
      <c r="AR200" s="6"/>
      <c r="AT200" s="6"/>
      <c r="AU200" s="6"/>
      <c r="AV200" s="6"/>
    </row>
    <row r="201" spans="1:57">
      <c r="A201">
        <v>1</v>
      </c>
      <c r="B201">
        <v>1</v>
      </c>
      <c r="C201" s="6"/>
      <c r="D201" s="9" t="s">
        <v>264</v>
      </c>
      <c r="E201" s="6"/>
      <c r="F201" s="6"/>
      <c r="G201" s="6"/>
      <c r="J201" s="8">
        <f>J197*J196*J198*J195</f>
        <v>262.08000000000004</v>
      </c>
      <c r="K201" s="8">
        <f>K197*K196*K198*K195</f>
        <v>10.4</v>
      </c>
      <c r="L201" s="8">
        <f>L197*L196*L198*L195</f>
        <v>10.4</v>
      </c>
      <c r="N201" s="8">
        <f>N197*N196*N198*N195</f>
        <v>289.44</v>
      </c>
      <c r="O201" s="8">
        <f>O197*O196*O198*O195</f>
        <v>37.44</v>
      </c>
      <c r="P201" s="8">
        <f>P197*P196*P198*P195</f>
        <v>18.72</v>
      </c>
      <c r="R201" s="8">
        <f>R197*R196*R198*R195</f>
        <v>262.08000000000004</v>
      </c>
      <c r="S201" s="8">
        <f>S197*S196*S198*S195</f>
        <v>10.4</v>
      </c>
      <c r="T201" s="8">
        <f>T197*T196*T198*T195</f>
        <v>10.4</v>
      </c>
      <c r="V201" s="8">
        <f>V197*V196*V198*V195</f>
        <v>289.44</v>
      </c>
      <c r="W201" s="8">
        <f>W197*W196*W198*W195</f>
        <v>37.44</v>
      </c>
      <c r="X201" s="8">
        <f>X197*X196*X198*X195</f>
        <v>18.72</v>
      </c>
      <c r="Z201" s="8">
        <f>Z197*Z196*Z198*Z195</f>
        <v>262.08000000000004</v>
      </c>
      <c r="AA201" s="8">
        <f>AA197*AA196*AA198*AA195</f>
        <v>10.4</v>
      </c>
      <c r="AB201" s="8">
        <f>AB197*AB196*AB198*AB195</f>
        <v>10.4</v>
      </c>
      <c r="AD201" s="8">
        <f>AD197*AD196*AD198*AD195</f>
        <v>289.44</v>
      </c>
      <c r="AE201" s="8">
        <f>AE197*AE196*AE198*AE195</f>
        <v>37.44</v>
      </c>
      <c r="AF201" s="8">
        <f>AF197*AF196*AF198*AF195</f>
        <v>18.72</v>
      </c>
      <c r="AH201" s="8">
        <f>AH197*AH196*AH198*AH195</f>
        <v>262.08000000000004</v>
      </c>
      <c r="AI201" s="8">
        <f>AI197*AI196*AI198*AI195</f>
        <v>10.4</v>
      </c>
      <c r="AJ201" s="8">
        <f>AJ197*AJ196*AJ198*AJ195</f>
        <v>10.4</v>
      </c>
      <c r="AL201" s="8">
        <f>AL197*AL196*AL198*AL195</f>
        <v>289.44</v>
      </c>
      <c r="AM201" s="8">
        <f>AM197*AM196*AM198*AM195</f>
        <v>37.44</v>
      </c>
      <c r="AN201" s="8">
        <f>AN197*AN196*AN198*AN195</f>
        <v>18.72</v>
      </c>
      <c r="AP201" s="8">
        <f>AP197*AP196*AP198*AP195</f>
        <v>262.08000000000004</v>
      </c>
      <c r="AQ201" s="8">
        <f>AQ197*AQ196*AQ198*AQ195</f>
        <v>10.4</v>
      </c>
      <c r="AR201" s="8">
        <f>AR197*AR196*AR198*AR195</f>
        <v>10.4</v>
      </c>
      <c r="AT201" s="8">
        <f>AT197*AT196*AT198*AT195</f>
        <v>289.44</v>
      </c>
      <c r="AU201" s="8">
        <f>AU197*AU196*AU198*AU195</f>
        <v>37.44</v>
      </c>
      <c r="AV201" s="8">
        <f>AV197*AV196*AV198*AV195</f>
        <v>18.72</v>
      </c>
      <c r="AX201" s="8">
        <f t="shared" ref="AX201:AZ202" si="73">J201+R201+Z201+AH201+AP201</f>
        <v>1310.4000000000001</v>
      </c>
      <c r="AY201" s="8">
        <f t="shared" si="73"/>
        <v>52</v>
      </c>
      <c r="AZ201" s="8">
        <f t="shared" si="73"/>
        <v>52</v>
      </c>
      <c r="BB201" s="8">
        <f t="shared" ref="BB201:BD202" si="74">N201+V201+AD201+AL201+AT201</f>
        <v>1447.2</v>
      </c>
      <c r="BC201" s="8">
        <f t="shared" si="74"/>
        <v>187.2</v>
      </c>
      <c r="BD201" s="8">
        <f t="shared" si="74"/>
        <v>93.6</v>
      </c>
    </row>
    <row r="202" spans="1:57">
      <c r="A202">
        <v>1</v>
      </c>
      <c r="B202">
        <v>1</v>
      </c>
      <c r="C202" s="6"/>
      <c r="D202" s="9" t="s">
        <v>265</v>
      </c>
      <c r="E202" s="6"/>
      <c r="F202" s="6"/>
      <c r="G202" s="6"/>
      <c r="J202" s="8">
        <f>(J199*0.001)*2*60*J197*J196*J185</f>
        <v>43.2</v>
      </c>
      <c r="K202" s="32">
        <f>J202/10</f>
        <v>4.32</v>
      </c>
      <c r="L202" s="32">
        <f>J202/10</f>
        <v>4.32</v>
      </c>
      <c r="N202" s="8">
        <f>(N199*0.001)*2*60*N197*N196*N185</f>
        <v>64.8</v>
      </c>
      <c r="O202" s="32">
        <f>N202/10</f>
        <v>6.4799999999999995</v>
      </c>
      <c r="P202" s="32">
        <f>N202/10</f>
        <v>6.4799999999999995</v>
      </c>
      <c r="R202" s="8">
        <f>(R199*0.001)*2*60*R197*R196*R185</f>
        <v>43.2</v>
      </c>
      <c r="S202" s="32">
        <f>R202/10</f>
        <v>4.32</v>
      </c>
      <c r="T202" s="32">
        <f>R202/10</f>
        <v>4.32</v>
      </c>
      <c r="V202" s="8">
        <f>(V199*0.001)*2*60*V197*V196*V185</f>
        <v>64.8</v>
      </c>
      <c r="W202" s="32">
        <f>V202/10</f>
        <v>6.4799999999999995</v>
      </c>
      <c r="X202" s="32">
        <f>V202/10</f>
        <v>6.4799999999999995</v>
      </c>
      <c r="Z202" s="8">
        <f>(Z199*0.001)*2*60*Z197*Z196*Z185</f>
        <v>43.2</v>
      </c>
      <c r="AA202" s="32">
        <f>Z202/10</f>
        <v>4.32</v>
      </c>
      <c r="AB202" s="32">
        <f>Z202/10</f>
        <v>4.32</v>
      </c>
      <c r="AD202" s="8">
        <f>(AD199*0.001)*2*60*AD197*AD196*AD185</f>
        <v>64.8</v>
      </c>
      <c r="AE202" s="32">
        <f>AD202/10</f>
        <v>6.4799999999999995</v>
      </c>
      <c r="AF202" s="32">
        <f>AD202/10</f>
        <v>6.4799999999999995</v>
      </c>
      <c r="AH202" s="8">
        <f>(AH199*0.001)*2*60*AH197*AH196*AH185</f>
        <v>43.2</v>
      </c>
      <c r="AI202" s="32">
        <f>AH202/10</f>
        <v>4.32</v>
      </c>
      <c r="AJ202" s="32">
        <f>AH202/10</f>
        <v>4.32</v>
      </c>
      <c r="AL202" s="8">
        <f>(AL199*0.001)*2*60*AL197*AL196*AL185</f>
        <v>64.8</v>
      </c>
      <c r="AM202" s="32">
        <f>AL202/10</f>
        <v>6.4799999999999995</v>
      </c>
      <c r="AN202" s="32">
        <f>AL202/10</f>
        <v>6.4799999999999995</v>
      </c>
      <c r="AP202" s="8">
        <f>(AP199*0.001)*2*60*AP197*AP196*AP185</f>
        <v>43.2</v>
      </c>
      <c r="AQ202" s="32">
        <f>AP202/10</f>
        <v>4.32</v>
      </c>
      <c r="AR202" s="32">
        <f>AP202/10</f>
        <v>4.32</v>
      </c>
      <c r="AT202" s="8">
        <f>(AT199*0.001)*2*60*AT197*AT196*AT185</f>
        <v>64.8</v>
      </c>
      <c r="AU202" s="32">
        <f>AT202/10</f>
        <v>6.4799999999999995</v>
      </c>
      <c r="AV202" s="32">
        <f>AT202/10</f>
        <v>6.4799999999999995</v>
      </c>
      <c r="AX202" s="8">
        <f t="shared" si="73"/>
        <v>216</v>
      </c>
      <c r="AY202" s="8">
        <f t="shared" si="73"/>
        <v>21.6</v>
      </c>
      <c r="AZ202" s="8">
        <f t="shared" si="73"/>
        <v>21.6</v>
      </c>
      <c r="BB202" s="8">
        <f t="shared" si="74"/>
        <v>324</v>
      </c>
      <c r="BC202" s="8">
        <f t="shared" si="74"/>
        <v>32.4</v>
      </c>
      <c r="BD202" s="8">
        <f t="shared" si="74"/>
        <v>32.4</v>
      </c>
    </row>
    <row r="203" spans="1:57">
      <c r="A203">
        <v>1</v>
      </c>
      <c r="B203" s="12" t="s">
        <v>145</v>
      </c>
      <c r="D203" s="7" t="s">
        <v>146</v>
      </c>
      <c r="E203" s="6"/>
      <c r="F203" s="6"/>
      <c r="G203" s="6"/>
      <c r="J203" s="3">
        <f>SUM(J201:J202)</f>
        <v>305.28000000000003</v>
      </c>
      <c r="K203" s="3">
        <f>SUM(K201:K202)</f>
        <v>14.72</v>
      </c>
      <c r="L203" s="3">
        <f>SUM(L201:L202)</f>
        <v>14.72</v>
      </c>
      <c r="N203" s="3">
        <f>SUM(N201:N202)</f>
        <v>354.24</v>
      </c>
      <c r="O203" s="3">
        <f>SUM(O201:O202)</f>
        <v>43.919999999999995</v>
      </c>
      <c r="P203" s="3">
        <f>SUM(P201:P202)</f>
        <v>25.2</v>
      </c>
      <c r="R203" s="3">
        <f>SUM(R201:R202)</f>
        <v>305.28000000000003</v>
      </c>
      <c r="S203" s="3">
        <f>SUM(S201:S202)</f>
        <v>14.72</v>
      </c>
      <c r="T203" s="3">
        <f>SUM(T201:T202)</f>
        <v>14.72</v>
      </c>
      <c r="V203" s="3">
        <f>SUM(V201:V202)</f>
        <v>354.24</v>
      </c>
      <c r="W203" s="3">
        <f>SUM(W201:W202)</f>
        <v>43.919999999999995</v>
      </c>
      <c r="X203" s="3">
        <f>SUM(X201:X202)</f>
        <v>25.2</v>
      </c>
      <c r="Z203" s="3">
        <f>SUM(Z201:Z202)</f>
        <v>305.28000000000003</v>
      </c>
      <c r="AA203" s="3">
        <f>SUM(AA201:AA202)</f>
        <v>14.72</v>
      </c>
      <c r="AB203" s="3">
        <f>SUM(AB201:AB202)</f>
        <v>14.72</v>
      </c>
      <c r="AD203" s="3">
        <f>SUM(AD201:AD202)</f>
        <v>354.24</v>
      </c>
      <c r="AE203" s="3">
        <f>SUM(AE201:AE202)</f>
        <v>43.919999999999995</v>
      </c>
      <c r="AF203" s="3">
        <f>SUM(AF201:AF202)</f>
        <v>25.2</v>
      </c>
      <c r="AH203" s="3">
        <f>SUM(AH201:AH202)</f>
        <v>305.28000000000003</v>
      </c>
      <c r="AI203" s="3">
        <f>SUM(AI201:AI202)</f>
        <v>14.72</v>
      </c>
      <c r="AJ203" s="3">
        <f>SUM(AJ201:AJ202)</f>
        <v>14.72</v>
      </c>
      <c r="AL203" s="3">
        <f>SUM(AL201:AL202)</f>
        <v>354.24</v>
      </c>
      <c r="AM203" s="3">
        <f>SUM(AM201:AM202)</f>
        <v>43.919999999999995</v>
      </c>
      <c r="AN203" s="3">
        <f>SUM(AN201:AN202)</f>
        <v>25.2</v>
      </c>
      <c r="AP203" s="3">
        <f>SUM(AP201:AP202)</f>
        <v>305.28000000000003</v>
      </c>
      <c r="AQ203" s="3">
        <f>SUM(AQ201:AQ202)</f>
        <v>14.72</v>
      </c>
      <c r="AR203" s="3">
        <f>SUM(AR201:AR202)</f>
        <v>14.72</v>
      </c>
      <c r="AT203" s="3">
        <f>SUM(AT201:AT202)</f>
        <v>354.24</v>
      </c>
      <c r="AU203" s="3">
        <f>SUM(AU201:AU202)</f>
        <v>43.919999999999995</v>
      </c>
      <c r="AV203" s="3">
        <f>SUM(AV201:AV202)</f>
        <v>25.2</v>
      </c>
      <c r="AX203" s="3">
        <f>J203+R203+Z203+AH203+AP203</f>
        <v>1526.4</v>
      </c>
      <c r="AY203" s="3">
        <f t="shared" ref="AY203" si="75">K203+S203+AA203+AI203+AQ203</f>
        <v>73.600000000000009</v>
      </c>
      <c r="AZ203" s="3">
        <f t="shared" ref="AZ203" si="76">L203+T203+AB203+AJ203+AR203</f>
        <v>73.600000000000009</v>
      </c>
      <c r="BB203" s="3">
        <f t="shared" ref="BB203" si="77">N203+V203+AD203+AL203+AT203</f>
        <v>1771.2</v>
      </c>
      <c r="BC203" s="3">
        <f t="shared" ref="BC203" si="78">O203+W203+AE203+AM203+AU203</f>
        <v>219.59999999999997</v>
      </c>
      <c r="BD203" s="3">
        <f t="shared" ref="BD203" si="79">P203+X203+AF203+AN203+AV203</f>
        <v>126</v>
      </c>
      <c r="BE203">
        <v>1</v>
      </c>
    </row>
    <row r="204" spans="1:57">
      <c r="A204">
        <v>1</v>
      </c>
      <c r="B204" s="12" t="s">
        <v>145</v>
      </c>
      <c r="E204" s="6"/>
      <c r="F204" s="6"/>
      <c r="G204" s="6"/>
      <c r="L204" s="3">
        <f>J203+K203+L203</f>
        <v>334.72000000000008</v>
      </c>
      <c r="P204" s="3">
        <f>N203+O203+P203</f>
        <v>423.36</v>
      </c>
      <c r="T204" s="3">
        <f>R203+S203+T203</f>
        <v>334.72000000000008</v>
      </c>
      <c r="X204" s="3">
        <f>V203+W203+X203</f>
        <v>423.36</v>
      </c>
      <c r="AB204" s="3">
        <f>Z203+AA203+AB203</f>
        <v>334.72000000000008</v>
      </c>
      <c r="AF204" s="3">
        <f>AD203+AE203+AF203</f>
        <v>423.36</v>
      </c>
      <c r="AJ204" s="3">
        <f>AH203+AI203+AJ203</f>
        <v>334.72000000000008</v>
      </c>
      <c r="AN204" s="3">
        <f>AL203+AM203+AN203</f>
        <v>423.36</v>
      </c>
      <c r="AR204" s="3">
        <f>AP203+AQ203+AR203</f>
        <v>334.72000000000008</v>
      </c>
      <c r="AV204" s="3">
        <f>AT203+AU203+AV203</f>
        <v>423.36</v>
      </c>
      <c r="AZ204" s="3">
        <f>AX203+AY203+AZ203</f>
        <v>1673.6</v>
      </c>
      <c r="BD204" s="3">
        <f>BB203+BC203+BD203</f>
        <v>2116.8000000000002</v>
      </c>
    </row>
    <row r="205" spans="1:57">
      <c r="A205">
        <v>1</v>
      </c>
      <c r="B205" s="12" t="s">
        <v>147</v>
      </c>
      <c r="D205" s="7" t="s">
        <v>148</v>
      </c>
      <c r="E205" s="6"/>
      <c r="F205" s="6"/>
      <c r="G205" s="6"/>
      <c r="J205" s="3">
        <f>SUM(J201:J202)</f>
        <v>305.28000000000003</v>
      </c>
      <c r="K205" s="3">
        <f>SUM(K201:K202)</f>
        <v>14.72</v>
      </c>
      <c r="L205" s="3">
        <f>SUM(L201:L202)</f>
        <v>14.72</v>
      </c>
      <c r="N205" s="3">
        <f>SUM(N201:N202)</f>
        <v>354.24</v>
      </c>
      <c r="O205" s="3">
        <f>SUM(O201:O202)</f>
        <v>43.919999999999995</v>
      </c>
      <c r="P205" s="3">
        <f>SUM(P201:P202)</f>
        <v>25.2</v>
      </c>
      <c r="R205" s="3">
        <f>SUM(R201:R202)</f>
        <v>305.28000000000003</v>
      </c>
      <c r="S205" s="3">
        <f>SUM(S201:S202)</f>
        <v>14.72</v>
      </c>
      <c r="T205" s="3">
        <f>SUM(T201:T202)</f>
        <v>14.72</v>
      </c>
      <c r="V205" s="3">
        <f>SUM(V201:V202)</f>
        <v>354.24</v>
      </c>
      <c r="W205" s="3">
        <f>SUM(W201:W202)</f>
        <v>43.919999999999995</v>
      </c>
      <c r="X205" s="3">
        <f>SUM(X201:X202)</f>
        <v>25.2</v>
      </c>
      <c r="Z205" s="3">
        <f>SUM(Z201:Z202)</f>
        <v>305.28000000000003</v>
      </c>
      <c r="AA205" s="3">
        <f>SUM(AA201:AA202)</f>
        <v>14.72</v>
      </c>
      <c r="AB205" s="3">
        <f>SUM(AB201:AB202)</f>
        <v>14.72</v>
      </c>
      <c r="AD205" s="3">
        <f>SUM(AD201:AD202)</f>
        <v>354.24</v>
      </c>
      <c r="AE205" s="3">
        <f>SUM(AE201:AE202)</f>
        <v>43.919999999999995</v>
      </c>
      <c r="AF205" s="3">
        <f>SUM(AF201:AF202)</f>
        <v>25.2</v>
      </c>
      <c r="AH205" s="3">
        <f>SUM(AH201:AH202)</f>
        <v>305.28000000000003</v>
      </c>
      <c r="AI205" s="3">
        <f>SUM(AI201:AI202)</f>
        <v>14.72</v>
      </c>
      <c r="AJ205" s="3">
        <f>SUM(AJ201:AJ202)</f>
        <v>14.72</v>
      </c>
      <c r="AL205" s="3">
        <f>SUM(AL201:AL202)</f>
        <v>354.24</v>
      </c>
      <c r="AM205" s="3">
        <f>SUM(AM201:AM202)</f>
        <v>43.919999999999995</v>
      </c>
      <c r="AN205" s="3">
        <f>SUM(AN201:AN202)</f>
        <v>25.2</v>
      </c>
      <c r="AP205" s="3">
        <f>SUM(AP201:AP202)</f>
        <v>305.28000000000003</v>
      </c>
      <c r="AQ205" s="3">
        <f>SUM(AQ201:AQ202)</f>
        <v>14.72</v>
      </c>
      <c r="AR205" s="3">
        <f>SUM(AR201:AR202)</f>
        <v>14.72</v>
      </c>
      <c r="AT205" s="3">
        <f>SUM(AT201:AT202)</f>
        <v>354.24</v>
      </c>
      <c r="AU205" s="3">
        <f>SUM(AU201:AU202)</f>
        <v>43.919999999999995</v>
      </c>
      <c r="AV205" s="3">
        <f>SUM(AV201:AV202)</f>
        <v>25.2</v>
      </c>
      <c r="AX205" s="3">
        <f>J205+R205+Z205+AH205+AP205</f>
        <v>1526.4</v>
      </c>
      <c r="AY205" s="3">
        <f t="shared" ref="AY205" si="80">K205+S205+AA205+AI205+AQ205</f>
        <v>73.600000000000009</v>
      </c>
      <c r="AZ205" s="3">
        <f t="shared" ref="AZ205" si="81">L205+T205+AB205+AJ205+AR205</f>
        <v>73.600000000000009</v>
      </c>
      <c r="BB205" s="3">
        <f t="shared" ref="BB205" si="82">N205+V205+AD205+AL205+AT205</f>
        <v>1771.2</v>
      </c>
      <c r="BC205" s="3">
        <f t="shared" ref="BC205" si="83">O205+W205+AE205+AM205+AU205</f>
        <v>219.59999999999997</v>
      </c>
      <c r="BD205" s="3">
        <f t="shared" ref="BD205" si="84">P205+X205+AF205+AN205+AV205</f>
        <v>126</v>
      </c>
      <c r="BE205">
        <v>1</v>
      </c>
    </row>
    <row r="206" spans="1:57">
      <c r="A206">
        <v>1</v>
      </c>
      <c r="B206" s="12" t="s">
        <v>147</v>
      </c>
      <c r="E206" s="6"/>
      <c r="F206" s="6"/>
      <c r="G206" s="6"/>
      <c r="L206" s="3">
        <f>J205+K205+L205</f>
        <v>334.72000000000008</v>
      </c>
      <c r="P206" s="3">
        <f>N205+O205+P205</f>
        <v>423.36</v>
      </c>
      <c r="T206" s="3">
        <f>R205+S205+T205</f>
        <v>334.72000000000008</v>
      </c>
      <c r="X206" s="3">
        <f>V205+W205+X205</f>
        <v>423.36</v>
      </c>
      <c r="AB206" s="3">
        <f>Z205+AA205+AB205</f>
        <v>334.72000000000008</v>
      </c>
      <c r="AF206" s="3">
        <f>AD205+AE205+AF205</f>
        <v>423.36</v>
      </c>
      <c r="AJ206" s="3">
        <f>AH205+AI205+AJ205</f>
        <v>334.72000000000008</v>
      </c>
      <c r="AN206" s="3">
        <f>AL205+AM205+AN205</f>
        <v>423.36</v>
      </c>
      <c r="AR206" s="3">
        <f>AP205+AQ205+AR205</f>
        <v>334.72000000000008</v>
      </c>
      <c r="AV206" s="3">
        <f>AT205+AU205+AV205</f>
        <v>423.36</v>
      </c>
      <c r="AZ206" s="3">
        <f>AX205+AY205+AZ205</f>
        <v>1673.6</v>
      </c>
      <c r="BD206" s="3">
        <f>BB205+BC205+BD205</f>
        <v>2116.8000000000002</v>
      </c>
    </row>
    <row r="207" spans="1:57">
      <c r="A207">
        <v>1</v>
      </c>
      <c r="B207">
        <v>1</v>
      </c>
      <c r="F207"/>
    </row>
    <row r="208" spans="1:57">
      <c r="A208">
        <v>1</v>
      </c>
      <c r="B208">
        <v>1</v>
      </c>
      <c r="F208"/>
      <c r="N208" s="2">
        <f>N203-J203</f>
        <v>48.95999999999998</v>
      </c>
      <c r="O208" s="2">
        <f>O203-K203</f>
        <v>29.199999999999996</v>
      </c>
      <c r="P208" s="2">
        <f>P203-L203</f>
        <v>10.479999999999999</v>
      </c>
      <c r="V208" s="2">
        <f>V203-R203</f>
        <v>48.95999999999998</v>
      </c>
      <c r="W208" s="2">
        <f>W203-S203</f>
        <v>29.199999999999996</v>
      </c>
      <c r="X208" s="2">
        <f>X203-T203</f>
        <v>10.479999999999999</v>
      </c>
      <c r="AD208" s="2">
        <f>AD203-Z203</f>
        <v>48.95999999999998</v>
      </c>
      <c r="AE208" s="2">
        <f>AE203-AA203</f>
        <v>29.199999999999996</v>
      </c>
      <c r="AF208" s="2">
        <f>AF203-AB203</f>
        <v>10.479999999999999</v>
      </c>
      <c r="AL208" s="2">
        <f>AL203-AH203</f>
        <v>48.95999999999998</v>
      </c>
      <c r="AM208" s="2">
        <f>AM203-AI203</f>
        <v>29.199999999999996</v>
      </c>
      <c r="AN208" s="2">
        <f>AN203-AJ203</f>
        <v>10.479999999999999</v>
      </c>
      <c r="AT208" s="2">
        <f>AT203-AP203</f>
        <v>48.95999999999998</v>
      </c>
      <c r="AU208" s="2">
        <f>AU203-AQ203</f>
        <v>29.199999999999996</v>
      </c>
      <c r="AV208" s="2">
        <f>AV203-AR203</f>
        <v>10.479999999999999</v>
      </c>
      <c r="BB208" s="2">
        <f>BB203-AX203</f>
        <v>244.79999999999995</v>
      </c>
      <c r="BC208" s="2">
        <f>BC203-AY203</f>
        <v>145.99999999999994</v>
      </c>
      <c r="BD208" s="2">
        <f>BD203-AZ203</f>
        <v>52.399999999999991</v>
      </c>
    </row>
    <row r="209" spans="1:57">
      <c r="A209">
        <v>1</v>
      </c>
      <c r="B209">
        <v>1</v>
      </c>
      <c r="F209"/>
      <c r="P209" s="2">
        <f>P204-L204</f>
        <v>88.63999999999993</v>
      </c>
      <c r="X209" s="2">
        <f>X204-T204</f>
        <v>88.63999999999993</v>
      </c>
      <c r="AF209" s="2">
        <f>AF204-AB204</f>
        <v>88.63999999999993</v>
      </c>
      <c r="AN209" s="2">
        <f>AN204-AJ204</f>
        <v>88.63999999999993</v>
      </c>
      <c r="AV209" s="2">
        <f>AV204-AR204</f>
        <v>88.63999999999993</v>
      </c>
      <c r="BD209" s="2">
        <f>BD204-AZ204</f>
        <v>443.20000000000027</v>
      </c>
    </row>
    <row r="210" spans="1:57">
      <c r="A210">
        <v>1</v>
      </c>
      <c r="B210">
        <v>1</v>
      </c>
      <c r="F210"/>
      <c r="N210" s="2">
        <f>N205-J205</f>
        <v>48.95999999999998</v>
      </c>
      <c r="O210" s="2">
        <f>O205-K205</f>
        <v>29.199999999999996</v>
      </c>
      <c r="P210" s="2">
        <f>P205-L205</f>
        <v>10.479999999999999</v>
      </c>
      <c r="V210" s="2">
        <f>V205-R205</f>
        <v>48.95999999999998</v>
      </c>
      <c r="W210" s="2">
        <f>W205-S205</f>
        <v>29.199999999999996</v>
      </c>
      <c r="X210" s="2">
        <f>X205-T205</f>
        <v>10.479999999999999</v>
      </c>
      <c r="AD210" s="2">
        <f>AD205-Z205</f>
        <v>48.95999999999998</v>
      </c>
      <c r="AE210" s="2">
        <f>AE205-AA205</f>
        <v>29.199999999999996</v>
      </c>
      <c r="AF210" s="2">
        <f>AF205-AB205</f>
        <v>10.479999999999999</v>
      </c>
      <c r="AL210" s="2">
        <f>AL205-AH205</f>
        <v>48.95999999999998</v>
      </c>
      <c r="AM210" s="2">
        <f>AM205-AI205</f>
        <v>29.199999999999996</v>
      </c>
      <c r="AN210" s="2">
        <f>AN205-AJ205</f>
        <v>10.479999999999999</v>
      </c>
      <c r="AT210" s="2">
        <f>AT205-AP205</f>
        <v>48.95999999999998</v>
      </c>
      <c r="AU210" s="2">
        <f>AU205-AQ205</f>
        <v>29.199999999999996</v>
      </c>
      <c r="AV210" s="2">
        <f>AV205-AR205</f>
        <v>10.479999999999999</v>
      </c>
      <c r="BB210" s="2">
        <f>BB205-AX205</f>
        <v>244.79999999999995</v>
      </c>
      <c r="BC210" s="2">
        <f>BC205-AY205</f>
        <v>145.99999999999994</v>
      </c>
      <c r="BD210" s="2">
        <f>BD205-AZ205</f>
        <v>52.399999999999991</v>
      </c>
    </row>
    <row r="211" spans="1:57">
      <c r="A211">
        <v>1</v>
      </c>
      <c r="B211">
        <v>1</v>
      </c>
      <c r="F211"/>
      <c r="P211" s="2">
        <f>P206-L206</f>
        <v>88.63999999999993</v>
      </c>
      <c r="X211" s="2">
        <f>X206-T206</f>
        <v>88.63999999999993</v>
      </c>
      <c r="AF211" s="2">
        <f>AF206-AB206</f>
        <v>88.63999999999993</v>
      </c>
      <c r="AN211" s="2">
        <f>AN206-AJ206</f>
        <v>88.63999999999993</v>
      </c>
      <c r="AV211" s="2">
        <f>AV206-AR206</f>
        <v>88.63999999999993</v>
      </c>
      <c r="BD211" s="2">
        <f>BD206-AZ206</f>
        <v>443.20000000000027</v>
      </c>
    </row>
    <row r="212" spans="1:57">
      <c r="A212">
        <v>1</v>
      </c>
      <c r="B212">
        <v>1</v>
      </c>
      <c r="C212" t="s">
        <v>27</v>
      </c>
      <c r="F212"/>
    </row>
    <row r="213" spans="1:57">
      <c r="A213">
        <v>1</v>
      </c>
      <c r="B213">
        <v>1</v>
      </c>
      <c r="D213" s="6" t="s">
        <v>74</v>
      </c>
      <c r="E213" s="6"/>
      <c r="F213" s="6"/>
      <c r="G213" s="6"/>
      <c r="J213" s="6"/>
      <c r="K213" s="6"/>
      <c r="L213" s="6"/>
      <c r="M213" s="6"/>
      <c r="N213" s="6"/>
      <c r="O213" s="6"/>
      <c r="P213" s="6"/>
      <c r="R213" s="6"/>
      <c r="S213" s="6"/>
      <c r="T213" s="6"/>
      <c r="U213" s="6"/>
      <c r="V213" s="6"/>
      <c r="W213" s="6"/>
      <c r="X213" s="6"/>
      <c r="Z213" s="6"/>
      <c r="AA213" s="6"/>
      <c r="AB213" s="6"/>
      <c r="AC213" s="6"/>
      <c r="AD213" s="6"/>
      <c r="AE213" s="6"/>
      <c r="AF213" s="6"/>
      <c r="AH213" s="6"/>
      <c r="AI213" s="6"/>
      <c r="AJ213" s="6"/>
      <c r="AK213" s="6"/>
      <c r="AL213" s="6"/>
      <c r="AM213" s="6"/>
      <c r="AN213" s="6"/>
      <c r="AP213" s="6"/>
      <c r="AQ213" s="6"/>
      <c r="AR213" s="6"/>
      <c r="AS213" s="6"/>
      <c r="AT213" s="6"/>
      <c r="AU213" s="6"/>
      <c r="AV213" s="6"/>
    </row>
    <row r="214" spans="1:57">
      <c r="A214">
        <v>1</v>
      </c>
      <c r="B214">
        <v>1</v>
      </c>
      <c r="C214" s="6"/>
      <c r="D214" s="22" t="s">
        <v>266</v>
      </c>
      <c r="E214" s="6"/>
      <c r="F214" s="6"/>
      <c r="G214" s="6"/>
      <c r="J214" s="6">
        <v>2.5000000000000001E-2</v>
      </c>
      <c r="K214" s="6" t="s">
        <v>77</v>
      </c>
      <c r="L214" s="6" t="s">
        <v>267</v>
      </c>
      <c r="M214" s="6"/>
      <c r="N214" s="6"/>
      <c r="O214" s="6"/>
      <c r="P214" s="6"/>
      <c r="R214" s="6">
        <v>2.5000000000000001E-2</v>
      </c>
      <c r="S214" s="6" t="s">
        <v>77</v>
      </c>
      <c r="T214" s="6" t="s">
        <v>267</v>
      </c>
      <c r="U214" s="6"/>
      <c r="V214" s="6"/>
      <c r="W214" s="6"/>
      <c r="X214" s="6"/>
      <c r="Z214" s="6">
        <v>2.5000000000000001E-2</v>
      </c>
      <c r="AA214" s="6" t="s">
        <v>77</v>
      </c>
      <c r="AB214" s="6" t="s">
        <v>267</v>
      </c>
      <c r="AC214" s="6"/>
      <c r="AD214" s="6"/>
      <c r="AE214" s="6"/>
      <c r="AF214" s="6"/>
      <c r="AH214" s="6">
        <v>2.5000000000000001E-2</v>
      </c>
      <c r="AI214" s="6" t="s">
        <v>77</v>
      </c>
      <c r="AJ214" s="6" t="s">
        <v>267</v>
      </c>
      <c r="AK214" s="6"/>
      <c r="AL214" s="6"/>
      <c r="AM214" s="6"/>
      <c r="AN214" s="6"/>
      <c r="AP214" s="6">
        <v>2.5000000000000001E-2</v>
      </c>
      <c r="AQ214" s="6" t="s">
        <v>77</v>
      </c>
      <c r="AR214" s="6" t="s">
        <v>267</v>
      </c>
      <c r="AS214" s="6"/>
      <c r="AT214" s="6"/>
      <c r="AU214" s="6"/>
      <c r="AV214" s="6"/>
    </row>
    <row r="215" spans="1:57">
      <c r="A215">
        <v>1</v>
      </c>
      <c r="B215">
        <v>1</v>
      </c>
      <c r="C215" s="6"/>
      <c r="D215" s="22" t="s">
        <v>268</v>
      </c>
      <c r="E215" s="6"/>
      <c r="F215" s="6"/>
      <c r="G215" s="6"/>
      <c r="J215" s="6">
        <v>4.7000000000000002E-3</v>
      </c>
      <c r="K215" s="6" t="s">
        <v>77</v>
      </c>
      <c r="L215" s="6"/>
      <c r="M215" s="6"/>
      <c r="N215" s="6"/>
      <c r="O215" s="6"/>
      <c r="P215" s="6"/>
      <c r="R215" s="6">
        <v>4.7000000000000002E-3</v>
      </c>
      <c r="S215" s="6" t="s">
        <v>77</v>
      </c>
      <c r="T215" s="6"/>
      <c r="U215" s="6"/>
      <c r="V215" s="6"/>
      <c r="W215" s="6"/>
      <c r="X215" s="6"/>
      <c r="Z215" s="6">
        <v>4.7000000000000002E-3</v>
      </c>
      <c r="AA215" s="6" t="s">
        <v>77</v>
      </c>
      <c r="AB215" s="6"/>
      <c r="AC215" s="6"/>
      <c r="AD215" s="6"/>
      <c r="AE215" s="6"/>
      <c r="AF215" s="6"/>
      <c r="AH215" s="6">
        <v>4.7000000000000002E-3</v>
      </c>
      <c r="AI215" s="6" t="s">
        <v>77</v>
      </c>
      <c r="AJ215" s="6"/>
      <c r="AK215" s="6"/>
      <c r="AL215" s="6"/>
      <c r="AM215" s="6"/>
      <c r="AN215" s="6"/>
      <c r="AP215" s="6">
        <v>4.7000000000000002E-3</v>
      </c>
      <c r="AQ215" s="6" t="s">
        <v>77</v>
      </c>
      <c r="AR215" s="6"/>
      <c r="AS215" s="6"/>
      <c r="AT215" s="6"/>
      <c r="AU215" s="6"/>
      <c r="AV215" s="6"/>
    </row>
    <row r="216" spans="1:57">
      <c r="A216">
        <v>1</v>
      </c>
      <c r="B216">
        <v>1</v>
      </c>
      <c r="C216" s="6"/>
      <c r="D216" s="22" t="s">
        <v>269</v>
      </c>
      <c r="E216" s="6"/>
      <c r="F216" s="6"/>
      <c r="G216" s="6"/>
      <c r="J216" s="6">
        <v>3.6999999999999999E-4</v>
      </c>
      <c r="K216" s="6" t="s">
        <v>77</v>
      </c>
      <c r="L216" s="6"/>
      <c r="M216" s="6"/>
      <c r="N216" s="6"/>
      <c r="O216" s="6"/>
      <c r="P216" s="6"/>
      <c r="R216" s="6">
        <v>3.6999999999999999E-4</v>
      </c>
      <c r="S216" s="6" t="s">
        <v>77</v>
      </c>
      <c r="T216" s="6"/>
      <c r="U216" s="6"/>
      <c r="V216" s="6"/>
      <c r="W216" s="6"/>
      <c r="X216" s="6"/>
      <c r="Z216" s="6">
        <v>3.6999999999999999E-4</v>
      </c>
      <c r="AA216" s="6" t="s">
        <v>77</v>
      </c>
      <c r="AB216" s="6"/>
      <c r="AC216" s="6"/>
      <c r="AD216" s="6"/>
      <c r="AE216" s="6"/>
      <c r="AF216" s="6"/>
      <c r="AH216" s="6">
        <v>3.6999999999999999E-4</v>
      </c>
      <c r="AI216" s="6" t="s">
        <v>77</v>
      </c>
      <c r="AJ216" s="6"/>
      <c r="AK216" s="6"/>
      <c r="AL216" s="6"/>
      <c r="AM216" s="6"/>
      <c r="AN216" s="6"/>
      <c r="AP216" s="6">
        <v>3.6999999999999999E-4</v>
      </c>
      <c r="AQ216" s="6" t="s">
        <v>77</v>
      </c>
      <c r="AR216" s="6"/>
      <c r="AS216" s="6"/>
      <c r="AT216" s="6"/>
      <c r="AU216" s="6"/>
      <c r="AV216" s="6"/>
    </row>
    <row r="217" spans="1:57">
      <c r="A217">
        <v>1</v>
      </c>
      <c r="B217">
        <v>1</v>
      </c>
      <c r="D217" s="22" t="s">
        <v>270</v>
      </c>
      <c r="F217"/>
      <c r="J217" s="6">
        <v>0</v>
      </c>
      <c r="K217" s="6" t="s">
        <v>77</v>
      </c>
      <c r="L217" t="s">
        <v>271</v>
      </c>
      <c r="R217" s="6">
        <v>0</v>
      </c>
      <c r="S217" s="6" t="s">
        <v>77</v>
      </c>
      <c r="T217" t="s">
        <v>271</v>
      </c>
      <c r="Z217" s="6">
        <v>0</v>
      </c>
      <c r="AA217" s="6" t="s">
        <v>77</v>
      </c>
      <c r="AB217" t="s">
        <v>271</v>
      </c>
      <c r="AH217" s="6">
        <v>0</v>
      </c>
      <c r="AI217" s="6" t="s">
        <v>77</v>
      </c>
      <c r="AJ217" t="s">
        <v>271</v>
      </c>
      <c r="AP217" s="6">
        <v>0</v>
      </c>
      <c r="AQ217" s="6" t="s">
        <v>77</v>
      </c>
      <c r="AR217" t="s">
        <v>271</v>
      </c>
    </row>
    <row r="218" spans="1:57">
      <c r="A218">
        <v>1</v>
      </c>
      <c r="B218">
        <v>1</v>
      </c>
      <c r="D218" s="6" t="s">
        <v>272</v>
      </c>
      <c r="E218" s="6"/>
      <c r="F218" s="6"/>
      <c r="G218" s="6"/>
      <c r="J218" s="6">
        <v>0.09</v>
      </c>
      <c r="K218" s="6" t="s">
        <v>77</v>
      </c>
      <c r="L218" s="6"/>
      <c r="M218" s="6"/>
      <c r="N218" s="6"/>
      <c r="O218" s="6"/>
      <c r="P218" s="6"/>
      <c r="R218" s="6">
        <v>0.09</v>
      </c>
      <c r="S218" s="6" t="s">
        <v>77</v>
      </c>
      <c r="T218" s="6"/>
      <c r="U218" s="6"/>
      <c r="V218" s="6"/>
      <c r="W218" s="6"/>
      <c r="X218" s="6"/>
      <c r="Z218" s="6">
        <v>0.09</v>
      </c>
      <c r="AA218" s="6" t="s">
        <v>77</v>
      </c>
      <c r="AB218" s="6"/>
      <c r="AC218" s="6"/>
      <c r="AD218" s="6"/>
      <c r="AE218" s="6"/>
      <c r="AF218" s="6"/>
      <c r="AH218" s="6">
        <v>0.09</v>
      </c>
      <c r="AI218" s="6" t="s">
        <v>77</v>
      </c>
      <c r="AJ218" s="6"/>
      <c r="AK218" s="6"/>
      <c r="AL218" s="6"/>
      <c r="AM218" s="6"/>
      <c r="AN218" s="6"/>
      <c r="AP218" s="6">
        <v>0.09</v>
      </c>
      <c r="AQ218" s="6" t="s">
        <v>77</v>
      </c>
      <c r="AR218" s="6"/>
      <c r="AS218" s="6"/>
      <c r="AT218" s="6"/>
      <c r="AU218" s="6"/>
      <c r="AV218" s="6"/>
    </row>
    <row r="219" spans="1:57">
      <c r="A219">
        <v>1</v>
      </c>
      <c r="B219">
        <v>1</v>
      </c>
      <c r="C219" s="6"/>
      <c r="D219" s="22" t="s">
        <v>273</v>
      </c>
      <c r="E219" s="6"/>
      <c r="F219" s="6"/>
      <c r="G219" s="6"/>
      <c r="J219" s="6">
        <v>5.0000000000000001E-3</v>
      </c>
      <c r="K219" s="6" t="s">
        <v>77</v>
      </c>
      <c r="L219" s="6" t="s">
        <v>267</v>
      </c>
      <c r="M219" s="6"/>
      <c r="N219" s="6"/>
      <c r="O219" s="6"/>
      <c r="P219" s="6"/>
      <c r="R219" s="6">
        <v>5.0000000000000001E-3</v>
      </c>
      <c r="S219" s="6" t="s">
        <v>77</v>
      </c>
      <c r="T219" s="6" t="s">
        <v>267</v>
      </c>
      <c r="U219" s="6"/>
      <c r="V219" s="6"/>
      <c r="W219" s="6"/>
      <c r="X219" s="6"/>
      <c r="Z219" s="6">
        <v>5.0000000000000001E-3</v>
      </c>
      <c r="AA219" s="6" t="s">
        <v>77</v>
      </c>
      <c r="AB219" s="6" t="s">
        <v>267</v>
      </c>
      <c r="AC219" s="6"/>
      <c r="AD219" s="6"/>
      <c r="AE219" s="6"/>
      <c r="AF219" s="6"/>
      <c r="AH219" s="6">
        <v>5.0000000000000001E-3</v>
      </c>
      <c r="AI219" s="6" t="s">
        <v>77</v>
      </c>
      <c r="AJ219" s="6" t="s">
        <v>267</v>
      </c>
      <c r="AK219" s="6"/>
      <c r="AL219" s="6"/>
      <c r="AM219" s="6"/>
      <c r="AN219" s="6"/>
      <c r="AP219" s="6">
        <v>5.0000000000000001E-3</v>
      </c>
      <c r="AQ219" s="6" t="s">
        <v>77</v>
      </c>
      <c r="AR219" s="6" t="s">
        <v>267</v>
      </c>
      <c r="AS219" s="6"/>
      <c r="AT219" s="6"/>
      <c r="AU219" s="6"/>
      <c r="AV219" s="6"/>
    </row>
    <row r="220" spans="1:57">
      <c r="A220">
        <v>1</v>
      </c>
      <c r="B220">
        <v>1</v>
      </c>
      <c r="C220" s="6"/>
      <c r="D220" s="6"/>
      <c r="E220" s="6"/>
      <c r="F220" s="6"/>
      <c r="G220" s="6"/>
      <c r="J220" s="6"/>
      <c r="K220" s="6"/>
      <c r="L220" s="6"/>
      <c r="M220" s="6"/>
      <c r="N220" s="6"/>
      <c r="O220" s="6"/>
      <c r="P220" s="6"/>
      <c r="R220" s="6"/>
      <c r="S220" s="6"/>
      <c r="T220" s="6"/>
      <c r="U220" s="6"/>
      <c r="V220" s="6"/>
      <c r="W220" s="6"/>
      <c r="X220" s="6"/>
      <c r="Z220" s="6"/>
      <c r="AA220" s="6"/>
      <c r="AB220" s="6"/>
      <c r="AC220" s="6"/>
      <c r="AD220" s="6"/>
      <c r="AE220" s="6"/>
      <c r="AF220" s="6"/>
      <c r="AH220" s="6"/>
      <c r="AI220" s="6"/>
      <c r="AJ220" s="6"/>
      <c r="AK220" s="6"/>
      <c r="AL220" s="6"/>
      <c r="AM220" s="6"/>
      <c r="AN220" s="6"/>
      <c r="AP220" s="6"/>
      <c r="AQ220" s="6"/>
      <c r="AR220" s="6"/>
      <c r="AS220" s="6"/>
      <c r="AT220" s="6"/>
      <c r="AU220" s="6"/>
      <c r="AV220" s="6"/>
    </row>
    <row r="221" spans="1:57">
      <c r="A221">
        <v>1</v>
      </c>
      <c r="B221">
        <v>1</v>
      </c>
      <c r="C221" s="6"/>
      <c r="D221" s="6"/>
      <c r="E221" s="6"/>
      <c r="F221" s="6"/>
      <c r="G221" s="6"/>
      <c r="J221" s="6" t="s">
        <v>82</v>
      </c>
      <c r="K221" s="6"/>
      <c r="L221" s="6"/>
      <c r="M221" s="6"/>
      <c r="N221" s="6" t="s">
        <v>83</v>
      </c>
      <c r="O221" s="6"/>
      <c r="P221" s="6"/>
      <c r="R221" s="6" t="s">
        <v>82</v>
      </c>
      <c r="S221" s="6"/>
      <c r="T221" s="6"/>
      <c r="U221" s="6"/>
      <c r="V221" s="6" t="s">
        <v>83</v>
      </c>
      <c r="W221" s="6"/>
      <c r="X221" s="6"/>
      <c r="Z221" s="6" t="s">
        <v>82</v>
      </c>
      <c r="AA221" s="6"/>
      <c r="AB221" s="6"/>
      <c r="AC221" s="6"/>
      <c r="AD221" s="6" t="s">
        <v>83</v>
      </c>
      <c r="AE221" s="6"/>
      <c r="AF221" s="6"/>
      <c r="AH221" s="6" t="s">
        <v>82</v>
      </c>
      <c r="AI221" s="6"/>
      <c r="AJ221" s="6"/>
      <c r="AK221" s="6"/>
      <c r="AL221" s="6" t="s">
        <v>83</v>
      </c>
      <c r="AM221" s="6"/>
      <c r="AN221" s="6"/>
      <c r="AP221" s="6" t="s">
        <v>82</v>
      </c>
      <c r="AQ221" s="6"/>
      <c r="AR221" s="6"/>
      <c r="AS221" s="6"/>
      <c r="AT221" s="6" t="s">
        <v>83</v>
      </c>
      <c r="AU221" s="6"/>
      <c r="AV221" s="6"/>
      <c r="AX221" s="6" t="s">
        <v>82</v>
      </c>
      <c r="AY221" s="6"/>
      <c r="AZ221" s="6"/>
      <c r="BA221" s="6"/>
      <c r="BB221" s="6" t="s">
        <v>83</v>
      </c>
      <c r="BC221" s="6"/>
      <c r="BD221" s="6"/>
    </row>
    <row r="222" spans="1:57">
      <c r="A222" s="12" t="s">
        <v>84</v>
      </c>
      <c r="B222" s="12" t="s">
        <v>85</v>
      </c>
      <c r="C222" s="6"/>
      <c r="D222" s="4" t="s">
        <v>274</v>
      </c>
      <c r="E222" s="43"/>
      <c r="F222" s="44"/>
      <c r="G222" s="45"/>
      <c r="H222" s="46"/>
      <c r="J222" s="21" t="s">
        <v>86</v>
      </c>
      <c r="K222" s="20"/>
      <c r="L222" s="19"/>
      <c r="N222" s="21" t="s">
        <v>86</v>
      </c>
      <c r="O222" s="20"/>
      <c r="P222" s="19"/>
      <c r="R222" s="21" t="s">
        <v>87</v>
      </c>
      <c r="S222" s="20"/>
      <c r="T222" s="19"/>
      <c r="V222" s="21" t="s">
        <v>87</v>
      </c>
      <c r="W222" s="20"/>
      <c r="X222" s="19"/>
      <c r="Z222" s="21" t="s">
        <v>88</v>
      </c>
      <c r="AA222" s="20"/>
      <c r="AB222" s="19"/>
      <c r="AD222" s="21" t="s">
        <v>88</v>
      </c>
      <c r="AE222" s="20"/>
      <c r="AF222" s="19"/>
      <c r="AH222" s="21" t="s">
        <v>89</v>
      </c>
      <c r="AI222" s="20"/>
      <c r="AJ222" s="19"/>
      <c r="AL222" s="21" t="s">
        <v>89</v>
      </c>
      <c r="AM222" s="20"/>
      <c r="AN222" s="19"/>
      <c r="AP222" s="21" t="s">
        <v>90</v>
      </c>
      <c r="AQ222" s="20"/>
      <c r="AR222" s="19"/>
      <c r="AT222" s="21" t="s">
        <v>90</v>
      </c>
      <c r="AU222" s="20"/>
      <c r="AV222" s="19"/>
      <c r="AX222" s="21" t="s">
        <v>91</v>
      </c>
      <c r="AY222" s="20"/>
      <c r="AZ222" s="19"/>
      <c r="BB222" s="21" t="s">
        <v>91</v>
      </c>
      <c r="BC222" s="20"/>
      <c r="BD222" s="19"/>
      <c r="BE222">
        <v>1</v>
      </c>
    </row>
    <row r="223" spans="1:57">
      <c r="A223" s="12" t="s">
        <v>84</v>
      </c>
      <c r="B223" s="12" t="s">
        <v>85</v>
      </c>
      <c r="C223" s="6"/>
      <c r="D223" s="7"/>
      <c r="E223" s="7" t="s">
        <v>151</v>
      </c>
      <c r="F223" s="18" t="s">
        <v>92</v>
      </c>
      <c r="G223" s="7" t="s">
        <v>93</v>
      </c>
      <c r="H223" s="17" t="s">
        <v>94</v>
      </c>
      <c r="J223" s="18" t="s">
        <v>8</v>
      </c>
      <c r="K223" s="18" t="s">
        <v>9</v>
      </c>
      <c r="L223" s="18" t="s">
        <v>10</v>
      </c>
      <c r="N223" s="18" t="s">
        <v>8</v>
      </c>
      <c r="O223" s="18" t="s">
        <v>9</v>
      </c>
      <c r="P223" s="18" t="s">
        <v>10</v>
      </c>
      <c r="R223" s="18" t="s">
        <v>8</v>
      </c>
      <c r="S223" s="18" t="s">
        <v>9</v>
      </c>
      <c r="T223" s="18" t="s">
        <v>10</v>
      </c>
      <c r="V223" s="18" t="s">
        <v>8</v>
      </c>
      <c r="W223" s="18" t="s">
        <v>9</v>
      </c>
      <c r="X223" s="18" t="s">
        <v>10</v>
      </c>
      <c r="Z223" s="18" t="s">
        <v>8</v>
      </c>
      <c r="AA223" s="18" t="s">
        <v>9</v>
      </c>
      <c r="AB223" s="18" t="s">
        <v>10</v>
      </c>
      <c r="AD223" s="18" t="s">
        <v>8</v>
      </c>
      <c r="AE223" s="18" t="s">
        <v>9</v>
      </c>
      <c r="AF223" s="18" t="s">
        <v>10</v>
      </c>
      <c r="AH223" s="18" t="s">
        <v>8</v>
      </c>
      <c r="AI223" s="18" t="s">
        <v>9</v>
      </c>
      <c r="AJ223" s="18" t="s">
        <v>10</v>
      </c>
      <c r="AL223" s="18" t="s">
        <v>8</v>
      </c>
      <c r="AM223" s="18" t="s">
        <v>9</v>
      </c>
      <c r="AN223" s="18" t="s">
        <v>10</v>
      </c>
      <c r="AP223" s="18" t="s">
        <v>8</v>
      </c>
      <c r="AQ223" s="18" t="s">
        <v>9</v>
      </c>
      <c r="AR223" s="18" t="s">
        <v>10</v>
      </c>
      <c r="AT223" s="18" t="s">
        <v>8</v>
      </c>
      <c r="AU223" s="18" t="s">
        <v>9</v>
      </c>
      <c r="AV223" s="18" t="s">
        <v>10</v>
      </c>
      <c r="AX223" s="18" t="s">
        <v>8</v>
      </c>
      <c r="AY223" s="18" t="s">
        <v>9</v>
      </c>
      <c r="AZ223" s="18" t="s">
        <v>10</v>
      </c>
      <c r="BB223" s="18" t="s">
        <v>8</v>
      </c>
      <c r="BC223" s="18" t="s">
        <v>9</v>
      </c>
      <c r="BD223" s="18" t="s">
        <v>10</v>
      </c>
    </row>
    <row r="224" spans="1:57">
      <c r="A224" s="12" t="s">
        <v>84</v>
      </c>
      <c r="B224">
        <v>1</v>
      </c>
      <c r="C224" s="6"/>
      <c r="D224" s="29" t="s">
        <v>275</v>
      </c>
      <c r="E224" s="62" t="s">
        <v>122</v>
      </c>
      <c r="F224" s="14">
        <v>88</v>
      </c>
      <c r="G224" s="9"/>
      <c r="H224" s="5" t="s">
        <v>98</v>
      </c>
      <c r="J224" s="63">
        <f>$J$23</f>
        <v>1283224</v>
      </c>
      <c r="K224" s="79">
        <f>$J224/10</f>
        <v>128322.4</v>
      </c>
      <c r="L224" s="79">
        <f>$J224/10</f>
        <v>128322.4</v>
      </c>
      <c r="N224" s="66">
        <f>J224*0.6</f>
        <v>769934.4</v>
      </c>
      <c r="O224" s="80">
        <f>$N224/10</f>
        <v>76993.440000000002</v>
      </c>
      <c r="P224" s="80">
        <f>$N224/10</f>
        <v>76993.440000000002</v>
      </c>
      <c r="Q224" s="68"/>
      <c r="R224" s="72">
        <f>$R$23</f>
        <v>324154</v>
      </c>
      <c r="S224" s="80">
        <f>$R224/10</f>
        <v>32415.4</v>
      </c>
      <c r="T224" s="80">
        <f>$R224/10</f>
        <v>32415.4</v>
      </c>
      <c r="U224" s="68"/>
      <c r="V224" s="66">
        <f>R224*0.6</f>
        <v>194492.4</v>
      </c>
      <c r="W224" s="80">
        <f>$V224/10</f>
        <v>19449.239999999998</v>
      </c>
      <c r="X224" s="80">
        <f>$V224/10</f>
        <v>19449.239999999998</v>
      </c>
      <c r="Y224" s="68"/>
      <c r="Z224" s="72">
        <f>$Z$23</f>
        <v>874417</v>
      </c>
      <c r="AA224" s="80">
        <f>$Z224/10</f>
        <v>87441.7</v>
      </c>
      <c r="AB224" s="80">
        <f>$Z224/10</f>
        <v>87441.7</v>
      </c>
      <c r="AC224" s="68"/>
      <c r="AD224" s="66">
        <f>Z224*0.6</f>
        <v>524650.19999999995</v>
      </c>
      <c r="AE224" s="80">
        <f>$AD224/10</f>
        <v>52465.02</v>
      </c>
      <c r="AF224" s="80">
        <f>$AD224/10</f>
        <v>52465.02</v>
      </c>
      <c r="AG224" s="68"/>
      <c r="AH224" s="72">
        <f>$AH$23</f>
        <v>490774</v>
      </c>
      <c r="AI224" s="80">
        <f>$AH224/10</f>
        <v>49077.4</v>
      </c>
      <c r="AJ224" s="80">
        <f>$AH224/10</f>
        <v>49077.4</v>
      </c>
      <c r="AK224" s="68"/>
      <c r="AL224" s="66">
        <f>AH224*0.6</f>
        <v>294464.39999999997</v>
      </c>
      <c r="AM224" s="80">
        <f>$AL224/10</f>
        <v>29446.439999999995</v>
      </c>
      <c r="AN224" s="80">
        <f>$AL224/10</f>
        <v>29446.439999999995</v>
      </c>
      <c r="AO224" s="68"/>
      <c r="AP224" s="72">
        <f>$AP$23</f>
        <v>535319</v>
      </c>
      <c r="AQ224" s="80">
        <f>$AP224/10</f>
        <v>53531.9</v>
      </c>
      <c r="AR224" s="80">
        <f>$AP224/10</f>
        <v>53531.9</v>
      </c>
      <c r="AS224" s="68"/>
      <c r="AT224" s="66">
        <f>AP224*0.6</f>
        <v>321191.39999999997</v>
      </c>
      <c r="AU224" s="80">
        <f>$AT224/10</f>
        <v>32119.139999999996</v>
      </c>
      <c r="AV224" s="80">
        <f>$AT224/10</f>
        <v>32119.139999999996</v>
      </c>
    </row>
    <row r="225" spans="1:57">
      <c r="A225" s="12" t="s">
        <v>84</v>
      </c>
      <c r="B225">
        <v>1</v>
      </c>
      <c r="C225" s="6"/>
      <c r="D225" s="29" t="s">
        <v>276</v>
      </c>
      <c r="E225" s="62" t="s">
        <v>122</v>
      </c>
      <c r="F225" s="14">
        <v>88</v>
      </c>
      <c r="G225" s="9"/>
      <c r="H225" s="5" t="s">
        <v>98</v>
      </c>
      <c r="J225" s="63">
        <f>$J$24</f>
        <v>1990703</v>
      </c>
      <c r="K225" s="79">
        <f>$J225/10</f>
        <v>199070.3</v>
      </c>
      <c r="L225" s="79">
        <f>$J225/10</f>
        <v>199070.3</v>
      </c>
      <c r="N225" s="66">
        <f>J225*0.6</f>
        <v>1194421.8</v>
      </c>
      <c r="O225" s="80">
        <f>$N225/10</f>
        <v>119442.18000000001</v>
      </c>
      <c r="P225" s="80">
        <f>$N225/10</f>
        <v>119442.18000000001</v>
      </c>
      <c r="Q225" s="68"/>
      <c r="R225" s="72">
        <f>$R$24</f>
        <v>502870</v>
      </c>
      <c r="S225" s="80">
        <f>$R225/10</f>
        <v>50287</v>
      </c>
      <c r="T225" s="80">
        <f>$R225/10</f>
        <v>50287</v>
      </c>
      <c r="U225" s="68"/>
      <c r="V225" s="66">
        <f>R225*0.6</f>
        <v>301722</v>
      </c>
      <c r="W225" s="80">
        <f>$V225/10</f>
        <v>30172.2</v>
      </c>
      <c r="X225" s="80">
        <f>$V225/10</f>
        <v>30172.2</v>
      </c>
      <c r="Y225" s="68"/>
      <c r="Z225" s="72">
        <f>$Z$24</f>
        <v>1356509</v>
      </c>
      <c r="AA225" s="80">
        <f>$Z225/10</f>
        <v>135650.9</v>
      </c>
      <c r="AB225" s="80">
        <f>$Z225/10</f>
        <v>135650.9</v>
      </c>
      <c r="AC225" s="68"/>
      <c r="AD225" s="66">
        <f>Z225*0.6</f>
        <v>813905.4</v>
      </c>
      <c r="AE225" s="80">
        <f>$AD225/10</f>
        <v>81390.540000000008</v>
      </c>
      <c r="AF225" s="80">
        <f>$AD225/10</f>
        <v>81390.540000000008</v>
      </c>
      <c r="AG225" s="68"/>
      <c r="AH225" s="72">
        <f>$AH$24</f>
        <v>761351</v>
      </c>
      <c r="AI225" s="80">
        <f>$AH225/10</f>
        <v>76135.100000000006</v>
      </c>
      <c r="AJ225" s="80">
        <f>$AH225/10</f>
        <v>76135.100000000006</v>
      </c>
      <c r="AK225" s="68"/>
      <c r="AL225" s="66">
        <f>AH225*0.6</f>
        <v>456810.6</v>
      </c>
      <c r="AM225" s="80">
        <f>$AL225/10</f>
        <v>45681.06</v>
      </c>
      <c r="AN225" s="80">
        <f>$AL225/10</f>
        <v>45681.06</v>
      </c>
      <c r="AO225" s="68"/>
      <c r="AP225" s="72">
        <f>$AP$24</f>
        <v>830456</v>
      </c>
      <c r="AQ225" s="80">
        <f>$AP225/10</f>
        <v>83045.600000000006</v>
      </c>
      <c r="AR225" s="80">
        <f>$AP225/10</f>
        <v>83045.600000000006</v>
      </c>
      <c r="AS225" s="68"/>
      <c r="AT225" s="66">
        <f>AP225*0.6</f>
        <v>498273.6</v>
      </c>
      <c r="AU225" s="80">
        <f>$AT225/10</f>
        <v>49827.360000000001</v>
      </c>
      <c r="AV225" s="80">
        <f>$AT225/10</f>
        <v>49827.360000000001</v>
      </c>
    </row>
    <row r="226" spans="1:57">
      <c r="A226" s="12" t="s">
        <v>84</v>
      </c>
      <c r="B226">
        <v>1</v>
      </c>
      <c r="C226" s="6"/>
      <c r="D226" s="9" t="s">
        <v>277</v>
      </c>
      <c r="E226" s="9"/>
      <c r="F226" s="14">
        <v>88</v>
      </c>
      <c r="G226" s="9"/>
      <c r="H226" s="5" t="s">
        <v>17</v>
      </c>
      <c r="J226" s="9">
        <v>3</v>
      </c>
      <c r="K226" s="9">
        <v>3</v>
      </c>
      <c r="L226" s="9">
        <v>3</v>
      </c>
      <c r="N226" s="9">
        <v>3</v>
      </c>
      <c r="O226" s="9">
        <v>3</v>
      </c>
      <c r="P226" s="9">
        <v>3</v>
      </c>
      <c r="R226" s="9">
        <v>3</v>
      </c>
      <c r="S226" s="9">
        <v>3</v>
      </c>
      <c r="T226" s="9">
        <v>3</v>
      </c>
      <c r="V226" s="9">
        <v>3</v>
      </c>
      <c r="W226" s="9">
        <v>3</v>
      </c>
      <c r="X226" s="9">
        <v>3</v>
      </c>
      <c r="Z226" s="9">
        <v>3</v>
      </c>
      <c r="AA226" s="9">
        <v>3</v>
      </c>
      <c r="AB226" s="9">
        <v>3</v>
      </c>
      <c r="AD226" s="9">
        <v>3</v>
      </c>
      <c r="AE226" s="9">
        <v>3</v>
      </c>
      <c r="AF226" s="9">
        <v>3</v>
      </c>
      <c r="AH226" s="9">
        <v>3</v>
      </c>
      <c r="AI226" s="9">
        <v>3</v>
      </c>
      <c r="AJ226" s="9">
        <v>3</v>
      </c>
      <c r="AL226" s="9">
        <v>3</v>
      </c>
      <c r="AM226" s="9">
        <v>3</v>
      </c>
      <c r="AN226" s="9">
        <v>3</v>
      </c>
      <c r="AP226" s="9">
        <v>3</v>
      </c>
      <c r="AQ226" s="9">
        <v>3</v>
      </c>
      <c r="AR226" s="9">
        <v>3</v>
      </c>
      <c r="AT226" s="9">
        <v>3</v>
      </c>
      <c r="AU226" s="9">
        <v>3</v>
      </c>
      <c r="AV226" s="9">
        <v>3</v>
      </c>
    </row>
    <row r="227" spans="1:57">
      <c r="A227" s="12" t="s">
        <v>84</v>
      </c>
      <c r="B227">
        <v>1</v>
      </c>
      <c r="C227" s="6"/>
      <c r="D227" s="9" t="s">
        <v>278</v>
      </c>
      <c r="E227" s="9"/>
      <c r="F227" s="14">
        <v>88</v>
      </c>
      <c r="G227" s="9"/>
      <c r="H227" s="5" t="s">
        <v>17</v>
      </c>
      <c r="J227" s="9">
        <v>50</v>
      </c>
      <c r="K227" s="9">
        <v>50</v>
      </c>
      <c r="L227" s="9">
        <v>50</v>
      </c>
      <c r="N227" s="9">
        <v>50</v>
      </c>
      <c r="O227" s="9">
        <v>50</v>
      </c>
      <c r="P227" s="9">
        <v>50</v>
      </c>
      <c r="R227" s="9">
        <v>50</v>
      </c>
      <c r="S227" s="9">
        <v>50</v>
      </c>
      <c r="T227" s="9">
        <v>50</v>
      </c>
      <c r="V227" s="9">
        <v>50</v>
      </c>
      <c r="W227" s="9">
        <v>50</v>
      </c>
      <c r="X227" s="9">
        <v>50</v>
      </c>
      <c r="Z227" s="9">
        <v>50</v>
      </c>
      <c r="AA227" s="9">
        <v>50</v>
      </c>
      <c r="AB227" s="9">
        <v>50</v>
      </c>
      <c r="AD227" s="9">
        <v>50</v>
      </c>
      <c r="AE227" s="9">
        <v>50</v>
      </c>
      <c r="AF227" s="9">
        <v>50</v>
      </c>
      <c r="AH227" s="9">
        <v>50</v>
      </c>
      <c r="AI227" s="9">
        <v>50</v>
      </c>
      <c r="AJ227" s="9">
        <v>50</v>
      </c>
      <c r="AL227" s="9">
        <v>50</v>
      </c>
      <c r="AM227" s="9">
        <v>50</v>
      </c>
      <c r="AN227" s="9">
        <v>50</v>
      </c>
      <c r="AP227" s="9">
        <v>50</v>
      </c>
      <c r="AQ227" s="9">
        <v>50</v>
      </c>
      <c r="AR227" s="9">
        <v>50</v>
      </c>
      <c r="AT227" s="9">
        <v>50</v>
      </c>
      <c r="AU227" s="9">
        <v>50</v>
      </c>
      <c r="AV227" s="9">
        <v>50</v>
      </c>
    </row>
    <row r="228" spans="1:57">
      <c r="A228" s="12" t="s">
        <v>84</v>
      </c>
      <c r="B228">
        <v>1</v>
      </c>
      <c r="C228" s="6"/>
      <c r="D228" s="9" t="s">
        <v>279</v>
      </c>
      <c r="E228" s="9"/>
      <c r="F228" s="14">
        <v>88</v>
      </c>
      <c r="G228" s="9"/>
      <c r="H228" s="5" t="s">
        <v>98</v>
      </c>
      <c r="J228" s="9">
        <v>2.9999999999999999E-7</v>
      </c>
      <c r="K228" s="9">
        <v>2.9999999999999999E-7</v>
      </c>
      <c r="L228" s="9">
        <v>2.9999999999999999E-7</v>
      </c>
      <c r="N228" s="9">
        <v>2.9999999999999999E-7</v>
      </c>
      <c r="O228" s="9">
        <v>2.9999999999999999E-7</v>
      </c>
      <c r="P228" s="9">
        <v>2.9999999999999999E-7</v>
      </c>
      <c r="R228" s="9">
        <v>2.9999999999999999E-7</v>
      </c>
      <c r="S228" s="9">
        <v>2.9999999999999999E-7</v>
      </c>
      <c r="T228" s="9">
        <v>2.9999999999999999E-7</v>
      </c>
      <c r="V228" s="9">
        <v>2.9999999999999999E-7</v>
      </c>
      <c r="W228" s="9">
        <v>2.9999999999999999E-7</v>
      </c>
      <c r="X228" s="9">
        <v>2.9999999999999999E-7</v>
      </c>
      <c r="Z228" s="9">
        <v>2.9999999999999999E-7</v>
      </c>
      <c r="AA228" s="9">
        <v>2.9999999999999999E-7</v>
      </c>
      <c r="AB228" s="9">
        <v>2.9999999999999999E-7</v>
      </c>
      <c r="AD228" s="9">
        <v>2.9999999999999999E-7</v>
      </c>
      <c r="AE228" s="9">
        <v>2.9999999999999999E-7</v>
      </c>
      <c r="AF228" s="9">
        <v>2.9999999999999999E-7</v>
      </c>
      <c r="AH228" s="9">
        <v>2.9999999999999999E-7</v>
      </c>
      <c r="AI228" s="9">
        <v>2.9999999999999999E-7</v>
      </c>
      <c r="AJ228" s="9">
        <v>2.9999999999999999E-7</v>
      </c>
      <c r="AL228" s="9">
        <v>2.9999999999999999E-7</v>
      </c>
      <c r="AM228" s="9">
        <v>2.9999999999999999E-7</v>
      </c>
      <c r="AN228" s="9">
        <v>2.9999999999999999E-7</v>
      </c>
      <c r="AP228" s="9">
        <v>2.9999999999999999E-7</v>
      </c>
      <c r="AQ228" s="9">
        <v>2.9999999999999999E-7</v>
      </c>
      <c r="AR228" s="9">
        <v>2.9999999999999999E-7</v>
      </c>
      <c r="AT228" s="9">
        <v>2.9999999999999999E-7</v>
      </c>
      <c r="AU228" s="9">
        <v>2.9999999999999999E-7</v>
      </c>
      <c r="AV228" s="9">
        <v>2.9999999999999999E-7</v>
      </c>
    </row>
    <row r="229" spans="1:57">
      <c r="A229" s="12" t="s">
        <v>84</v>
      </c>
      <c r="B229">
        <v>1</v>
      </c>
      <c r="C229" s="6"/>
      <c r="D229" s="9" t="s">
        <v>280</v>
      </c>
      <c r="E229" s="9"/>
      <c r="F229" s="14">
        <v>88</v>
      </c>
      <c r="G229" s="9"/>
      <c r="H229" s="5" t="s">
        <v>98</v>
      </c>
      <c r="J229" s="9">
        <f>J$224*J$226*J$227*J$228*30</f>
        <v>1732.3523999999998</v>
      </c>
      <c r="K229" s="9">
        <f>K$224*K$226*K$227*K$228*30</f>
        <v>173.23523999999995</v>
      </c>
      <c r="L229" s="9">
        <f>L$224*L$226*L$227*L$228*30</f>
        <v>173.23523999999995</v>
      </c>
      <c r="N229" s="9">
        <f>N$224*N$226*N$227*N$228*30</f>
        <v>1039.4114400000001</v>
      </c>
      <c r="O229" s="9">
        <f>O$224*O$226*O$227*O$228*30</f>
        <v>103.94114399999999</v>
      </c>
      <c r="P229" s="9">
        <f>P$224*P$226*P$227*P$228*30</f>
        <v>103.94114399999999</v>
      </c>
      <c r="R229" s="9">
        <f>R$224*R$226*R$227*R$228*30</f>
        <v>437.60789999999997</v>
      </c>
      <c r="S229" s="9">
        <f>S$224*S$226*S$227*S$228*30</f>
        <v>43.760790000000007</v>
      </c>
      <c r="T229" s="9">
        <f>T$224*T$226*T$227*T$228*30</f>
        <v>43.760790000000007</v>
      </c>
      <c r="V229" s="9">
        <f>V$224*V$226*V$227*V$228*30</f>
        <v>262.56473999999992</v>
      </c>
      <c r="W229" s="9">
        <f>W$224*W$226*W$227*W$228*30</f>
        <v>26.256473999999994</v>
      </c>
      <c r="X229" s="9">
        <f>X$224*X$226*X$227*X$228*30</f>
        <v>26.256473999999994</v>
      </c>
      <c r="Z229" s="9">
        <f>Z$224*Z$226*Z$227*Z$228*30</f>
        <v>1180.4629500000001</v>
      </c>
      <c r="AA229" s="9">
        <f>AA$224*AA$226*AA$227*AA$228*30</f>
        <v>118.04629499999997</v>
      </c>
      <c r="AB229" s="9">
        <f>AB$224*AB$226*AB$227*AB$228*30</f>
        <v>118.04629499999997</v>
      </c>
      <c r="AD229" s="9">
        <f>AD$224*AD$226*AD$227*AD$228*30</f>
        <v>708.27776999999992</v>
      </c>
      <c r="AE229" s="9">
        <f>AE$224*AE$226*AE$227*AE$228*30</f>
        <v>70.827776999999998</v>
      </c>
      <c r="AF229" s="9">
        <f>AF$224*AF$226*AF$227*AF$228*30</f>
        <v>70.827776999999998</v>
      </c>
      <c r="AH229" s="9">
        <f>AH$224*AH$226*AH$227*AH$228*30</f>
        <v>662.54489999999998</v>
      </c>
      <c r="AI229" s="9">
        <f>AI$224*AI$226*AI$227*AI$228*30</f>
        <v>66.254490000000004</v>
      </c>
      <c r="AJ229" s="9">
        <f>AJ$224*AJ$226*AJ$227*AJ$228*30</f>
        <v>66.254490000000004</v>
      </c>
      <c r="AL229" s="9">
        <f>AL$224*AL$226*AL$227*AL$228*30</f>
        <v>397.52693999999997</v>
      </c>
      <c r="AM229" s="9">
        <f>AM$224*AM$226*AM$227*AM$228*30</f>
        <v>39.752693999999991</v>
      </c>
      <c r="AN229" s="9">
        <f>AN$224*AN$226*AN$227*AN$228*30</f>
        <v>39.752693999999991</v>
      </c>
      <c r="AP229" s="9">
        <f>AP$224*AP$226*AP$227*AP$228*30</f>
        <v>722.6806499999999</v>
      </c>
      <c r="AQ229" s="9">
        <f>AQ$224*AQ$226*AQ$227*AQ$228*30</f>
        <v>72.268065000000007</v>
      </c>
      <c r="AR229" s="9">
        <f>AR$224*AR$226*AR$227*AR$228*30</f>
        <v>72.268065000000007</v>
      </c>
      <c r="AT229" s="9">
        <f>AT$224*AT$226*AT$227*AT$228*30</f>
        <v>433.60838999999999</v>
      </c>
      <c r="AU229" s="9">
        <f>AU$224*AU$226*AU$227*AU$228*30</f>
        <v>43.360838999999991</v>
      </c>
      <c r="AV229" s="9">
        <f>AV$224*AV$226*AV$227*AV$228*30</f>
        <v>43.360838999999991</v>
      </c>
    </row>
    <row r="230" spans="1:57">
      <c r="A230" s="12" t="s">
        <v>84</v>
      </c>
      <c r="B230">
        <v>1</v>
      </c>
      <c r="C230" s="6"/>
      <c r="D230" s="9" t="s">
        <v>281</v>
      </c>
      <c r="E230" s="9"/>
      <c r="F230" s="14">
        <v>88</v>
      </c>
      <c r="G230" s="9"/>
      <c r="H230" s="5" t="s">
        <v>98</v>
      </c>
      <c r="J230" s="9">
        <f>J$225*J$226*J$227*J$228*30</f>
        <v>2687.4490499999997</v>
      </c>
      <c r="K230" s="9">
        <f>K$225*K$226*K$227*K$228*30</f>
        <v>268.7449049999999</v>
      </c>
      <c r="L230" s="9">
        <f>L$225*L$226*L$227*L$228*30</f>
        <v>268.7449049999999</v>
      </c>
      <c r="N230" s="9">
        <f>N$225*N$226*N$227*N$228*30</f>
        <v>1612.4694300000003</v>
      </c>
      <c r="O230" s="9">
        <f>O$225*O$226*O$227*O$228*30</f>
        <v>161.24694299999999</v>
      </c>
      <c r="P230" s="9">
        <f>P$225*P$226*P$227*P$228*30</f>
        <v>161.24694299999999</v>
      </c>
      <c r="R230" s="9">
        <f>R$225*R$226*R$227*R$228*30</f>
        <v>678.87450000000001</v>
      </c>
      <c r="S230" s="9">
        <f>S$225*S$226*S$227*S$228*30</f>
        <v>67.887450000000001</v>
      </c>
      <c r="T230" s="9">
        <f>T$225*T$226*T$227*T$228*30</f>
        <v>67.887450000000001</v>
      </c>
      <c r="V230" s="9">
        <f>V$225*V$226*V$227*V$228*30</f>
        <v>407.32469999999995</v>
      </c>
      <c r="W230" s="9">
        <f>W$225*W$226*W$227*W$228*30</f>
        <v>40.732469999999999</v>
      </c>
      <c r="X230" s="9">
        <f>X$225*X$226*X$227*X$228*30</f>
        <v>40.732469999999999</v>
      </c>
      <c r="Z230" s="9">
        <f>Z$225*Z$226*Z$227*Z$228*30</f>
        <v>1831.2871499999999</v>
      </c>
      <c r="AA230" s="9">
        <f>AA$225*AA$226*AA$227*AA$228*30</f>
        <v>183.12871499999994</v>
      </c>
      <c r="AB230" s="9">
        <f>AB$225*AB$226*AB$227*AB$228*30</f>
        <v>183.12871499999994</v>
      </c>
      <c r="AD230" s="9">
        <f>AD$225*AD$226*AD$227*AD$228*30</f>
        <v>1098.7722899999999</v>
      </c>
      <c r="AE230" s="9">
        <f>AE$225*AE$226*AE$227*AE$228*30</f>
        <v>109.877229</v>
      </c>
      <c r="AF230" s="9">
        <f>AF$225*AF$226*AF$227*AF$228*30</f>
        <v>109.877229</v>
      </c>
      <c r="AH230" s="9">
        <f>AH$225*AH$226*AH$227*AH$228*30</f>
        <v>1027.82385</v>
      </c>
      <c r="AI230" s="9">
        <f>AI$225*AI$226*AI$227*AI$228*30</f>
        <v>102.78238499999999</v>
      </c>
      <c r="AJ230" s="9">
        <f>AJ$225*AJ$226*AJ$227*AJ$228*30</f>
        <v>102.78238499999999</v>
      </c>
      <c r="AL230" s="9">
        <f>AL$225*AL$226*AL$227*AL$228*30</f>
        <v>616.69430999999986</v>
      </c>
      <c r="AM230" s="9">
        <f>AM$225*AM$226*AM$227*AM$228*30</f>
        <v>61.669430999999989</v>
      </c>
      <c r="AN230" s="9">
        <f>AN$225*AN$226*AN$227*AN$228*30</f>
        <v>61.669430999999989</v>
      </c>
      <c r="AP230" s="9">
        <f>AP$225*AP$226*AP$227*AP$228*30</f>
        <v>1121.1156000000001</v>
      </c>
      <c r="AQ230" s="9">
        <f>AQ$225*AQ$226*AQ$227*AQ$228*30</f>
        <v>112.11156</v>
      </c>
      <c r="AR230" s="9">
        <f>AR$225*AR$226*AR$227*AR$228*30</f>
        <v>112.11156</v>
      </c>
      <c r="AT230" s="9">
        <f>AT$225*AT$226*AT$227*AT$228*30</f>
        <v>672.66935999999987</v>
      </c>
      <c r="AU230" s="9">
        <f>AU$225*AU$226*AU$227*AU$228*30</f>
        <v>67.266936000000001</v>
      </c>
      <c r="AV230" s="9">
        <f>AV$225*AV$226*AV$227*AV$228*30</f>
        <v>67.266936000000001</v>
      </c>
    </row>
    <row r="231" spans="1:57">
      <c r="A231" s="12"/>
      <c r="B231">
        <v>2</v>
      </c>
      <c r="C231" s="6"/>
      <c r="D231" s="9" t="s">
        <v>282</v>
      </c>
      <c r="E231" s="62" t="s">
        <v>283</v>
      </c>
      <c r="F231" s="14"/>
      <c r="G231" s="9"/>
      <c r="H231" s="5"/>
      <c r="J231" s="9"/>
      <c r="K231" s="9"/>
      <c r="L231" s="9"/>
      <c r="N231" s="73">
        <v>0.15</v>
      </c>
      <c r="O231" s="73">
        <v>0.15</v>
      </c>
      <c r="P231" s="73">
        <v>0.15</v>
      </c>
      <c r="R231" s="9"/>
      <c r="S231" s="9"/>
      <c r="T231" s="9"/>
      <c r="V231" s="73">
        <f>N231</f>
        <v>0.15</v>
      </c>
      <c r="W231" s="73">
        <f>O231</f>
        <v>0.15</v>
      </c>
      <c r="X231" s="73">
        <f>P231</f>
        <v>0.15</v>
      </c>
      <c r="Z231" s="9"/>
      <c r="AA231" s="9"/>
      <c r="AB231" s="9"/>
      <c r="AD231" s="73">
        <f>V231</f>
        <v>0.15</v>
      </c>
      <c r="AE231" s="73">
        <f>W231</f>
        <v>0.15</v>
      </c>
      <c r="AF231" s="73">
        <f>X231</f>
        <v>0.15</v>
      </c>
      <c r="AH231" s="9"/>
      <c r="AI231" s="9"/>
      <c r="AJ231" s="9"/>
      <c r="AL231" s="73">
        <f>AD231</f>
        <v>0.15</v>
      </c>
      <c r="AM231" s="73">
        <f>AE231</f>
        <v>0.15</v>
      </c>
      <c r="AN231" s="73">
        <f>AF231</f>
        <v>0.15</v>
      </c>
      <c r="AP231" s="9"/>
      <c r="AQ231" s="9"/>
      <c r="AR231" s="9"/>
      <c r="AT231" s="73">
        <f>AL231</f>
        <v>0.15</v>
      </c>
      <c r="AU231" s="73">
        <f>AM231</f>
        <v>0.15</v>
      </c>
      <c r="AV231" s="73">
        <f>AN231</f>
        <v>0.15</v>
      </c>
    </row>
    <row r="232" spans="1:57">
      <c r="A232" s="12" t="s">
        <v>84</v>
      </c>
      <c r="B232">
        <v>1</v>
      </c>
      <c r="C232" s="6"/>
      <c r="D232" s="9" t="s">
        <v>284</v>
      </c>
      <c r="E232" s="88" t="s">
        <v>285</v>
      </c>
      <c r="F232" s="14">
        <v>88</v>
      </c>
      <c r="G232" s="9"/>
      <c r="H232" s="5" t="s">
        <v>17</v>
      </c>
      <c r="J232" s="9">
        <v>2</v>
      </c>
      <c r="K232" s="9">
        <v>2</v>
      </c>
      <c r="L232" s="9">
        <v>2</v>
      </c>
      <c r="N232" s="88">
        <v>1</v>
      </c>
      <c r="O232" s="88">
        <v>1</v>
      </c>
      <c r="P232" s="88">
        <v>1</v>
      </c>
      <c r="R232" s="9">
        <v>2</v>
      </c>
      <c r="S232" s="9">
        <v>2</v>
      </c>
      <c r="T232" s="9">
        <v>2</v>
      </c>
      <c r="V232" s="88">
        <v>1</v>
      </c>
      <c r="W232" s="88">
        <v>1</v>
      </c>
      <c r="X232" s="88">
        <v>1</v>
      </c>
      <c r="Z232" s="9">
        <v>2</v>
      </c>
      <c r="AA232" s="9">
        <v>2</v>
      </c>
      <c r="AB232" s="9">
        <v>2</v>
      </c>
      <c r="AD232" s="88">
        <v>1</v>
      </c>
      <c r="AE232" s="88">
        <v>1</v>
      </c>
      <c r="AF232" s="88">
        <v>1</v>
      </c>
      <c r="AH232" s="9">
        <v>2</v>
      </c>
      <c r="AI232" s="9">
        <v>2</v>
      </c>
      <c r="AJ232" s="9">
        <v>2</v>
      </c>
      <c r="AL232" s="88">
        <v>1</v>
      </c>
      <c r="AM232" s="88">
        <v>1</v>
      </c>
      <c r="AN232" s="88">
        <v>1</v>
      </c>
      <c r="AP232" s="9">
        <v>2</v>
      </c>
      <c r="AQ232" s="9">
        <v>2</v>
      </c>
      <c r="AR232" s="9">
        <v>2</v>
      </c>
      <c r="AT232" s="88">
        <v>1</v>
      </c>
      <c r="AU232" s="88">
        <v>1</v>
      </c>
      <c r="AV232" s="88">
        <v>1</v>
      </c>
    </row>
    <row r="233" spans="1:57">
      <c r="A233">
        <v>1</v>
      </c>
      <c r="B233">
        <v>1</v>
      </c>
      <c r="C233" s="6"/>
      <c r="D233" s="6"/>
      <c r="E233" s="6"/>
      <c r="F233" s="6"/>
      <c r="G233" s="6"/>
      <c r="J233" s="6"/>
      <c r="K233" s="6"/>
      <c r="L233" s="6"/>
      <c r="N233" s="6"/>
      <c r="O233" s="6"/>
      <c r="P233" s="6"/>
      <c r="R233" s="6"/>
      <c r="S233" s="6"/>
      <c r="T233" s="6"/>
      <c r="V233" s="6"/>
      <c r="W233" s="6"/>
      <c r="X233" s="6"/>
      <c r="Z233" s="6"/>
      <c r="AA233" s="6"/>
      <c r="AB233" s="6"/>
      <c r="AD233" s="6"/>
      <c r="AE233" s="6"/>
      <c r="AF233" s="6"/>
      <c r="AH233" s="6"/>
      <c r="AI233" s="6"/>
      <c r="AJ233" s="6"/>
      <c r="AL233" s="6"/>
      <c r="AM233" s="6"/>
      <c r="AN233" s="6"/>
      <c r="AP233" s="6"/>
      <c r="AQ233" s="6"/>
      <c r="AR233" s="6"/>
      <c r="AT233" s="6"/>
      <c r="AU233" s="6"/>
      <c r="AV233" s="6"/>
    </row>
    <row r="234" spans="1:57">
      <c r="A234">
        <v>1</v>
      </c>
      <c r="B234">
        <v>1</v>
      </c>
      <c r="C234" s="6"/>
      <c r="D234" s="9" t="s">
        <v>286</v>
      </c>
      <c r="E234" s="6"/>
      <c r="F234" s="6"/>
      <c r="G234" s="6"/>
      <c r="J234" s="8">
        <f>J$229*$J$214</f>
        <v>43.308809999999994</v>
      </c>
      <c r="K234" s="8">
        <f>K$229*$J$214</f>
        <v>4.3308809999999989</v>
      </c>
      <c r="L234" s="8">
        <f>L$229*$J$214</f>
        <v>4.3308809999999989</v>
      </c>
      <c r="N234" s="64">
        <f>N229*N231*J214</f>
        <v>3.8977929000000007</v>
      </c>
      <c r="O234" s="64">
        <f>O229*O231*J214</f>
        <v>0.38977929</v>
      </c>
      <c r="P234" s="64">
        <f>P229*P231*J214</f>
        <v>0.38977929</v>
      </c>
      <c r="R234" s="8">
        <f>R$229*$R$214</f>
        <v>10.9401975</v>
      </c>
      <c r="S234" s="8">
        <f>S$229*$R$214</f>
        <v>1.0940197500000002</v>
      </c>
      <c r="T234" s="8">
        <f>T$229*$R$214</f>
        <v>1.0940197500000002</v>
      </c>
      <c r="V234" s="64">
        <f>V229*V231*R214</f>
        <v>0.98461777499999981</v>
      </c>
      <c r="W234" s="64">
        <f>W229*W231*R214</f>
        <v>9.8461777499999972E-2</v>
      </c>
      <c r="X234" s="64">
        <f>X229*X231*R214</f>
        <v>9.8461777499999972E-2</v>
      </c>
      <c r="Z234" s="8">
        <f>Z$229*$Z$214</f>
        <v>29.511573750000004</v>
      </c>
      <c r="AA234" s="8">
        <f>AA$229*$Z$214</f>
        <v>2.9511573749999993</v>
      </c>
      <c r="AB234" s="8">
        <f>AB$229*$Z$214</f>
        <v>2.9511573749999993</v>
      </c>
      <c r="AD234" s="64">
        <f>AD229*AD231*Z214</f>
        <v>2.6560416374999996</v>
      </c>
      <c r="AE234" s="64">
        <f>AE229*AE231*Z214</f>
        <v>0.26560416375000001</v>
      </c>
      <c r="AF234" s="64">
        <f>AF229*AF231*Z214</f>
        <v>0.26560416375000001</v>
      </c>
      <c r="AH234" s="8">
        <f>AH$229*$AH$214</f>
        <v>16.563622500000001</v>
      </c>
      <c r="AI234" s="8">
        <f>AI$229*$AH$214</f>
        <v>1.6563622500000001</v>
      </c>
      <c r="AJ234" s="8">
        <f>AJ$229*$AH$214</f>
        <v>1.6563622500000001</v>
      </c>
      <c r="AL234" s="64">
        <f>AL229*AL231*AH214</f>
        <v>1.4907260249999998</v>
      </c>
      <c r="AM234" s="64">
        <f>AM229*AM231*AH214</f>
        <v>0.14907260249999996</v>
      </c>
      <c r="AN234" s="64">
        <f>AN229*AN231*AH214</f>
        <v>0.14907260249999996</v>
      </c>
      <c r="AP234" s="8">
        <f>AP$229*$AP$214</f>
        <v>18.067016249999998</v>
      </c>
      <c r="AQ234" s="8">
        <f>AQ$229*$AP$214</f>
        <v>1.8067016250000003</v>
      </c>
      <c r="AR234" s="8">
        <f>AR$229*$AP$214</f>
        <v>1.8067016250000003</v>
      </c>
      <c r="AT234" s="64">
        <f>AT229*AT231*AP214</f>
        <v>1.6260314625000001</v>
      </c>
      <c r="AU234" s="64">
        <f>AU229*AU231*AP214</f>
        <v>0.16260314624999997</v>
      </c>
      <c r="AV234" s="64">
        <f>AV229*AV231*AP214</f>
        <v>0.16260314624999997</v>
      </c>
      <c r="AX234" s="8">
        <f t="shared" ref="AX234:AX237" si="85">J234+R234+Z234+AH234+AP234</f>
        <v>118.39122</v>
      </c>
      <c r="AY234" s="8">
        <f t="shared" ref="AY234:AY238" si="86">K234+S234+AA234+AI234+AQ234</f>
        <v>11.839122</v>
      </c>
      <c r="AZ234" s="8">
        <f t="shared" ref="AZ234:AZ238" si="87">L234+T234+AB234+AJ234+AR234</f>
        <v>11.839122</v>
      </c>
      <c r="BB234" s="8">
        <f t="shared" ref="BB234:BB238" si="88">N234+V234+AD234+AL234+AT234</f>
        <v>10.6552098</v>
      </c>
      <c r="BC234" s="8">
        <f t="shared" ref="BC234:BC238" si="89">O234+W234+AE234+AM234+AU234</f>
        <v>1.0655209799999998</v>
      </c>
      <c r="BD234" s="8">
        <f t="shared" ref="BD234:BD238" si="90">P234+X234+AF234+AN234+AV234</f>
        <v>1.0655209799999998</v>
      </c>
    </row>
    <row r="235" spans="1:57">
      <c r="A235">
        <v>1</v>
      </c>
      <c r="B235">
        <v>1</v>
      </c>
      <c r="C235" s="6"/>
      <c r="D235" s="9" t="s">
        <v>287</v>
      </c>
      <c r="E235" s="6"/>
      <c r="F235" s="6"/>
      <c r="G235" s="6"/>
      <c r="J235" s="8">
        <f>J$229*$J$219</f>
        <v>8.6617619999999995</v>
      </c>
      <c r="K235" s="8">
        <f>K$229*$J$219</f>
        <v>0.86617619999999973</v>
      </c>
      <c r="L235" s="8">
        <f>L$229*$J$219</f>
        <v>0.86617619999999973</v>
      </c>
      <c r="N235" s="64">
        <f>N229*N231*J219</f>
        <v>0.77955858000000011</v>
      </c>
      <c r="O235" s="64">
        <f>O229*O231*J219</f>
        <v>7.7955858000000003E-2</v>
      </c>
      <c r="P235" s="64">
        <f>P229*P231*J219</f>
        <v>7.7955858000000003E-2</v>
      </c>
      <c r="R235" s="8">
        <f>R$229*$R$219</f>
        <v>2.1880394999999999</v>
      </c>
      <c r="S235" s="8">
        <f>S$229*$R$219</f>
        <v>0.21880395000000005</v>
      </c>
      <c r="T235" s="8">
        <f>T$229*$R$219</f>
        <v>0.21880395000000005</v>
      </c>
      <c r="V235" s="64">
        <f>V229*V231*R219</f>
        <v>0.19692355499999994</v>
      </c>
      <c r="W235" s="64">
        <f>W229*W231*R219</f>
        <v>1.9692355499999994E-2</v>
      </c>
      <c r="X235" s="64">
        <f>X229*X231*R219</f>
        <v>1.9692355499999994E-2</v>
      </c>
      <c r="Z235" s="8">
        <f>Z$229*$Z$219</f>
        <v>5.9023147500000004</v>
      </c>
      <c r="AA235" s="8">
        <f>AA$229*$Z$219</f>
        <v>0.59023147499999984</v>
      </c>
      <c r="AB235" s="8">
        <f>AB$229*$Z$219</f>
        <v>0.59023147499999984</v>
      </c>
      <c r="AD235" s="64">
        <f>AD229*AD231*Z219</f>
        <v>0.53120832749999991</v>
      </c>
      <c r="AE235" s="64">
        <f>AE229*AE231*Z219</f>
        <v>5.3120832749999999E-2</v>
      </c>
      <c r="AF235" s="64">
        <f>AF229*AF231*Z219</f>
        <v>5.3120832749999999E-2</v>
      </c>
      <c r="AH235" s="8">
        <f>AH$229*$AH$219</f>
        <v>3.3127244999999998</v>
      </c>
      <c r="AI235" s="8">
        <f>AI$229*$AH$219</f>
        <v>0.33127245000000005</v>
      </c>
      <c r="AJ235" s="8">
        <f>AJ$229*$AH$219</f>
        <v>0.33127245000000005</v>
      </c>
      <c r="AL235" s="64">
        <f>AL229*AL231*AH219</f>
        <v>0.29814520499999997</v>
      </c>
      <c r="AM235" s="64">
        <f>AM229*AM231*AH219</f>
        <v>2.9814520499999993E-2</v>
      </c>
      <c r="AN235" s="64">
        <f>AN229*AN231*AH219</f>
        <v>2.9814520499999993E-2</v>
      </c>
      <c r="AP235" s="8">
        <f>AP$229*$AP$219</f>
        <v>3.6134032499999997</v>
      </c>
      <c r="AQ235" s="8">
        <f>AQ$229*$AP$219</f>
        <v>0.36134032500000002</v>
      </c>
      <c r="AR235" s="8">
        <f>AR$229*$AP$219</f>
        <v>0.36134032500000002</v>
      </c>
      <c r="AT235" s="64">
        <f>AT229*AT231*AP219</f>
        <v>0.32520629249999999</v>
      </c>
      <c r="AU235" s="64">
        <f>AU229*AU231*AP219</f>
        <v>3.2520629249999995E-2</v>
      </c>
      <c r="AV235" s="64">
        <f>AV229*AV231*AP219</f>
        <v>3.2520629249999995E-2</v>
      </c>
      <c r="AX235" s="8">
        <f t="shared" si="85"/>
        <v>23.678244000000003</v>
      </c>
      <c r="AY235" s="8">
        <f t="shared" si="86"/>
        <v>2.3678243999999999</v>
      </c>
      <c r="AZ235" s="8">
        <f t="shared" si="87"/>
        <v>2.3678243999999999</v>
      </c>
      <c r="BB235" s="8">
        <f t="shared" si="88"/>
        <v>2.1310419599999997</v>
      </c>
      <c r="BC235" s="8">
        <f t="shared" si="89"/>
        <v>0.21310419599999997</v>
      </c>
      <c r="BD235" s="8">
        <f t="shared" si="90"/>
        <v>0.21310419599999997</v>
      </c>
    </row>
    <row r="236" spans="1:57">
      <c r="A236">
        <v>1</v>
      </c>
      <c r="B236">
        <v>1</v>
      </c>
      <c r="C236" s="6"/>
      <c r="D236" s="9" t="s">
        <v>288</v>
      </c>
      <c r="E236" s="6"/>
      <c r="F236" s="6"/>
      <c r="G236" s="6"/>
      <c r="J236" s="8">
        <f>J$230*$J$214</f>
        <v>67.18622624999999</v>
      </c>
      <c r="K236" s="8">
        <f>K$230*$J$214</f>
        <v>6.7186226249999983</v>
      </c>
      <c r="L236" s="8">
        <f>L$230*$J$214</f>
        <v>6.7186226249999983</v>
      </c>
      <c r="N236" s="64">
        <f>N230*N231*J214</f>
        <v>6.0467603625000015</v>
      </c>
      <c r="O236" s="64">
        <f>O230*O231*J214</f>
        <v>0.60467603624999999</v>
      </c>
      <c r="P236" s="64">
        <f>P230*P231*J214</f>
        <v>0.60467603624999999</v>
      </c>
      <c r="R236" s="8">
        <f>R$230*$R$214</f>
        <v>16.9718625</v>
      </c>
      <c r="S236" s="8">
        <f>S$230*$R$214</f>
        <v>1.6971862500000001</v>
      </c>
      <c r="T236" s="8">
        <f>T$230*$R$214</f>
        <v>1.6971862500000001</v>
      </c>
      <c r="V236" s="64">
        <f>V230*V231*R214</f>
        <v>1.5274676249999999</v>
      </c>
      <c r="W236" s="64">
        <f>W230*W231*R214</f>
        <v>0.15274676249999999</v>
      </c>
      <c r="X236" s="64">
        <f>X230*X231*R214</f>
        <v>0.15274676249999999</v>
      </c>
      <c r="Z236" s="8">
        <f>Z$230*$Z$214</f>
        <v>45.78217875</v>
      </c>
      <c r="AA236" s="8">
        <f>AA$230*$Z$214</f>
        <v>4.5782178749999991</v>
      </c>
      <c r="AB236" s="8">
        <f>AB$230*$Z$214</f>
        <v>4.5782178749999991</v>
      </c>
      <c r="AD236" s="64">
        <f>AD230*AD231*Z214</f>
        <v>4.1203960874999996</v>
      </c>
      <c r="AE236" s="64">
        <f>AE230*AE231*Z214</f>
        <v>0.41203960875000001</v>
      </c>
      <c r="AF236" s="64">
        <f>AF230*AF231*Z214</f>
        <v>0.41203960875000001</v>
      </c>
      <c r="AH236" s="8">
        <f>AH$230*$AH$214</f>
        <v>25.695596250000001</v>
      </c>
      <c r="AI236" s="8">
        <f>AI$230*$AH$214</f>
        <v>2.5695596250000001</v>
      </c>
      <c r="AJ236" s="8">
        <f>AJ$230*$AH$214</f>
        <v>2.5695596250000001</v>
      </c>
      <c r="AL236" s="64">
        <f>AL230*AL231*AH214</f>
        <v>2.3126036624999995</v>
      </c>
      <c r="AM236" s="64">
        <f>AM230*AM231*AH214</f>
        <v>0.23126036624999996</v>
      </c>
      <c r="AN236" s="64">
        <f>AN230*AN231*AH214</f>
        <v>0.23126036624999996</v>
      </c>
      <c r="AP236" s="8">
        <f>AP$230*$AP$214</f>
        <v>28.027890000000003</v>
      </c>
      <c r="AQ236" s="8">
        <f>AQ$230*$AP$214</f>
        <v>2.8027890000000002</v>
      </c>
      <c r="AR236" s="8">
        <f>AR$230*$AP$214</f>
        <v>2.8027890000000002</v>
      </c>
      <c r="AT236" s="64">
        <f>AT230*AT231*AP214</f>
        <v>2.5225100999999999</v>
      </c>
      <c r="AU236" s="64">
        <f>AU230*AU231*AP214</f>
        <v>0.25225101</v>
      </c>
      <c r="AV236" s="64">
        <f>AV230*AV231*AP214</f>
        <v>0.25225101</v>
      </c>
      <c r="AX236" s="8">
        <f t="shared" si="85"/>
        <v>183.66375375000001</v>
      </c>
      <c r="AY236" s="8">
        <f t="shared" si="86"/>
        <v>18.366375374999997</v>
      </c>
      <c r="AZ236" s="8">
        <f t="shared" si="87"/>
        <v>18.366375374999997</v>
      </c>
      <c r="BB236" s="8">
        <f t="shared" si="88"/>
        <v>16.529737837500001</v>
      </c>
      <c r="BC236" s="8">
        <f t="shared" si="89"/>
        <v>1.6529737837499998</v>
      </c>
      <c r="BD236" s="8">
        <f t="shared" si="90"/>
        <v>1.6529737837499998</v>
      </c>
    </row>
    <row r="237" spans="1:57">
      <c r="A237">
        <v>1</v>
      </c>
      <c r="B237">
        <v>1</v>
      </c>
      <c r="C237" s="6"/>
      <c r="D237" s="9" t="s">
        <v>289</v>
      </c>
      <c r="E237" s="6"/>
      <c r="F237" s="6"/>
      <c r="G237" s="6"/>
      <c r="J237" s="8">
        <f>J$230*$J$219</f>
        <v>13.437245249999998</v>
      </c>
      <c r="K237" s="8">
        <f>K$230*$J$219</f>
        <v>1.3437245249999996</v>
      </c>
      <c r="L237" s="8">
        <f>L$230*$J$219</f>
        <v>1.3437245249999996</v>
      </c>
      <c r="N237" s="64">
        <f>N230*N231*J219</f>
        <v>1.2093520725000002</v>
      </c>
      <c r="O237" s="64">
        <f>O230*O231*J219</f>
        <v>0.12093520725</v>
      </c>
      <c r="P237" s="64">
        <f>P230*P231*J219</f>
        <v>0.12093520725</v>
      </c>
      <c r="R237" s="8">
        <f>R$230*$R$219</f>
        <v>3.3943725000000002</v>
      </c>
      <c r="S237" s="8">
        <f>S$230*$R$219</f>
        <v>0.33943725000000002</v>
      </c>
      <c r="T237" s="8">
        <f>T$230*$R$219</f>
        <v>0.33943725000000002</v>
      </c>
      <c r="V237" s="64">
        <f>V230*V231*R219</f>
        <v>0.30549352499999993</v>
      </c>
      <c r="W237" s="64">
        <f>W230*W231*R219</f>
        <v>3.0549352499999998E-2</v>
      </c>
      <c r="X237" s="64">
        <f>X230*X231*R219</f>
        <v>3.0549352499999998E-2</v>
      </c>
      <c r="Z237" s="8">
        <f>Z$230*$Z$219</f>
        <v>9.15643575</v>
      </c>
      <c r="AA237" s="8">
        <f>AA$230*$Z$219</f>
        <v>0.91564357499999971</v>
      </c>
      <c r="AB237" s="8">
        <f>AB$230*$Z$219</f>
        <v>0.91564357499999971</v>
      </c>
      <c r="AD237" s="64">
        <f>AD230*AD231*Z219</f>
        <v>0.82407921749999991</v>
      </c>
      <c r="AE237" s="64">
        <f>AE230*AE231*Z219</f>
        <v>8.2407921749999988E-2</v>
      </c>
      <c r="AF237" s="64">
        <f>AF230*AF231*Z219</f>
        <v>8.2407921749999988E-2</v>
      </c>
      <c r="AH237" s="8">
        <f>AH$230*$AH$219</f>
        <v>5.1391192500000002</v>
      </c>
      <c r="AI237" s="8">
        <f>AI$230*$AH$219</f>
        <v>0.51391192499999994</v>
      </c>
      <c r="AJ237" s="8">
        <f>AJ$230*$AH$219</f>
        <v>0.51391192499999994</v>
      </c>
      <c r="AL237" s="64">
        <f>AL230*AL231*AH219</f>
        <v>0.46252073249999986</v>
      </c>
      <c r="AM237" s="64">
        <f>AM230*AM231*AH219</f>
        <v>4.6252073249999991E-2</v>
      </c>
      <c r="AN237" s="64">
        <f>AN230*AN231*AH219</f>
        <v>4.6252073249999991E-2</v>
      </c>
      <c r="AP237" s="8">
        <f>AP$230*$AP$219</f>
        <v>5.6055780000000004</v>
      </c>
      <c r="AQ237" s="8">
        <f>AQ$230*$AP$219</f>
        <v>0.56055779999999999</v>
      </c>
      <c r="AR237" s="8">
        <f>AR$230*$AP$219</f>
        <v>0.56055779999999999</v>
      </c>
      <c r="AT237" s="64">
        <f>AT230*AT231*AP219</f>
        <v>0.50450201999999988</v>
      </c>
      <c r="AU237" s="64">
        <f>AU230*AU231*AP219</f>
        <v>5.0450202E-2</v>
      </c>
      <c r="AV237" s="64">
        <f>AV230*AV231*AP219</f>
        <v>5.0450202E-2</v>
      </c>
      <c r="AX237" s="8">
        <f t="shared" si="85"/>
        <v>36.732750750000001</v>
      </c>
      <c r="AY237" s="8">
        <f t="shared" si="86"/>
        <v>3.6732750749999994</v>
      </c>
      <c r="AZ237" s="8">
        <f t="shared" si="87"/>
        <v>3.6732750749999994</v>
      </c>
      <c r="BB237" s="8">
        <f t="shared" si="88"/>
        <v>3.3059475674999996</v>
      </c>
      <c r="BC237" s="8">
        <f t="shared" si="89"/>
        <v>0.33059475674999994</v>
      </c>
      <c r="BD237" s="8">
        <f t="shared" si="90"/>
        <v>0.33059475674999994</v>
      </c>
    </row>
    <row r="238" spans="1:57">
      <c r="A238">
        <v>1</v>
      </c>
      <c r="B238" s="12" t="s">
        <v>145</v>
      </c>
      <c r="C238" s="6"/>
      <c r="D238" s="7" t="s">
        <v>146</v>
      </c>
      <c r="E238" s="6"/>
      <c r="F238" s="6"/>
      <c r="G238" s="6"/>
      <c r="J238" s="3">
        <f>(J$234+J$235*12)*J$232</f>
        <v>294.499908</v>
      </c>
      <c r="K238" s="3">
        <f>(K$234+K$235*12)*K$232</f>
        <v>29.449990799999988</v>
      </c>
      <c r="L238" s="3">
        <f>(L$234+L$235*12)*L$232</f>
        <v>29.449990799999988</v>
      </c>
      <c r="N238" s="3">
        <f>(N$234+N$235*12)*N$232</f>
        <v>13.252495860000002</v>
      </c>
      <c r="O238" s="3">
        <f>(O$234+O$235*12)*O$232</f>
        <v>1.325249586</v>
      </c>
      <c r="P238" s="3">
        <f>(P$234+P$235*12)*P$232</f>
        <v>1.325249586</v>
      </c>
      <c r="R238" s="3">
        <f>(R$234+R$235*12)*R$232</f>
        <v>74.393342999999987</v>
      </c>
      <c r="S238" s="3">
        <f>(S$234+S$235*12)*S$232</f>
        <v>7.4393343000000014</v>
      </c>
      <c r="T238" s="3">
        <f>(T$234+T$235*12)*T$232</f>
        <v>7.4393343000000014</v>
      </c>
      <c r="V238" s="3">
        <f>(V$234+V$235*12)*V$232</f>
        <v>3.3477004349999993</v>
      </c>
      <c r="W238" s="3">
        <f>(W$234+W$235*12)*W$232</f>
        <v>0.33477004349999989</v>
      </c>
      <c r="X238" s="3">
        <f>(X$234+X$235*12)*X$232</f>
        <v>0.33477004349999989</v>
      </c>
      <c r="Z238" s="3">
        <f>(Z$234+Z$235*12)*Z$232</f>
        <v>200.67870149999999</v>
      </c>
      <c r="AA238" s="3">
        <f>(AA$234+AA$235*12)*AA$232</f>
        <v>20.067870149999994</v>
      </c>
      <c r="AB238" s="3">
        <f>(AB$234+AB$235*12)*AB$232</f>
        <v>20.067870149999994</v>
      </c>
      <c r="AD238" s="3">
        <f>(AD$234+AD$235*12)*AD$232</f>
        <v>9.0305415674999985</v>
      </c>
      <c r="AE238" s="3">
        <f>(AE$234+AE$235*12)*AE$232</f>
        <v>0.90305415674999989</v>
      </c>
      <c r="AF238" s="3">
        <f>(AF$234+AF$235*12)*AF$232</f>
        <v>0.90305415674999989</v>
      </c>
      <c r="AH238" s="3">
        <f>(AH$234+AH$235*12)*AH$232</f>
        <v>112.632633</v>
      </c>
      <c r="AI238" s="3">
        <f>(AI$234+AI$235*12)*AI$232</f>
        <v>11.263263300000002</v>
      </c>
      <c r="AJ238" s="3">
        <f>(AJ$234+AJ$235*12)*AJ$232</f>
        <v>11.263263300000002</v>
      </c>
      <c r="AL238" s="3">
        <f>(AL$234+AL$235*12)*AL$232</f>
        <v>5.0684684849999995</v>
      </c>
      <c r="AM238" s="3">
        <f>(AM$234+AM$235*12)*AM$232</f>
        <v>0.50684684849999984</v>
      </c>
      <c r="AN238" s="3">
        <f>(AN$234+AN$235*12)*AN$232</f>
        <v>0.50684684849999984</v>
      </c>
      <c r="AP238" s="3">
        <f>(AP$234+AP$235*12)*AP$232</f>
        <v>122.85571049999999</v>
      </c>
      <c r="AQ238" s="3">
        <f>(AQ$234+AQ$235*12)*AQ$232</f>
        <v>12.285571050000001</v>
      </c>
      <c r="AR238" s="3">
        <f>(AR$234+AR$235*12)*AR$232</f>
        <v>12.285571050000001</v>
      </c>
      <c r="AT238" s="3">
        <f>(AT$234+AT$235*12)*AT$232</f>
        <v>5.5285069724999998</v>
      </c>
      <c r="AU238" s="3">
        <f>(AU$234+AU$235*12)*AU$232</f>
        <v>0.55285069724999991</v>
      </c>
      <c r="AV238" s="3">
        <f>(AV$234+AV$235*12)*AV$232</f>
        <v>0.55285069724999991</v>
      </c>
      <c r="AX238" s="3">
        <f>J238+R238+Z238+AH238+AP238</f>
        <v>805.06029599999988</v>
      </c>
      <c r="AY238" s="3">
        <f t="shared" si="86"/>
        <v>80.506029599999991</v>
      </c>
      <c r="AZ238" s="3">
        <f t="shared" si="87"/>
        <v>80.506029599999991</v>
      </c>
      <c r="BB238" s="3">
        <f t="shared" si="88"/>
        <v>36.227713319999999</v>
      </c>
      <c r="BC238" s="3">
        <f t="shared" si="89"/>
        <v>3.6227713319999992</v>
      </c>
      <c r="BD238" s="3">
        <f t="shared" si="90"/>
        <v>3.6227713319999992</v>
      </c>
      <c r="BE238">
        <v>1</v>
      </c>
    </row>
    <row r="239" spans="1:57">
      <c r="A239">
        <v>1</v>
      </c>
      <c r="B239" s="12" t="s">
        <v>145</v>
      </c>
      <c r="C239" s="6"/>
      <c r="E239" s="6"/>
      <c r="F239" s="6"/>
      <c r="G239" s="6"/>
      <c r="L239" s="3">
        <f>J238+K238+L238</f>
        <v>353.39988959999994</v>
      </c>
      <c r="P239" s="3">
        <f>N238+O238+P238</f>
        <v>15.902995032000002</v>
      </c>
      <c r="T239" s="3">
        <f>R238+S238+T238</f>
        <v>89.272011599999985</v>
      </c>
      <c r="X239" s="3">
        <f>V238+W238+X238</f>
        <v>4.0172405219999989</v>
      </c>
      <c r="AB239" s="3">
        <f>Z238+AA238+AB238</f>
        <v>240.8144418</v>
      </c>
      <c r="AF239" s="3">
        <f>AD238+AE238+AF238</f>
        <v>10.836649881</v>
      </c>
      <c r="AJ239" s="3">
        <f>AH238+AI238+AJ238</f>
        <v>135.15915960000001</v>
      </c>
      <c r="AN239" s="3">
        <f>AL238+AM238+AN238</f>
        <v>6.0821621819999985</v>
      </c>
      <c r="AR239" s="3">
        <f>AP238+AQ238+AR238</f>
        <v>147.42685259999996</v>
      </c>
      <c r="AV239" s="3">
        <f>AT238+AU238+AV238</f>
        <v>6.6342083670000003</v>
      </c>
      <c r="AZ239" s="3">
        <f>AX238+AY238+AZ238</f>
        <v>966.07235519999995</v>
      </c>
      <c r="BD239" s="3">
        <f>BB238+BC238+BD238</f>
        <v>43.473255983999998</v>
      </c>
    </row>
    <row r="240" spans="1:57">
      <c r="A240">
        <v>1</v>
      </c>
      <c r="B240" s="12" t="s">
        <v>147</v>
      </c>
      <c r="C240" s="6"/>
      <c r="D240" s="7" t="s">
        <v>148</v>
      </c>
      <c r="E240" s="6"/>
      <c r="F240" s="6"/>
      <c r="G240" s="6"/>
      <c r="J240" s="3">
        <f>(J$236+J$237*12)*J$232</f>
        <v>456.86633849999998</v>
      </c>
      <c r="K240" s="3">
        <f>(K$236+K$237*12)*K$232</f>
        <v>45.686633849999986</v>
      </c>
      <c r="L240" s="3">
        <f>(L$236+L$237*12)*L$232</f>
        <v>45.686633849999986</v>
      </c>
      <c r="N240" s="3">
        <f>(N$236+N$237*12)*N$232</f>
        <v>20.558985232500003</v>
      </c>
      <c r="O240" s="3">
        <f>(O$236+O$237*12)*O$232</f>
        <v>2.0558985232499998</v>
      </c>
      <c r="P240" s="3">
        <f>(P$236+P$237*12)*P$232</f>
        <v>2.0558985232499998</v>
      </c>
      <c r="R240" s="3">
        <f>(R$236+R$237*12)*R$232</f>
        <v>115.40866500000001</v>
      </c>
      <c r="S240" s="3">
        <f>(S$236+S$237*12)*S$232</f>
        <v>11.5408665</v>
      </c>
      <c r="T240" s="3">
        <f>(T$236+T$237*12)*T$232</f>
        <v>11.5408665</v>
      </c>
      <c r="V240" s="3">
        <f>(V$236+V$237*12)*V$232</f>
        <v>5.1933899249999991</v>
      </c>
      <c r="W240" s="3">
        <f>(W$236+W$237*12)*W$232</f>
        <v>0.51933899249999993</v>
      </c>
      <c r="X240" s="3">
        <f>(X$236+X$237*12)*X$232</f>
        <v>0.51933899249999993</v>
      </c>
      <c r="Z240" s="3">
        <f>(Z$236+Z$237*12)*Z$232</f>
        <v>311.31881550000003</v>
      </c>
      <c r="AA240" s="3">
        <f>(AA$236+AA$237*12)*AA$232</f>
        <v>31.131881549999989</v>
      </c>
      <c r="AB240" s="3">
        <f>(AB$236+AB$237*12)*AB$232</f>
        <v>31.131881549999989</v>
      </c>
      <c r="AD240" s="3">
        <f>(AD$236+AD$237*12)*AD$232</f>
        <v>14.009346697499998</v>
      </c>
      <c r="AE240" s="3">
        <f>(AE$236+AE$237*12)*AE$232</f>
        <v>1.4009346697499998</v>
      </c>
      <c r="AF240" s="3">
        <f>(AF$236+AF$237*12)*AF$232</f>
        <v>1.4009346697499998</v>
      </c>
      <c r="AH240" s="3">
        <f>(AH$236+AH$237*12)*AH$232</f>
        <v>174.73005449999999</v>
      </c>
      <c r="AI240" s="3">
        <f>(AI$236+AI$237*12)*AI$232</f>
        <v>17.473005449999999</v>
      </c>
      <c r="AJ240" s="3">
        <f>(AJ$236+AJ$237*12)*AJ$232</f>
        <v>17.473005449999999</v>
      </c>
      <c r="AL240" s="3">
        <f>(AL$236+AL$237*12)*AL$232</f>
        <v>7.8628524524999985</v>
      </c>
      <c r="AM240" s="3">
        <f>(AM$236+AM$237*12)*AM$232</f>
        <v>0.78628524524999976</v>
      </c>
      <c r="AN240" s="3">
        <f>(AN$236+AN$237*12)*AN$232</f>
        <v>0.78628524524999976</v>
      </c>
      <c r="AP240" s="3">
        <f>(AP$236+AP$237*12)*AP$232</f>
        <v>190.589652</v>
      </c>
      <c r="AQ240" s="3">
        <f>(AQ$236+AQ$237*12)*AQ$232</f>
        <v>19.058965199999999</v>
      </c>
      <c r="AR240" s="3">
        <f>(AR$236+AR$237*12)*AR$232</f>
        <v>19.058965199999999</v>
      </c>
      <c r="AT240" s="3">
        <f>(AT$236+AT$237*12)*AT$232</f>
        <v>8.5765343399999985</v>
      </c>
      <c r="AU240" s="3">
        <f>(AU$236+AU$237*12)*AU$232</f>
        <v>0.85765343399999994</v>
      </c>
      <c r="AV240" s="3">
        <f>(AV$236+AV$237*12)*AV$232</f>
        <v>0.85765343399999994</v>
      </c>
      <c r="AX240" s="3">
        <f>J240+R240+Z240+AH240+AP240</f>
        <v>1248.9135255000001</v>
      </c>
      <c r="AY240" s="3">
        <f t="shared" ref="AY240" si="91">K240+S240+AA240+AI240+AQ240</f>
        <v>124.89135254999998</v>
      </c>
      <c r="AZ240" s="3">
        <f t="shared" ref="AZ240" si="92">L240+T240+AB240+AJ240+AR240</f>
        <v>124.89135254999998</v>
      </c>
      <c r="BB240" s="3">
        <f t="shared" ref="BB240" si="93">N240+V240+AD240+AL240+AT240</f>
        <v>56.201108647499993</v>
      </c>
      <c r="BC240" s="3">
        <f t="shared" ref="BC240" si="94">O240+W240+AE240+AM240+AU240</f>
        <v>5.6201108647499982</v>
      </c>
      <c r="BD240" s="3">
        <f t="shared" ref="BD240" si="95">P240+X240+AF240+AN240+AV240</f>
        <v>5.6201108647499982</v>
      </c>
      <c r="BE240">
        <v>1</v>
      </c>
    </row>
    <row r="241" spans="1:57">
      <c r="A241">
        <v>1</v>
      </c>
      <c r="B241" s="12" t="s">
        <v>147</v>
      </c>
      <c r="C241" s="6"/>
      <c r="E241" s="6"/>
      <c r="F241" s="6"/>
      <c r="G241" s="6"/>
      <c r="L241" s="3">
        <f>J240+K240+L240</f>
        <v>548.23960619999991</v>
      </c>
      <c r="P241" s="3">
        <f>N240+O240+P240</f>
        <v>24.670782279000004</v>
      </c>
      <c r="T241" s="3">
        <f>R240+S240+T240</f>
        <v>138.490398</v>
      </c>
      <c r="X241" s="3">
        <f>V240+W240+X240</f>
        <v>6.2320679099999987</v>
      </c>
      <c r="AB241" s="3">
        <f>Z240+AA240+AB240</f>
        <v>373.58257860000003</v>
      </c>
      <c r="AF241" s="3">
        <f>AD240+AE240+AF240</f>
        <v>16.811216036999998</v>
      </c>
      <c r="AJ241" s="3">
        <f>AH240+AI240+AJ240</f>
        <v>209.67606539999997</v>
      </c>
      <c r="AN241" s="3">
        <f>AL240+AM240+AN240</f>
        <v>9.4354229429999972</v>
      </c>
      <c r="AR241" s="3">
        <f>AP240+AQ240+AR240</f>
        <v>228.70758239999998</v>
      </c>
      <c r="AV241" s="3">
        <f>AT240+AU240+AV240</f>
        <v>10.291841207999997</v>
      </c>
      <c r="AZ241" s="3">
        <f>AX240+AY240+AZ240</f>
        <v>1498.6962306</v>
      </c>
      <c r="BD241" s="3">
        <f>BB240+BC240+BD240</f>
        <v>67.441330376999986</v>
      </c>
    </row>
    <row r="242" spans="1:57">
      <c r="A242">
        <v>1</v>
      </c>
      <c r="B242">
        <v>1</v>
      </c>
      <c r="C242" s="6"/>
      <c r="D242" s="6"/>
      <c r="E242" s="6"/>
      <c r="F242" s="6"/>
      <c r="G242" s="6"/>
      <c r="J242" s="6" t="s">
        <v>82</v>
      </c>
      <c r="K242" s="6"/>
      <c r="L242" s="6"/>
      <c r="M242" s="6"/>
      <c r="N242" s="6" t="s">
        <v>83</v>
      </c>
      <c r="O242" s="6"/>
      <c r="P242" s="6"/>
      <c r="R242" s="6" t="s">
        <v>82</v>
      </c>
      <c r="S242" s="6"/>
      <c r="T242" s="6"/>
      <c r="U242" s="6"/>
      <c r="V242" s="6" t="s">
        <v>83</v>
      </c>
      <c r="W242" s="6"/>
      <c r="X242" s="6"/>
      <c r="Z242" s="6" t="s">
        <v>82</v>
      </c>
      <c r="AA242" s="6"/>
      <c r="AB242" s="6"/>
      <c r="AC242" s="6"/>
      <c r="AD242" s="6" t="s">
        <v>83</v>
      </c>
      <c r="AE242" s="6"/>
      <c r="AF242" s="6"/>
      <c r="AH242" s="6" t="s">
        <v>82</v>
      </c>
      <c r="AI242" s="6"/>
      <c r="AJ242" s="6"/>
      <c r="AK242" s="6"/>
      <c r="AL242" s="6" t="s">
        <v>83</v>
      </c>
      <c r="AM242" s="6"/>
      <c r="AN242" s="6"/>
      <c r="AP242" s="6" t="s">
        <v>82</v>
      </c>
      <c r="AQ242" s="6"/>
      <c r="AR242" s="6"/>
      <c r="AS242" s="6"/>
      <c r="AT242" s="6" t="s">
        <v>83</v>
      </c>
      <c r="AU242" s="6"/>
      <c r="AV242" s="6"/>
      <c r="AX242" s="6" t="s">
        <v>82</v>
      </c>
      <c r="AY242" s="6"/>
      <c r="AZ242" s="6"/>
      <c r="BA242" s="6"/>
      <c r="BB242" s="6" t="s">
        <v>83</v>
      </c>
      <c r="BC242" s="6"/>
      <c r="BD242" s="6"/>
    </row>
    <row r="243" spans="1:57">
      <c r="A243" s="12" t="s">
        <v>84</v>
      </c>
      <c r="B243" s="12" t="s">
        <v>85</v>
      </c>
      <c r="C243" s="6"/>
      <c r="D243" s="4" t="s">
        <v>290</v>
      </c>
      <c r="E243" s="43"/>
      <c r="F243" s="44"/>
      <c r="G243" s="45"/>
      <c r="H243" s="46"/>
      <c r="J243" s="21" t="s">
        <v>86</v>
      </c>
      <c r="K243" s="20"/>
      <c r="L243" s="19"/>
      <c r="N243" s="21" t="s">
        <v>86</v>
      </c>
      <c r="O243" s="20"/>
      <c r="P243" s="19"/>
      <c r="R243" s="21" t="s">
        <v>87</v>
      </c>
      <c r="S243" s="20"/>
      <c r="T243" s="19"/>
      <c r="V243" s="21" t="s">
        <v>87</v>
      </c>
      <c r="W243" s="20"/>
      <c r="X243" s="19"/>
      <c r="Z243" s="21" t="s">
        <v>88</v>
      </c>
      <c r="AA243" s="20"/>
      <c r="AB243" s="19"/>
      <c r="AD243" s="21" t="s">
        <v>88</v>
      </c>
      <c r="AE243" s="20"/>
      <c r="AF243" s="19"/>
      <c r="AH243" s="21" t="s">
        <v>89</v>
      </c>
      <c r="AI243" s="20"/>
      <c r="AJ243" s="19"/>
      <c r="AL243" s="21" t="s">
        <v>89</v>
      </c>
      <c r="AM243" s="20"/>
      <c r="AN243" s="19"/>
      <c r="AP243" s="21" t="s">
        <v>90</v>
      </c>
      <c r="AQ243" s="20"/>
      <c r="AR243" s="19"/>
      <c r="AT243" s="21" t="s">
        <v>90</v>
      </c>
      <c r="AU243" s="20"/>
      <c r="AV243" s="19"/>
      <c r="AX243" s="21" t="s">
        <v>91</v>
      </c>
      <c r="AY243" s="20"/>
      <c r="AZ243" s="19"/>
      <c r="BB243" s="21" t="s">
        <v>91</v>
      </c>
      <c r="BC243" s="20"/>
      <c r="BD243" s="19"/>
      <c r="BE243">
        <v>1</v>
      </c>
    </row>
    <row r="244" spans="1:57">
      <c r="A244" s="12" t="s">
        <v>84</v>
      </c>
      <c r="B244" s="12" t="s">
        <v>85</v>
      </c>
      <c r="C244" s="6"/>
      <c r="D244" s="7"/>
      <c r="E244" s="7" t="s">
        <v>151</v>
      </c>
      <c r="F244" s="18" t="s">
        <v>92</v>
      </c>
      <c r="G244" s="7" t="s">
        <v>93</v>
      </c>
      <c r="H244" s="17" t="s">
        <v>94</v>
      </c>
      <c r="J244" s="18" t="s">
        <v>8</v>
      </c>
      <c r="K244" s="18" t="s">
        <v>9</v>
      </c>
      <c r="L244" s="18" t="s">
        <v>10</v>
      </c>
      <c r="N244" s="18" t="s">
        <v>8</v>
      </c>
      <c r="O244" s="18" t="s">
        <v>9</v>
      </c>
      <c r="P244" s="18" t="s">
        <v>10</v>
      </c>
      <c r="R244" s="18" t="s">
        <v>8</v>
      </c>
      <c r="S244" s="18" t="s">
        <v>9</v>
      </c>
      <c r="T244" s="18" t="s">
        <v>10</v>
      </c>
      <c r="V244" s="18" t="s">
        <v>8</v>
      </c>
      <c r="W244" s="18" t="s">
        <v>9</v>
      </c>
      <c r="X244" s="18" t="s">
        <v>10</v>
      </c>
      <c r="Z244" s="18" t="s">
        <v>8</v>
      </c>
      <c r="AA244" s="18" t="s">
        <v>9</v>
      </c>
      <c r="AB244" s="18" t="s">
        <v>10</v>
      </c>
      <c r="AD244" s="18" t="s">
        <v>8</v>
      </c>
      <c r="AE244" s="18" t="s">
        <v>9</v>
      </c>
      <c r="AF244" s="18" t="s">
        <v>10</v>
      </c>
      <c r="AH244" s="18" t="s">
        <v>8</v>
      </c>
      <c r="AI244" s="18" t="s">
        <v>9</v>
      </c>
      <c r="AJ244" s="18" t="s">
        <v>10</v>
      </c>
      <c r="AL244" s="18" t="s">
        <v>8</v>
      </c>
      <c r="AM244" s="18" t="s">
        <v>9</v>
      </c>
      <c r="AN244" s="18" t="s">
        <v>10</v>
      </c>
      <c r="AP244" s="18" t="s">
        <v>8</v>
      </c>
      <c r="AQ244" s="18" t="s">
        <v>9</v>
      </c>
      <c r="AR244" s="18" t="s">
        <v>10</v>
      </c>
      <c r="AT244" s="18" t="s">
        <v>8</v>
      </c>
      <c r="AU244" s="18" t="s">
        <v>9</v>
      </c>
      <c r="AV244" s="18" t="s">
        <v>10</v>
      </c>
      <c r="AX244" s="18" t="s">
        <v>8</v>
      </c>
      <c r="AY244" s="18" t="s">
        <v>9</v>
      </c>
      <c r="AZ244" s="18" t="s">
        <v>10</v>
      </c>
      <c r="BB244" s="18" t="s">
        <v>8</v>
      </c>
      <c r="BC244" s="18" t="s">
        <v>9</v>
      </c>
      <c r="BD244" s="18" t="s">
        <v>10</v>
      </c>
    </row>
    <row r="245" spans="1:57">
      <c r="A245" s="12" t="s">
        <v>84</v>
      </c>
      <c r="B245">
        <v>1</v>
      </c>
      <c r="C245" s="6"/>
      <c r="D245" s="9" t="s">
        <v>291</v>
      </c>
      <c r="E245" s="9"/>
      <c r="F245" s="14" t="s">
        <v>292</v>
      </c>
      <c r="G245" s="9"/>
      <c r="H245" s="5" t="s">
        <v>17</v>
      </c>
      <c r="J245" s="31">
        <v>250</v>
      </c>
      <c r="K245" s="31">
        <v>250</v>
      </c>
      <c r="L245" s="31">
        <v>250</v>
      </c>
      <c r="N245" s="31">
        <v>250</v>
      </c>
      <c r="O245" s="31">
        <v>250</v>
      </c>
      <c r="P245" s="31">
        <v>250</v>
      </c>
      <c r="R245" s="31">
        <v>250</v>
      </c>
      <c r="S245" s="31">
        <v>250</v>
      </c>
      <c r="T245" s="31">
        <v>250</v>
      </c>
      <c r="V245" s="31">
        <v>250</v>
      </c>
      <c r="W245" s="31">
        <v>250</v>
      </c>
      <c r="X245" s="31">
        <v>250</v>
      </c>
      <c r="Z245" s="31">
        <v>250</v>
      </c>
      <c r="AA245" s="31">
        <v>250</v>
      </c>
      <c r="AB245" s="31">
        <v>250</v>
      </c>
      <c r="AD245" s="31">
        <v>250</v>
      </c>
      <c r="AE245" s="31">
        <v>250</v>
      </c>
      <c r="AF245" s="31">
        <v>250</v>
      </c>
      <c r="AH245" s="31">
        <v>250</v>
      </c>
      <c r="AI245" s="31">
        <v>250</v>
      </c>
      <c r="AJ245" s="31">
        <v>250</v>
      </c>
      <c r="AL245" s="31">
        <v>250</v>
      </c>
      <c r="AM245" s="31">
        <v>250</v>
      </c>
      <c r="AN245" s="31">
        <v>250</v>
      </c>
      <c r="AP245" s="31">
        <v>250</v>
      </c>
      <c r="AQ245" s="31">
        <v>250</v>
      </c>
      <c r="AR245" s="31">
        <v>250</v>
      </c>
      <c r="AT245" s="31">
        <v>250</v>
      </c>
      <c r="AU245" s="31">
        <v>250</v>
      </c>
      <c r="AV245" s="31">
        <v>250</v>
      </c>
    </row>
    <row r="246" spans="1:57">
      <c r="A246" s="12" t="s">
        <v>84</v>
      </c>
      <c r="B246">
        <v>1</v>
      </c>
      <c r="C246" s="6"/>
      <c r="D246" s="9" t="s">
        <v>293</v>
      </c>
      <c r="E246" s="9"/>
      <c r="F246" s="14" t="s">
        <v>292</v>
      </c>
      <c r="G246" s="9"/>
      <c r="H246" s="5" t="s">
        <v>17</v>
      </c>
      <c r="J246" s="9">
        <f>ROUND(((86400*2*30)*J245)/1024/1024/1024,1)</f>
        <v>1.2</v>
      </c>
      <c r="K246" s="9">
        <f>ROUND(((86400*2*30)*K245)/1024/1024/1024,1)</f>
        <v>1.2</v>
      </c>
      <c r="L246" s="9">
        <f>ROUND(((86400*2*30)*L245)/1024/1024/1024,1)</f>
        <v>1.2</v>
      </c>
      <c r="N246" s="9">
        <f>ROUND(((86400*2*30)*N245)/1024/1024/1024,1)</f>
        <v>1.2</v>
      </c>
      <c r="O246" s="9">
        <f>ROUND(((86400*2*30)*O245)/1024/1024/1024,1)</f>
        <v>1.2</v>
      </c>
      <c r="P246" s="9">
        <f>ROUND(((86400*2*30)*P245)/1024/1024/1024,1)</f>
        <v>1.2</v>
      </c>
      <c r="R246" s="9">
        <f>ROUND(((86400*2*30)*R245)/1024/1024/1024,1)</f>
        <v>1.2</v>
      </c>
      <c r="S246" s="9">
        <f>ROUND(((86400*2*30)*S245)/1024/1024/1024,1)</f>
        <v>1.2</v>
      </c>
      <c r="T246" s="9">
        <f>ROUND(((86400*2*30)*T245)/1024/1024/1024,1)</f>
        <v>1.2</v>
      </c>
      <c r="V246" s="9">
        <f>ROUND(((86400*2*30)*V245)/1024/1024/1024,1)</f>
        <v>1.2</v>
      </c>
      <c r="W246" s="9">
        <f>ROUND(((86400*2*30)*W245)/1024/1024/1024,1)</f>
        <v>1.2</v>
      </c>
      <c r="X246" s="9">
        <f>ROUND(((86400*2*30)*X245)/1024/1024/1024,1)</f>
        <v>1.2</v>
      </c>
      <c r="Z246" s="9">
        <f>ROUND(((86400*2*30)*Z245)/1024/1024/1024,1)</f>
        <v>1.2</v>
      </c>
      <c r="AA246" s="9">
        <f>ROUND(((86400*2*30)*AA245)/1024/1024/1024,1)</f>
        <v>1.2</v>
      </c>
      <c r="AB246" s="9">
        <f>ROUND(((86400*2*30)*AB245)/1024/1024/1024,1)</f>
        <v>1.2</v>
      </c>
      <c r="AD246" s="9">
        <f>ROUND(((86400*2*30)*AD245)/1024/1024/1024,1)</f>
        <v>1.2</v>
      </c>
      <c r="AE246" s="9">
        <f>ROUND(((86400*2*30)*AE245)/1024/1024/1024,1)</f>
        <v>1.2</v>
      </c>
      <c r="AF246" s="9">
        <f>ROUND(((86400*2*30)*AF245)/1024/1024/1024,1)</f>
        <v>1.2</v>
      </c>
      <c r="AH246" s="9">
        <f>ROUND(((86400*2*30)*AH245)/1024/1024/1024,1)</f>
        <v>1.2</v>
      </c>
      <c r="AI246" s="9">
        <f>ROUND(((86400*2*30)*AI245)/1024/1024/1024,1)</f>
        <v>1.2</v>
      </c>
      <c r="AJ246" s="9">
        <f>ROUND(((86400*2*30)*AJ245)/1024/1024/1024,1)</f>
        <v>1.2</v>
      </c>
      <c r="AL246" s="9">
        <f>ROUND(((86400*2*30)*AL245)/1024/1024/1024,1)</f>
        <v>1.2</v>
      </c>
      <c r="AM246" s="9">
        <f>ROUND(((86400*2*30)*AM245)/1024/1024/1024,1)</f>
        <v>1.2</v>
      </c>
      <c r="AN246" s="9">
        <f>ROUND(((86400*2*30)*AN245)/1024/1024/1024,1)</f>
        <v>1.2</v>
      </c>
      <c r="AP246" s="9">
        <f>ROUND(((86400*2*30)*AP245)/1024/1024/1024,1)</f>
        <v>1.2</v>
      </c>
      <c r="AQ246" s="9">
        <f>ROUND(((86400*2*30)*AQ245)/1024/1024/1024,1)</f>
        <v>1.2</v>
      </c>
      <c r="AR246" s="9">
        <f>ROUND(((86400*2*30)*AR245)/1024/1024/1024,1)</f>
        <v>1.2</v>
      </c>
      <c r="AT246" s="9">
        <f>ROUND(((86400*2*30)*AT245)/1024/1024/1024,1)</f>
        <v>1.2</v>
      </c>
      <c r="AU246" s="9">
        <f>ROUND(((86400*2*30)*AU245)/1024/1024/1024,1)</f>
        <v>1.2</v>
      </c>
      <c r="AV246" s="9">
        <f>ROUND(((86400*2*30)*AV245)/1024/1024/1024,1)</f>
        <v>1.2</v>
      </c>
    </row>
    <row r="247" spans="1:57">
      <c r="A247" s="12" t="s">
        <v>84</v>
      </c>
      <c r="B247">
        <v>1</v>
      </c>
      <c r="C247" s="6"/>
      <c r="D247" s="9" t="s">
        <v>294</v>
      </c>
      <c r="E247" s="62" t="s">
        <v>158</v>
      </c>
      <c r="F247" s="14" t="s">
        <v>292</v>
      </c>
      <c r="G247" s="9"/>
      <c r="H247" s="5" t="s">
        <v>17</v>
      </c>
      <c r="J247" s="9">
        <f>J58*2</f>
        <v>34</v>
      </c>
      <c r="K247" s="9">
        <f>K58*2</f>
        <v>34</v>
      </c>
      <c r="L247" s="9">
        <f>L58*2</f>
        <v>34</v>
      </c>
      <c r="N247" s="62">
        <v>14</v>
      </c>
      <c r="O247" s="62">
        <v>14</v>
      </c>
      <c r="P247" s="62">
        <v>14</v>
      </c>
      <c r="R247" s="9">
        <f>R58*2</f>
        <v>34</v>
      </c>
      <c r="S247" s="9">
        <f>S58*2</f>
        <v>34</v>
      </c>
      <c r="T247" s="9">
        <f>T58*2</f>
        <v>34</v>
      </c>
      <c r="V247" s="62">
        <f>N247</f>
        <v>14</v>
      </c>
      <c r="W247" s="62">
        <f>O247</f>
        <v>14</v>
      </c>
      <c r="X247" s="62">
        <f>P247</f>
        <v>14</v>
      </c>
      <c r="Z247" s="9">
        <f>Z58*2</f>
        <v>34</v>
      </c>
      <c r="AA247" s="9">
        <f>AA58*2</f>
        <v>34</v>
      </c>
      <c r="AB247" s="9">
        <f>AB58*2</f>
        <v>34</v>
      </c>
      <c r="AD247" s="62">
        <f>V247</f>
        <v>14</v>
      </c>
      <c r="AE247" s="62">
        <f>W247</f>
        <v>14</v>
      </c>
      <c r="AF247" s="62">
        <f>X247</f>
        <v>14</v>
      </c>
      <c r="AH247" s="9">
        <f>AH58*2</f>
        <v>34</v>
      </c>
      <c r="AI247" s="9">
        <f>AI58*2</f>
        <v>34</v>
      </c>
      <c r="AJ247" s="9">
        <f>AJ58*2</f>
        <v>34</v>
      </c>
      <c r="AL247" s="62">
        <f>AD247</f>
        <v>14</v>
      </c>
      <c r="AM247" s="62">
        <f>AE247</f>
        <v>14</v>
      </c>
      <c r="AN247" s="62">
        <f>AF247</f>
        <v>14</v>
      </c>
      <c r="AP247" s="9">
        <f>AP58*2</f>
        <v>34</v>
      </c>
      <c r="AQ247" s="9">
        <f>AQ58*2</f>
        <v>34</v>
      </c>
      <c r="AR247" s="9">
        <f>AR58*2</f>
        <v>34</v>
      </c>
      <c r="AT247" s="62">
        <f>AL247</f>
        <v>14</v>
      </c>
      <c r="AU247" s="62">
        <f>AM247</f>
        <v>14</v>
      </c>
      <c r="AV247" s="62">
        <f>AN247</f>
        <v>14</v>
      </c>
    </row>
    <row r="248" spans="1:57">
      <c r="A248" s="12" t="s">
        <v>84</v>
      </c>
      <c r="B248">
        <v>1</v>
      </c>
      <c r="C248" s="6"/>
      <c r="D248" s="29" t="s">
        <v>275</v>
      </c>
      <c r="E248" s="62" t="s">
        <v>122</v>
      </c>
      <c r="F248" s="14" t="s">
        <v>292</v>
      </c>
      <c r="G248" s="9"/>
      <c r="H248" s="5" t="s">
        <v>98</v>
      </c>
      <c r="J248" s="63">
        <f>$J$23</f>
        <v>1283224</v>
      </c>
      <c r="K248" s="79">
        <f>J248/10</f>
        <v>128322.4</v>
      </c>
      <c r="L248" s="79">
        <f>J248/10</f>
        <v>128322.4</v>
      </c>
      <c r="N248" s="66">
        <f>J248*0.6</f>
        <v>769934.4</v>
      </c>
      <c r="O248" s="79">
        <f>N248/10</f>
        <v>76993.440000000002</v>
      </c>
      <c r="P248" s="79">
        <f>N248/10</f>
        <v>76993.440000000002</v>
      </c>
      <c r="Q248" s="68"/>
      <c r="R248" s="72">
        <f>$R$23</f>
        <v>324154</v>
      </c>
      <c r="S248" s="79">
        <f>R248/10</f>
        <v>32415.4</v>
      </c>
      <c r="T248" s="79">
        <f>R248/10</f>
        <v>32415.4</v>
      </c>
      <c r="U248" s="68"/>
      <c r="V248" s="66">
        <f>R248*0.6</f>
        <v>194492.4</v>
      </c>
      <c r="W248" s="79">
        <f>V248/10</f>
        <v>19449.239999999998</v>
      </c>
      <c r="X248" s="79">
        <f>V248/10</f>
        <v>19449.239999999998</v>
      </c>
      <c r="Y248" s="68"/>
      <c r="Z248" s="72">
        <f>$Z$23</f>
        <v>874417</v>
      </c>
      <c r="AA248" s="79">
        <f>Z248/10</f>
        <v>87441.7</v>
      </c>
      <c r="AB248" s="79">
        <f>Z248/10</f>
        <v>87441.7</v>
      </c>
      <c r="AC248" s="68"/>
      <c r="AD248" s="66">
        <f>Z248*0.6</f>
        <v>524650.19999999995</v>
      </c>
      <c r="AE248" s="79">
        <f>AD248/10</f>
        <v>52465.02</v>
      </c>
      <c r="AF248" s="79">
        <f>AD248/10</f>
        <v>52465.02</v>
      </c>
      <c r="AG248" s="68"/>
      <c r="AH248" s="72">
        <f>$AH$23</f>
        <v>490774</v>
      </c>
      <c r="AI248" s="79">
        <f>AH248/10</f>
        <v>49077.4</v>
      </c>
      <c r="AJ248" s="79">
        <f>AH248/10</f>
        <v>49077.4</v>
      </c>
      <c r="AK248" s="68"/>
      <c r="AL248" s="66">
        <f>AH248*0.6</f>
        <v>294464.39999999997</v>
      </c>
      <c r="AM248" s="79">
        <f>AL248/10</f>
        <v>29446.439999999995</v>
      </c>
      <c r="AN248" s="79">
        <f>AL248/10</f>
        <v>29446.439999999995</v>
      </c>
      <c r="AO248" s="68"/>
      <c r="AP248" s="72">
        <f>$AP$23</f>
        <v>535319</v>
      </c>
      <c r="AQ248" s="79">
        <f>AP248/10</f>
        <v>53531.9</v>
      </c>
      <c r="AR248" s="79">
        <f>AP248/10</f>
        <v>53531.9</v>
      </c>
      <c r="AS248" s="68"/>
      <c r="AT248" s="66">
        <f>AP248*0.6</f>
        <v>321191.39999999997</v>
      </c>
      <c r="AU248" s="79">
        <f>AT248/10</f>
        <v>32119.139999999996</v>
      </c>
      <c r="AV248" s="79">
        <f>AT248/10</f>
        <v>32119.139999999996</v>
      </c>
    </row>
    <row r="249" spans="1:57">
      <c r="A249" s="12" t="s">
        <v>84</v>
      </c>
      <c r="B249">
        <v>1</v>
      </c>
      <c r="C249" s="6"/>
      <c r="D249" s="29" t="s">
        <v>276</v>
      </c>
      <c r="E249" s="62" t="s">
        <v>122</v>
      </c>
      <c r="F249" s="14" t="s">
        <v>292</v>
      </c>
      <c r="G249" s="9"/>
      <c r="H249" s="5" t="s">
        <v>98</v>
      </c>
      <c r="J249" s="63">
        <f>$J$24</f>
        <v>1990703</v>
      </c>
      <c r="K249" s="79">
        <f>J249/10</f>
        <v>199070.3</v>
      </c>
      <c r="L249" s="79">
        <f>J249/10</f>
        <v>199070.3</v>
      </c>
      <c r="N249" s="66">
        <f>J249*0.6</f>
        <v>1194421.8</v>
      </c>
      <c r="O249" s="79">
        <f>N249/10</f>
        <v>119442.18000000001</v>
      </c>
      <c r="P249" s="79">
        <f>N249/10</f>
        <v>119442.18000000001</v>
      </c>
      <c r="Q249" s="68"/>
      <c r="R249" s="72">
        <f>$R$24</f>
        <v>502870</v>
      </c>
      <c r="S249" s="79">
        <f>R249/10</f>
        <v>50287</v>
      </c>
      <c r="T249" s="79">
        <f>R249/10</f>
        <v>50287</v>
      </c>
      <c r="U249" s="68"/>
      <c r="V249" s="66">
        <f>R249*0.6</f>
        <v>301722</v>
      </c>
      <c r="W249" s="79">
        <f>V249/10</f>
        <v>30172.2</v>
      </c>
      <c r="X249" s="79">
        <f>V249/10</f>
        <v>30172.2</v>
      </c>
      <c r="Y249" s="68"/>
      <c r="Z249" s="72">
        <f>$Z$24</f>
        <v>1356509</v>
      </c>
      <c r="AA249" s="79">
        <f>Z249/10</f>
        <v>135650.9</v>
      </c>
      <c r="AB249" s="79">
        <f>Z249/10</f>
        <v>135650.9</v>
      </c>
      <c r="AC249" s="68"/>
      <c r="AD249" s="66">
        <f>Z249*0.6</f>
        <v>813905.4</v>
      </c>
      <c r="AE249" s="79">
        <f>AD249/10</f>
        <v>81390.540000000008</v>
      </c>
      <c r="AF249" s="79">
        <f>AD249/10</f>
        <v>81390.540000000008</v>
      </c>
      <c r="AG249" s="68"/>
      <c r="AH249" s="72">
        <f>$AH$24</f>
        <v>761351</v>
      </c>
      <c r="AI249" s="79">
        <f>AH249/10</f>
        <v>76135.100000000006</v>
      </c>
      <c r="AJ249" s="79">
        <f>AH249/10</f>
        <v>76135.100000000006</v>
      </c>
      <c r="AK249" s="68"/>
      <c r="AL249" s="66">
        <f>AH249*0.6</f>
        <v>456810.6</v>
      </c>
      <c r="AM249" s="79">
        <f>AL249/10</f>
        <v>45681.06</v>
      </c>
      <c r="AN249" s="79">
        <f>AL249/10</f>
        <v>45681.06</v>
      </c>
      <c r="AO249" s="68"/>
      <c r="AP249" s="72">
        <f>$AP$24</f>
        <v>830456</v>
      </c>
      <c r="AQ249" s="79">
        <f>AP249/10</f>
        <v>83045.600000000006</v>
      </c>
      <c r="AR249" s="79">
        <f>AP249/10</f>
        <v>83045.600000000006</v>
      </c>
      <c r="AS249" s="68"/>
      <c r="AT249" s="66">
        <f>AP249*0.6</f>
        <v>498273.6</v>
      </c>
      <c r="AU249" s="79">
        <f>AT249/10</f>
        <v>49827.360000000001</v>
      </c>
      <c r="AV249" s="79">
        <f>AT249/10</f>
        <v>49827.360000000001</v>
      </c>
    </row>
    <row r="250" spans="1:57">
      <c r="A250" s="12" t="s">
        <v>84</v>
      </c>
      <c r="B250">
        <v>1</v>
      </c>
      <c r="C250" s="6"/>
      <c r="D250" s="9" t="s">
        <v>295</v>
      </c>
      <c r="E250" s="9"/>
      <c r="F250" s="14" t="s">
        <v>292</v>
      </c>
      <c r="G250" s="9"/>
      <c r="H250" s="5" t="s">
        <v>17</v>
      </c>
      <c r="J250" s="9">
        <v>1.5</v>
      </c>
      <c r="K250" s="9">
        <v>1.5</v>
      </c>
      <c r="L250" s="9">
        <v>1.5</v>
      </c>
      <c r="N250" s="9">
        <v>1.5</v>
      </c>
      <c r="O250" s="9">
        <v>1.5</v>
      </c>
      <c r="P250" s="9">
        <v>1.5</v>
      </c>
      <c r="R250" s="9">
        <v>1.5</v>
      </c>
      <c r="S250" s="9">
        <v>1.5</v>
      </c>
      <c r="T250" s="9">
        <v>1.5</v>
      </c>
      <c r="V250" s="9">
        <v>1.5</v>
      </c>
      <c r="W250" s="9">
        <v>1.5</v>
      </c>
      <c r="X250" s="9">
        <v>1.5</v>
      </c>
      <c r="Z250" s="9">
        <v>1.5</v>
      </c>
      <c r="AA250" s="9">
        <v>1.5</v>
      </c>
      <c r="AB250" s="9">
        <v>1.5</v>
      </c>
      <c r="AD250" s="9">
        <v>1.5</v>
      </c>
      <c r="AE250" s="9">
        <v>1.5</v>
      </c>
      <c r="AF250" s="9">
        <v>1.5</v>
      </c>
      <c r="AH250" s="9">
        <v>1.5</v>
      </c>
      <c r="AI250" s="9">
        <v>1.5</v>
      </c>
      <c r="AJ250" s="9">
        <v>1.5</v>
      </c>
      <c r="AL250" s="9">
        <v>1.5</v>
      </c>
      <c r="AM250" s="9">
        <v>1.5</v>
      </c>
      <c r="AN250" s="9">
        <v>1.5</v>
      </c>
      <c r="AP250" s="9">
        <v>1.5</v>
      </c>
      <c r="AQ250" s="9">
        <v>1.5</v>
      </c>
      <c r="AR250" s="9">
        <v>1.5</v>
      </c>
      <c r="AT250" s="9">
        <v>1.5</v>
      </c>
      <c r="AU250" s="9">
        <v>1.5</v>
      </c>
      <c r="AV250" s="9">
        <v>1.5</v>
      </c>
    </row>
    <row r="251" spans="1:57">
      <c r="A251" s="12" t="s">
        <v>84</v>
      </c>
      <c r="B251">
        <v>1</v>
      </c>
      <c r="C251" s="6"/>
      <c r="D251" s="9" t="s">
        <v>280</v>
      </c>
      <c r="E251" s="9"/>
      <c r="F251" s="14" t="s">
        <v>292</v>
      </c>
      <c r="G251" s="9"/>
      <c r="H251" s="5" t="s">
        <v>98</v>
      </c>
      <c r="J251" s="9">
        <f>ROUND((J248*J250*J245*30)/1024/1024/1024,1)+0.3</f>
        <v>13.700000000000001</v>
      </c>
      <c r="K251" s="9">
        <f>ROUND((K248*K250*K245*30)/1024/1024/1024,1)+0.3</f>
        <v>1.6</v>
      </c>
      <c r="L251" s="9">
        <f>ROUND((L248*L250*L245*30)/1024/1024/1024,1)+0.3</f>
        <v>1.6</v>
      </c>
      <c r="N251" s="9">
        <f>ROUND((N248*N250*N245*30)/1024/1024/1024,1)+0.3</f>
        <v>8.4</v>
      </c>
      <c r="O251" s="9">
        <f>ROUND((O248*O250*O245*30)/1024/1024/1024,1)+0.3</f>
        <v>1.1000000000000001</v>
      </c>
      <c r="P251" s="9">
        <f>ROUND((P248*P250*P245*30)/1024/1024/1024,1)+0.3</f>
        <v>1.1000000000000001</v>
      </c>
      <c r="R251" s="9">
        <f>ROUND((R248*R250*R245*30)/1024/1024/1024,1)+0.3</f>
        <v>3.6999999999999997</v>
      </c>
      <c r="S251" s="9">
        <f>ROUND((S248*S250*S245*30)/1024/1024/1024,1)+0.3</f>
        <v>0.6</v>
      </c>
      <c r="T251" s="9">
        <f>ROUND((T248*T250*T245*30)/1024/1024/1024,1)+0.3</f>
        <v>0.6</v>
      </c>
      <c r="V251" s="9">
        <f>ROUND((V248*V250*V245*30)/1024/1024/1024,1)+0.3</f>
        <v>2.2999999999999998</v>
      </c>
      <c r="W251" s="9">
        <f>ROUND((W248*W250*W245*30)/1024/1024/1024,1)+0.3</f>
        <v>0.5</v>
      </c>
      <c r="X251" s="9">
        <f>ROUND((X248*X250*X245*30)/1024/1024/1024,1)+0.3</f>
        <v>0.5</v>
      </c>
      <c r="Z251" s="9">
        <f>ROUND((Z248*Z250*Z245*30)/1024/1024/1024,1)+0.3</f>
        <v>9.5</v>
      </c>
      <c r="AA251" s="9">
        <f>ROUND((AA248*AA250*AA245*30)/1024/1024/1024,1)+0.3</f>
        <v>1.2</v>
      </c>
      <c r="AB251" s="9">
        <f>ROUND((AB248*AB250*AB245*30)/1024/1024/1024,1)+0.3</f>
        <v>1.2</v>
      </c>
      <c r="AD251" s="9">
        <f>ROUND((AD248*AD250*AD245*30)/1024/1024/1024,1)+0.3</f>
        <v>5.8</v>
      </c>
      <c r="AE251" s="9">
        <f>ROUND((AE248*AE250*AE245*30)/1024/1024/1024,1)+0.3</f>
        <v>0.8</v>
      </c>
      <c r="AF251" s="9">
        <f>ROUND((AF248*AF250*AF245*30)/1024/1024/1024,1)+0.3</f>
        <v>0.8</v>
      </c>
      <c r="AH251" s="9">
        <f>ROUND((AH248*AH250*AH245*30)/1024/1024/1024,1)+0.3</f>
        <v>5.3999999999999995</v>
      </c>
      <c r="AI251" s="9">
        <f>ROUND((AI248*AI250*AI245*30)/1024/1024/1024,1)+0.3</f>
        <v>0.8</v>
      </c>
      <c r="AJ251" s="9">
        <f>ROUND((AJ248*AJ250*AJ245*30)/1024/1024/1024,1)+0.3</f>
        <v>0.8</v>
      </c>
      <c r="AL251" s="9">
        <f>ROUND((AL248*AL250*AL245*30)/1024/1024/1024,1)+0.3</f>
        <v>3.4</v>
      </c>
      <c r="AM251" s="9">
        <f>ROUND((AM248*AM250*AM245*30)/1024/1024/1024,1)+0.3</f>
        <v>0.6</v>
      </c>
      <c r="AN251" s="9">
        <f>ROUND((AN248*AN250*AN245*30)/1024/1024/1024,1)+0.3</f>
        <v>0.6</v>
      </c>
      <c r="AP251" s="9">
        <f>ROUND((AP248*AP250*AP245*30)/1024/1024/1024,1)+0.3</f>
        <v>5.8999999999999995</v>
      </c>
      <c r="AQ251" s="9">
        <f>ROUND((AQ248*AQ250*AQ245*30)/1024/1024/1024,1)+0.3</f>
        <v>0.89999999999999991</v>
      </c>
      <c r="AR251" s="9">
        <f>ROUND((AR248*AR250*AR245*30)/1024/1024/1024,1)+0.3</f>
        <v>0.89999999999999991</v>
      </c>
      <c r="AT251" s="9">
        <f>ROUND((AT248*AT250*AT245*30)/1024/1024/1024,1)+0.3</f>
        <v>3.6999999999999997</v>
      </c>
      <c r="AU251" s="9">
        <f>ROUND((AU248*AU250*AU245*30)/1024/1024/1024,1)+0.3</f>
        <v>0.6</v>
      </c>
      <c r="AV251" s="9">
        <f>ROUND((AV248*AV250*AV245*30)/1024/1024/1024,1)+0.3</f>
        <v>0.6</v>
      </c>
    </row>
    <row r="252" spans="1:57">
      <c r="A252" s="12" t="s">
        <v>84</v>
      </c>
      <c r="B252">
        <v>1</v>
      </c>
      <c r="C252" s="6"/>
      <c r="D252" s="9" t="s">
        <v>281</v>
      </c>
      <c r="E252" s="9"/>
      <c r="F252" s="14" t="s">
        <v>292</v>
      </c>
      <c r="G252" s="9"/>
      <c r="H252" s="5" t="s">
        <v>98</v>
      </c>
      <c r="J252" s="9">
        <f>ROUND((J249*J250*J245*30)/1024/1024/1024,1)+0.6</f>
        <v>21.5</v>
      </c>
      <c r="K252" s="9">
        <f>ROUND((K249*K250*K245*30)/1024/1024/1024,1)+0.6</f>
        <v>2.7</v>
      </c>
      <c r="L252" s="9">
        <f>ROUND((L249*L250*L245*30)/1024/1024/1024,1)+0.6</f>
        <v>2.7</v>
      </c>
      <c r="N252" s="9">
        <f>ROUND((N249*N250*N245*30)/1024/1024/1024,1)+0.6</f>
        <v>13.1</v>
      </c>
      <c r="O252" s="9">
        <f>ROUND((O249*O250*O245*30)/1024/1024/1024,1)+0.6</f>
        <v>1.9</v>
      </c>
      <c r="P252" s="9">
        <f>ROUND((P249*P250*P245*30)/1024/1024/1024,1)+0.6</f>
        <v>1.9</v>
      </c>
      <c r="R252" s="9">
        <f>ROUND((R249*R250*R245*30)/1024/1024/1024,1)+0.6</f>
        <v>5.8999999999999995</v>
      </c>
      <c r="S252" s="9">
        <f>ROUND((S249*S250*S245*30)/1024/1024/1024,1)+0.6</f>
        <v>1.1000000000000001</v>
      </c>
      <c r="T252" s="9">
        <f>ROUND((T249*T250*T245*30)/1024/1024/1024,1)+0.6</f>
        <v>1.1000000000000001</v>
      </c>
      <c r="V252" s="9">
        <f>ROUND((V249*V250*V245*30)/1024/1024/1024,1)+0.6</f>
        <v>3.8000000000000003</v>
      </c>
      <c r="W252" s="9">
        <f>ROUND((W249*W250*W245*30)/1024/1024/1024,1)+0.6</f>
        <v>0.89999999999999991</v>
      </c>
      <c r="X252" s="9">
        <f>ROUND((X249*X250*X245*30)/1024/1024/1024,1)+0.6</f>
        <v>0.89999999999999991</v>
      </c>
      <c r="Z252" s="9">
        <f>ROUND((Z249*Z250*Z245*30)/1024/1024/1024,1)+0.6</f>
        <v>14.799999999999999</v>
      </c>
      <c r="AA252" s="9">
        <f>ROUND((AA249*AA250*AA245*30)/1024/1024/1024,1)+0.6</f>
        <v>2</v>
      </c>
      <c r="AB252" s="9">
        <f>ROUND((AB249*AB250*AB245*30)/1024/1024/1024,1)+0.6</f>
        <v>2</v>
      </c>
      <c r="AD252" s="9">
        <f>ROUND((AD249*AD250*AD245*30)/1024/1024/1024,1)+0.6</f>
        <v>9.1</v>
      </c>
      <c r="AE252" s="9">
        <f>ROUND((AE249*AE250*AE245*30)/1024/1024/1024,1)+0.6</f>
        <v>1.5</v>
      </c>
      <c r="AF252" s="9">
        <f>ROUND((AF249*AF250*AF245*30)/1024/1024/1024,1)+0.6</f>
        <v>1.5</v>
      </c>
      <c r="AH252" s="9">
        <f>ROUND((AH249*AH250*AH245*30)/1024/1024/1024,1)+0.6</f>
        <v>8.6</v>
      </c>
      <c r="AI252" s="9">
        <f>ROUND((AI249*AI250*AI245*30)/1024/1024/1024,1)+0.6</f>
        <v>1.4</v>
      </c>
      <c r="AJ252" s="9">
        <f>ROUND((AJ249*AJ250*AJ245*30)/1024/1024/1024,1)+0.6</f>
        <v>1.4</v>
      </c>
      <c r="AL252" s="9">
        <f>ROUND((AL249*AL250*AL245*30)/1024/1024/1024,1)+0.6</f>
        <v>5.3999999999999995</v>
      </c>
      <c r="AM252" s="9">
        <f>ROUND((AM249*AM250*AM245*30)/1024/1024/1024,1)+0.6</f>
        <v>1.1000000000000001</v>
      </c>
      <c r="AN252" s="9">
        <f>ROUND((AN249*AN250*AN245*30)/1024/1024/1024,1)+0.6</f>
        <v>1.1000000000000001</v>
      </c>
      <c r="AP252" s="9">
        <f>ROUND((AP249*AP250*AP245*30)/1024/1024/1024,1)+0.6</f>
        <v>9.2999999999999989</v>
      </c>
      <c r="AQ252" s="9">
        <f>ROUND((AQ249*AQ250*AQ245*30)/1024/1024/1024,1)+0.6</f>
        <v>1.5</v>
      </c>
      <c r="AR252" s="9">
        <f>ROUND((AR249*AR250*AR245*30)/1024/1024/1024,1)+0.6</f>
        <v>1.5</v>
      </c>
      <c r="AT252" s="9">
        <f>ROUND((AT249*AT250*AT245*30)/1024/1024/1024,1)+0.6</f>
        <v>5.8</v>
      </c>
      <c r="AU252" s="9">
        <f>ROUND((AU249*AU250*AU245*30)/1024/1024/1024,1)+0.6</f>
        <v>1.1000000000000001</v>
      </c>
      <c r="AV252" s="9">
        <f>ROUND((AV249*AV250*AV245*30)/1024/1024/1024,1)+0.6</f>
        <v>1.1000000000000001</v>
      </c>
    </row>
    <row r="253" spans="1:57">
      <c r="A253" s="12" t="s">
        <v>84</v>
      </c>
      <c r="B253">
        <v>1</v>
      </c>
      <c r="C253" s="6"/>
      <c r="D253" s="9" t="s">
        <v>284</v>
      </c>
      <c r="E253" s="88" t="s">
        <v>285</v>
      </c>
      <c r="F253" s="14" t="s">
        <v>292</v>
      </c>
      <c r="G253" s="9"/>
      <c r="H253" s="5" t="s">
        <v>17</v>
      </c>
      <c r="J253" s="9">
        <v>2</v>
      </c>
      <c r="K253" s="9">
        <v>2</v>
      </c>
      <c r="L253" s="9">
        <v>2</v>
      </c>
      <c r="N253" s="88">
        <v>1</v>
      </c>
      <c r="O253" s="88">
        <v>1</v>
      </c>
      <c r="P253" s="88">
        <v>1</v>
      </c>
      <c r="R253" s="9">
        <v>2</v>
      </c>
      <c r="S253" s="9">
        <v>2</v>
      </c>
      <c r="T253" s="9">
        <v>2</v>
      </c>
      <c r="V253" s="88">
        <v>1</v>
      </c>
      <c r="W253" s="88">
        <v>1</v>
      </c>
      <c r="X253" s="88">
        <v>1</v>
      </c>
      <c r="Z253" s="9">
        <v>2</v>
      </c>
      <c r="AA253" s="9">
        <v>2</v>
      </c>
      <c r="AB253" s="9">
        <v>2</v>
      </c>
      <c r="AD253" s="88">
        <v>1</v>
      </c>
      <c r="AE253" s="88">
        <v>1</v>
      </c>
      <c r="AF253" s="88">
        <v>1</v>
      </c>
      <c r="AH253" s="9">
        <v>2</v>
      </c>
      <c r="AI253" s="9">
        <v>2</v>
      </c>
      <c r="AJ253" s="9">
        <v>2</v>
      </c>
      <c r="AL253" s="88">
        <v>1</v>
      </c>
      <c r="AM253" s="88">
        <v>1</v>
      </c>
      <c r="AN253" s="88">
        <v>1</v>
      </c>
      <c r="AP253" s="9">
        <v>2</v>
      </c>
      <c r="AQ253" s="9">
        <v>2</v>
      </c>
      <c r="AR253" s="9">
        <v>2</v>
      </c>
      <c r="AT253" s="88">
        <v>1</v>
      </c>
      <c r="AU253" s="88">
        <v>1</v>
      </c>
      <c r="AV253" s="88">
        <v>1</v>
      </c>
    </row>
    <row r="254" spans="1:57">
      <c r="A254">
        <v>1</v>
      </c>
      <c r="B254">
        <v>1</v>
      </c>
      <c r="C254" s="6"/>
      <c r="D254" s="6"/>
      <c r="E254" s="6"/>
      <c r="F254" s="6"/>
      <c r="G254" s="6"/>
      <c r="J254" s="6"/>
      <c r="K254" s="6"/>
      <c r="L254" s="6"/>
      <c r="N254" s="6"/>
      <c r="O254" s="6"/>
      <c r="P254" s="6"/>
      <c r="R254" s="6"/>
      <c r="S254" s="6"/>
      <c r="T254" s="6"/>
      <c r="V254" s="6"/>
      <c r="W254" s="6"/>
      <c r="X254" s="6"/>
      <c r="Z254" s="6"/>
      <c r="AA254" s="6"/>
      <c r="AB254" s="6"/>
      <c r="AD254" s="6"/>
      <c r="AE254" s="6"/>
      <c r="AF254" s="6"/>
      <c r="AH254" s="6"/>
      <c r="AI254" s="6"/>
      <c r="AJ254" s="6"/>
      <c r="AL254" s="6"/>
      <c r="AM254" s="6"/>
      <c r="AN254" s="6"/>
      <c r="AP254" s="6"/>
      <c r="AQ254" s="6"/>
      <c r="AR254" s="6"/>
      <c r="AT254" s="6"/>
      <c r="AU254" s="6"/>
      <c r="AV254" s="6"/>
    </row>
    <row r="255" spans="1:57">
      <c r="A255">
        <v>1</v>
      </c>
      <c r="B255">
        <v>1</v>
      </c>
      <c r="C255" s="6"/>
      <c r="D255" s="9" t="s">
        <v>286</v>
      </c>
      <c r="E255" s="6"/>
      <c r="F255" s="6"/>
      <c r="G255" s="6"/>
      <c r="J255" s="8">
        <f>((J$246*J$247)+J$251)*$J$214</f>
        <v>1.3625</v>
      </c>
      <c r="K255" s="8">
        <f>((K$246*K$247)+K$251)*$J$214</f>
        <v>1.06</v>
      </c>
      <c r="L255" s="8">
        <f>((L$246*L$247)+L$251)*$J$214</f>
        <v>1.06</v>
      </c>
      <c r="N255" s="8">
        <f>((N$246*N$247)+N$251)*$J$214</f>
        <v>0.63000000000000012</v>
      </c>
      <c r="O255" s="8">
        <f>((O$246*O$247)+O$251)*$J$214</f>
        <v>0.44750000000000006</v>
      </c>
      <c r="P255" s="8">
        <f>((P$246*P$247)+P$251)*$J$214</f>
        <v>0.44750000000000006</v>
      </c>
      <c r="R255" s="8">
        <f>((R$246*R$247)+R$251)*$R$214</f>
        <v>1.1125</v>
      </c>
      <c r="S255" s="8">
        <f>((S$246*S$247)+S$251)*$R$214</f>
        <v>1.0349999999999999</v>
      </c>
      <c r="T255" s="8">
        <f>((T$246*T$247)+T$251)*$R$214</f>
        <v>1.0349999999999999</v>
      </c>
      <c r="V255" s="8">
        <f>((V$246*V$247)+V$251)*$R$214</f>
        <v>0.47750000000000004</v>
      </c>
      <c r="W255" s="8">
        <f>((W$246*W$247)+W$251)*$R$214</f>
        <v>0.43250000000000005</v>
      </c>
      <c r="X255" s="8">
        <f>((X$246*X$247)+X$251)*$R$214</f>
        <v>0.43250000000000005</v>
      </c>
      <c r="Z255" s="8">
        <f>((Z$246*Z$247)+Z$251)*$Z$214</f>
        <v>1.2575000000000001</v>
      </c>
      <c r="AA255" s="8">
        <f>((AA$246*AA$247)+AA$251)*$Z$214</f>
        <v>1.05</v>
      </c>
      <c r="AB255" s="8">
        <f>((AB$246*AB$247)+AB$251)*$Z$214</f>
        <v>1.05</v>
      </c>
      <c r="AD255" s="8">
        <f>((AD$246*AD$247)+AD$251)*$Z$214</f>
        <v>0.56500000000000006</v>
      </c>
      <c r="AE255" s="8">
        <f>((AE$246*AE$247)+AE$251)*$Z$214</f>
        <v>0.44000000000000006</v>
      </c>
      <c r="AF255" s="8">
        <f>((AF$246*AF$247)+AF$251)*$Z$214</f>
        <v>0.44000000000000006</v>
      </c>
      <c r="AH255" s="8">
        <f>((AH$246*AH$247)+AH$251)*$AH$214</f>
        <v>1.155</v>
      </c>
      <c r="AI255" s="8">
        <f>((AI$246*AI$247)+AI$251)*$AH$214</f>
        <v>1.0399999999999998</v>
      </c>
      <c r="AJ255" s="8">
        <f>((AJ$246*AJ$247)+AJ$251)*$AH$214</f>
        <v>1.0399999999999998</v>
      </c>
      <c r="AL255" s="8">
        <f>((AL$246*AL$247)+AL$251)*$AH$214</f>
        <v>0.505</v>
      </c>
      <c r="AM255" s="8">
        <f>((AM$246*AM$247)+AM$251)*$AH$214</f>
        <v>0.43500000000000005</v>
      </c>
      <c r="AN255" s="8">
        <f>((AN$246*AN$247)+AN$251)*$AH$214</f>
        <v>0.43500000000000005</v>
      </c>
      <c r="AP255" s="8">
        <f>((AP$246*AP$247)+AP$251)*$AP$214</f>
        <v>1.1675</v>
      </c>
      <c r="AQ255" s="8">
        <f>((AQ$246*AQ$247)+AQ$251)*$AP$214</f>
        <v>1.0425</v>
      </c>
      <c r="AR255" s="8">
        <f>((AR$246*AR$247)+AR$251)*$AP$214</f>
        <v>1.0425</v>
      </c>
      <c r="AT255" s="8">
        <f>((AT$246*AT$247)+AT$251)*$AP$214</f>
        <v>0.51250000000000007</v>
      </c>
      <c r="AU255" s="8">
        <f>((AU$246*AU$247)+AU$251)*$AP$214</f>
        <v>0.43500000000000005</v>
      </c>
      <c r="AV255" s="8">
        <f>((AV$246*AV$247)+AV$251)*$AP$214</f>
        <v>0.43500000000000005</v>
      </c>
      <c r="AX255" s="8">
        <f t="shared" ref="AX255:AX258" si="96">J255+R255+Z255+AH255+AP255</f>
        <v>6.0549999999999997</v>
      </c>
      <c r="AY255" s="8">
        <f t="shared" ref="AY255:AY259" si="97">K255+S255+AA255+AI255+AQ255</f>
        <v>5.2274999999999991</v>
      </c>
      <c r="AZ255" s="8">
        <f t="shared" ref="AZ255:AZ259" si="98">L255+T255+AB255+AJ255+AR255</f>
        <v>5.2274999999999991</v>
      </c>
      <c r="BB255" s="8">
        <f t="shared" ref="BB255:BB259" si="99">N255+V255+AD255+AL255+AT255</f>
        <v>2.6900000000000004</v>
      </c>
      <c r="BC255" s="8">
        <f t="shared" ref="BC255:BC259" si="100">O255+W255+AE255+AM255+AU255</f>
        <v>2.1900000000000004</v>
      </c>
      <c r="BD255" s="8">
        <f t="shared" ref="BD255:BD259" si="101">P255+X255+AF255+AN255+AV255</f>
        <v>2.1900000000000004</v>
      </c>
    </row>
    <row r="256" spans="1:57">
      <c r="A256">
        <v>1</v>
      </c>
      <c r="B256">
        <v>1</v>
      </c>
      <c r="C256" s="6"/>
      <c r="D256" s="9" t="s">
        <v>287</v>
      </c>
      <c r="E256" s="6"/>
      <c r="F256" s="6"/>
      <c r="G256" s="6"/>
      <c r="J256" s="8">
        <f>((J$246*J$247)+J$251)*$J$219</f>
        <v>0.27250000000000002</v>
      </c>
      <c r="K256" s="8">
        <f>((K$246*K$247)+K$251)*$J$219</f>
        <v>0.21199999999999999</v>
      </c>
      <c r="L256" s="8">
        <f>((L$246*L$247)+L$251)*$J$219</f>
        <v>0.21199999999999999</v>
      </c>
      <c r="N256" s="8">
        <f>((N$246*N$247)+N$251)*$J$219</f>
        <v>0.12600000000000003</v>
      </c>
      <c r="O256" s="8">
        <f>((O$246*O$247)+O$251)*$J$219</f>
        <v>8.950000000000001E-2</v>
      </c>
      <c r="P256" s="8">
        <f>((P$246*P$247)+P$251)*$J$219</f>
        <v>8.950000000000001E-2</v>
      </c>
      <c r="R256" s="8">
        <f>((R$246*R$247)+R$251)*$R$219</f>
        <v>0.2225</v>
      </c>
      <c r="S256" s="8">
        <f>((S$246*S$247)+S$251)*$R$219</f>
        <v>0.20699999999999999</v>
      </c>
      <c r="T256" s="8">
        <f>((T$246*T$247)+T$251)*$R$219</f>
        <v>0.20699999999999999</v>
      </c>
      <c r="V256" s="8">
        <f>((V$246*V$247)+V$251)*$R$219</f>
        <v>9.5500000000000015E-2</v>
      </c>
      <c r="W256" s="8">
        <f>((W$246*W$247)+W$251)*$R$219</f>
        <v>8.6500000000000007E-2</v>
      </c>
      <c r="X256" s="8">
        <f>((X$246*X$247)+X$251)*$R$219</f>
        <v>8.6500000000000007E-2</v>
      </c>
      <c r="Z256" s="8">
        <f>((Z$246*Z$247)+Z$251)*$Z$219</f>
        <v>0.2515</v>
      </c>
      <c r="AA256" s="8">
        <f>((AA$246*AA$247)+AA$251)*$Z$219</f>
        <v>0.21</v>
      </c>
      <c r="AB256" s="8">
        <f>((AB$246*AB$247)+AB$251)*$Z$219</f>
        <v>0.21</v>
      </c>
      <c r="AD256" s="8">
        <f>((AD$246*AD$247)+AD$251)*$Z$219</f>
        <v>0.113</v>
      </c>
      <c r="AE256" s="8">
        <f>((AE$246*AE$247)+AE$251)*$Z$219</f>
        <v>8.8000000000000009E-2</v>
      </c>
      <c r="AF256" s="8">
        <f>((AF$246*AF$247)+AF$251)*$Z$219</f>
        <v>8.8000000000000009E-2</v>
      </c>
      <c r="AH256" s="8">
        <f>((AH$246*AH$247)+AH$251)*$AH$219</f>
        <v>0.23099999999999998</v>
      </c>
      <c r="AI256" s="8">
        <f>((AI$246*AI$247)+AI$251)*$AH$219</f>
        <v>0.20799999999999996</v>
      </c>
      <c r="AJ256" s="8">
        <f>((AJ$246*AJ$247)+AJ$251)*$AH$219</f>
        <v>0.20799999999999996</v>
      </c>
      <c r="AL256" s="8">
        <f>((AL$246*AL$247)+AL$251)*$AH$219</f>
        <v>0.10099999999999999</v>
      </c>
      <c r="AM256" s="8">
        <f>((AM$246*AM$247)+AM$251)*$AH$219</f>
        <v>8.7000000000000008E-2</v>
      </c>
      <c r="AN256" s="8">
        <f>((AN$246*AN$247)+AN$251)*$AH$219</f>
        <v>8.7000000000000008E-2</v>
      </c>
      <c r="AP256" s="8">
        <f>((AP$246*AP$247)+AP$251)*$AP$219</f>
        <v>0.23349999999999999</v>
      </c>
      <c r="AQ256" s="8">
        <f>((AQ$246*AQ$247)+AQ$251)*$AP$219</f>
        <v>0.20849999999999999</v>
      </c>
      <c r="AR256" s="8">
        <f>((AR$246*AR$247)+AR$251)*$AP$219</f>
        <v>0.20849999999999999</v>
      </c>
      <c r="AT256" s="8">
        <f>((AT$246*AT$247)+AT$251)*$AP$219</f>
        <v>0.10250000000000001</v>
      </c>
      <c r="AU256" s="8">
        <f>((AU$246*AU$247)+AU$251)*$AP$219</f>
        <v>8.7000000000000008E-2</v>
      </c>
      <c r="AV256" s="8">
        <f>((AV$246*AV$247)+AV$251)*$AP$219</f>
        <v>8.7000000000000008E-2</v>
      </c>
      <c r="AX256" s="8">
        <f t="shared" si="96"/>
        <v>1.2109999999999999</v>
      </c>
      <c r="AY256" s="8">
        <f t="shared" si="97"/>
        <v>1.0454999999999999</v>
      </c>
      <c r="AZ256" s="8">
        <f t="shared" si="98"/>
        <v>1.0454999999999999</v>
      </c>
      <c r="BB256" s="8">
        <f t="shared" si="99"/>
        <v>0.53800000000000003</v>
      </c>
      <c r="BC256" s="8">
        <f t="shared" si="100"/>
        <v>0.43800000000000006</v>
      </c>
      <c r="BD256" s="8">
        <f t="shared" si="101"/>
        <v>0.43800000000000006</v>
      </c>
    </row>
    <row r="257" spans="1:57">
      <c r="A257">
        <v>1</v>
      </c>
      <c r="B257">
        <v>1</v>
      </c>
      <c r="C257" s="6"/>
      <c r="D257" s="9" t="s">
        <v>288</v>
      </c>
      <c r="E257" s="6"/>
      <c r="F257" s="6"/>
      <c r="G257" s="6"/>
      <c r="J257" s="8">
        <f>((J$246*J$247)+J$252)*$J$214</f>
        <v>1.5575000000000001</v>
      </c>
      <c r="K257" s="8">
        <f>((K$246*K$247)+K$252)*$J$214</f>
        <v>1.0875000000000001</v>
      </c>
      <c r="L257" s="8">
        <f>((L$246*L$247)+L$252)*$J$214</f>
        <v>1.0875000000000001</v>
      </c>
      <c r="N257" s="8">
        <f>((N$246*N$247)+N$252)*$J$214</f>
        <v>0.74750000000000005</v>
      </c>
      <c r="O257" s="8">
        <f>((O$246*O$247)+O$252)*$J$214</f>
        <v>0.46750000000000003</v>
      </c>
      <c r="P257" s="8">
        <f>((P$246*P$247)+P$252)*$J$214</f>
        <v>0.46750000000000003</v>
      </c>
      <c r="R257" s="8">
        <f>((R$246*R$247)+R$252)*$R$214</f>
        <v>1.1675</v>
      </c>
      <c r="S257" s="8">
        <f>((S$246*S$247)+S$252)*$R$214</f>
        <v>1.0475000000000001</v>
      </c>
      <c r="T257" s="8">
        <f>((T$246*T$247)+T$252)*$R$214</f>
        <v>1.0475000000000001</v>
      </c>
      <c r="V257" s="8">
        <f>((V$246*V$247)+V$252)*$R$214</f>
        <v>0.51500000000000001</v>
      </c>
      <c r="W257" s="8">
        <f>((W$246*W$247)+W$252)*$R$214</f>
        <v>0.4425</v>
      </c>
      <c r="X257" s="8">
        <f>((X$246*X$247)+X$252)*$R$214</f>
        <v>0.4425</v>
      </c>
      <c r="Z257" s="8">
        <f>((Z$246*Z$247)+Z$252)*$Z$214</f>
        <v>1.39</v>
      </c>
      <c r="AA257" s="8">
        <f>((AA$246*AA$247)+AA$252)*$Z$214</f>
        <v>1.07</v>
      </c>
      <c r="AB257" s="8">
        <f>((AB$246*AB$247)+AB$252)*$Z$214</f>
        <v>1.07</v>
      </c>
      <c r="AD257" s="8">
        <f>((AD$246*AD$247)+AD$252)*$Z$214</f>
        <v>0.64749999999999996</v>
      </c>
      <c r="AE257" s="8">
        <f>((AE$246*AE$247)+AE$252)*$Z$214</f>
        <v>0.45750000000000002</v>
      </c>
      <c r="AF257" s="8">
        <f>((AF$246*AF$247)+AF$252)*$Z$214</f>
        <v>0.45750000000000002</v>
      </c>
      <c r="AH257" s="8">
        <f>((AH$246*AH$247)+AH$252)*$AH$214</f>
        <v>1.2350000000000001</v>
      </c>
      <c r="AI257" s="8">
        <f>((AI$246*AI$247)+AI$252)*$AH$214</f>
        <v>1.0549999999999999</v>
      </c>
      <c r="AJ257" s="8">
        <f>((AJ$246*AJ$247)+AJ$252)*$AH$214</f>
        <v>1.0549999999999999</v>
      </c>
      <c r="AL257" s="8">
        <f>((AL$246*AL$247)+AL$252)*$AH$214</f>
        <v>0.55500000000000005</v>
      </c>
      <c r="AM257" s="8">
        <f>((AM$246*AM$247)+AM$252)*$AH$214</f>
        <v>0.44750000000000006</v>
      </c>
      <c r="AN257" s="8">
        <f>((AN$246*AN$247)+AN$252)*$AH$214</f>
        <v>0.44750000000000006</v>
      </c>
      <c r="AP257" s="8">
        <f>((AP$246*AP$247)+AP$252)*$AP$214</f>
        <v>1.2524999999999999</v>
      </c>
      <c r="AQ257" s="8">
        <f>((AQ$246*AQ$247)+AQ$252)*$AP$214</f>
        <v>1.0574999999999999</v>
      </c>
      <c r="AR257" s="8">
        <f>((AR$246*AR$247)+AR$252)*$AP$214</f>
        <v>1.0574999999999999</v>
      </c>
      <c r="AT257" s="8">
        <f>((AT$246*AT$247)+AT$252)*$AP$214</f>
        <v>0.56500000000000006</v>
      </c>
      <c r="AU257" s="8">
        <f>((AU$246*AU$247)+AU$252)*$AP$214</f>
        <v>0.44750000000000006</v>
      </c>
      <c r="AV257" s="8">
        <f>((AV$246*AV$247)+AV$252)*$AP$214</f>
        <v>0.44750000000000006</v>
      </c>
      <c r="AX257" s="8">
        <f t="shared" si="96"/>
        <v>6.6025000000000009</v>
      </c>
      <c r="AY257" s="8">
        <f t="shared" si="97"/>
        <v>5.3174999999999999</v>
      </c>
      <c r="AZ257" s="8">
        <f t="shared" si="98"/>
        <v>5.3174999999999999</v>
      </c>
      <c r="BB257" s="8">
        <f t="shared" si="99"/>
        <v>3.0300000000000002</v>
      </c>
      <c r="BC257" s="8">
        <f t="shared" si="100"/>
        <v>2.2625000000000002</v>
      </c>
      <c r="BD257" s="8">
        <f t="shared" si="101"/>
        <v>2.2625000000000002</v>
      </c>
    </row>
    <row r="258" spans="1:57">
      <c r="A258">
        <v>1</v>
      </c>
      <c r="B258">
        <v>1</v>
      </c>
      <c r="C258" s="6"/>
      <c r="D258" s="9" t="s">
        <v>289</v>
      </c>
      <c r="E258" s="6"/>
      <c r="F258" s="6"/>
      <c r="G258" s="6"/>
      <c r="J258" s="8">
        <f>((J$246*J$247)+J$252)*$J$219</f>
        <v>0.3115</v>
      </c>
      <c r="K258" s="8">
        <f>((K$246*K$247)+K$252)*$J$219</f>
        <v>0.2175</v>
      </c>
      <c r="L258" s="8">
        <f>((L$246*L$247)+L$252)*$J$219</f>
        <v>0.2175</v>
      </c>
      <c r="N258" s="8">
        <f>((N$246*N$247)+N$252)*$J$219</f>
        <v>0.14949999999999999</v>
      </c>
      <c r="O258" s="8">
        <f>((O$246*O$247)+O$252)*$J$219</f>
        <v>9.35E-2</v>
      </c>
      <c r="P258" s="8">
        <f>((P$246*P$247)+P$252)*$J$219</f>
        <v>9.35E-2</v>
      </c>
      <c r="R258" s="8">
        <f>((R$246*R$247)+R$252)*$R$219</f>
        <v>0.23349999999999999</v>
      </c>
      <c r="S258" s="8">
        <f>((S$246*S$247)+S$252)*$R$219</f>
        <v>0.20949999999999999</v>
      </c>
      <c r="T258" s="8">
        <f>((T$246*T$247)+T$252)*$R$219</f>
        <v>0.20949999999999999</v>
      </c>
      <c r="V258" s="8">
        <f>((V$246*V$247)+V$252)*$R$219</f>
        <v>0.10300000000000001</v>
      </c>
      <c r="W258" s="8">
        <f>((W$246*W$247)+W$252)*$R$219</f>
        <v>8.8499999999999995E-2</v>
      </c>
      <c r="X258" s="8">
        <f>((X$246*X$247)+X$252)*$R$219</f>
        <v>8.8499999999999995E-2</v>
      </c>
      <c r="Z258" s="8">
        <f>((Z$246*Z$247)+Z$252)*$Z$219</f>
        <v>0.27799999999999997</v>
      </c>
      <c r="AA258" s="8">
        <f>((AA$246*AA$247)+AA$252)*$Z$219</f>
        <v>0.214</v>
      </c>
      <c r="AB258" s="8">
        <f>((AB$246*AB$247)+AB$252)*$Z$219</f>
        <v>0.214</v>
      </c>
      <c r="AD258" s="8">
        <f>((AD$246*AD$247)+AD$252)*$Z$219</f>
        <v>0.1295</v>
      </c>
      <c r="AE258" s="8">
        <f>((AE$246*AE$247)+AE$252)*$Z$219</f>
        <v>9.1500000000000012E-2</v>
      </c>
      <c r="AF258" s="8">
        <f>((AF$246*AF$247)+AF$252)*$Z$219</f>
        <v>9.1500000000000012E-2</v>
      </c>
      <c r="AH258" s="8">
        <f>((AH$246*AH$247)+AH$252)*$AH$219</f>
        <v>0.247</v>
      </c>
      <c r="AI258" s="8">
        <f>((AI$246*AI$247)+AI$252)*$AH$219</f>
        <v>0.21099999999999999</v>
      </c>
      <c r="AJ258" s="8">
        <f>((AJ$246*AJ$247)+AJ$252)*$AH$219</f>
        <v>0.21099999999999999</v>
      </c>
      <c r="AL258" s="8">
        <f>((AL$246*AL$247)+AL$252)*$AH$219</f>
        <v>0.111</v>
      </c>
      <c r="AM258" s="8">
        <f>((AM$246*AM$247)+AM$252)*$AH$219</f>
        <v>8.950000000000001E-2</v>
      </c>
      <c r="AN258" s="8">
        <f>((AN$246*AN$247)+AN$252)*$AH$219</f>
        <v>8.950000000000001E-2</v>
      </c>
      <c r="AP258" s="8">
        <f>((AP$246*AP$247)+AP$252)*$AP$219</f>
        <v>0.2505</v>
      </c>
      <c r="AQ258" s="8">
        <f>((AQ$246*AQ$247)+AQ$252)*$AP$219</f>
        <v>0.21149999999999999</v>
      </c>
      <c r="AR258" s="8">
        <f>((AR$246*AR$247)+AR$252)*$AP$219</f>
        <v>0.21149999999999999</v>
      </c>
      <c r="AT258" s="8">
        <f>((AT$246*AT$247)+AT$252)*$AP$219</f>
        <v>0.113</v>
      </c>
      <c r="AU258" s="8">
        <f>((AU$246*AU$247)+AU$252)*$AP$219</f>
        <v>8.950000000000001E-2</v>
      </c>
      <c r="AV258" s="8">
        <f>((AV$246*AV$247)+AV$252)*$AP$219</f>
        <v>8.950000000000001E-2</v>
      </c>
      <c r="AX258" s="8">
        <f t="shared" si="96"/>
        <v>1.3204999999999998</v>
      </c>
      <c r="AY258" s="8">
        <f t="shared" si="97"/>
        <v>1.0634999999999999</v>
      </c>
      <c r="AZ258" s="8">
        <f t="shared" si="98"/>
        <v>1.0634999999999999</v>
      </c>
      <c r="BB258" s="8">
        <f t="shared" si="99"/>
        <v>0.60599999999999998</v>
      </c>
      <c r="BC258" s="8">
        <f t="shared" si="100"/>
        <v>0.45250000000000007</v>
      </c>
      <c r="BD258" s="8">
        <f t="shared" si="101"/>
        <v>0.45250000000000007</v>
      </c>
    </row>
    <row r="259" spans="1:57">
      <c r="A259">
        <v>1</v>
      </c>
      <c r="B259" s="12" t="s">
        <v>145</v>
      </c>
      <c r="C259" s="6"/>
      <c r="D259" s="7" t="s">
        <v>146</v>
      </c>
      <c r="E259" s="6"/>
      <c r="F259" s="6"/>
      <c r="G259" s="6"/>
      <c r="J259" s="3">
        <f>(J$255+J$256*12)*J$253</f>
        <v>9.2650000000000006</v>
      </c>
      <c r="K259" s="3">
        <f>(K$255+K$256*12)*K$253</f>
        <v>7.2080000000000002</v>
      </c>
      <c r="L259" s="3">
        <f>(L$255+L$256*12)*L$253</f>
        <v>7.2080000000000002</v>
      </c>
      <c r="N259" s="3">
        <f>(N$255+N$256*12)*N$253</f>
        <v>2.1420000000000003</v>
      </c>
      <c r="O259" s="3">
        <f>(O$255+O$256*12)*O$253</f>
        <v>1.5215000000000001</v>
      </c>
      <c r="P259" s="3">
        <f>(P$255+P$256*12)*P$253</f>
        <v>1.5215000000000001</v>
      </c>
      <c r="R259" s="3">
        <f>(R$255+R$256*12)*R$253</f>
        <v>7.5649999999999995</v>
      </c>
      <c r="S259" s="3">
        <f>(S$255+S$256*12)*S$253</f>
        <v>7.0380000000000003</v>
      </c>
      <c r="T259" s="3">
        <f>(T$255+T$256*12)*T$253</f>
        <v>7.0380000000000003</v>
      </c>
      <c r="V259" s="3">
        <f>(V$255+V$256*12)*V$253</f>
        <v>1.6235000000000002</v>
      </c>
      <c r="W259" s="3">
        <f>(W$255+W$256*12)*W$253</f>
        <v>1.4705000000000001</v>
      </c>
      <c r="X259" s="3">
        <f>(X$255+X$256*12)*X$253</f>
        <v>1.4705000000000001</v>
      </c>
      <c r="Z259" s="3">
        <f>(Z$255+Z$256*12)*Z$253</f>
        <v>8.5510000000000002</v>
      </c>
      <c r="AA259" s="3">
        <f>(AA$255+AA$256*12)*AA$253</f>
        <v>7.1400000000000006</v>
      </c>
      <c r="AB259" s="3">
        <f>(AB$255+AB$256*12)*AB$253</f>
        <v>7.1400000000000006</v>
      </c>
      <c r="AD259" s="3">
        <f>(AD$255+AD$256*12)*AD$253</f>
        <v>1.9210000000000003</v>
      </c>
      <c r="AE259" s="3">
        <f>(AE$255+AE$256*12)*AE$253</f>
        <v>1.496</v>
      </c>
      <c r="AF259" s="3">
        <f>(AF$255+AF$256*12)*AF$253</f>
        <v>1.496</v>
      </c>
      <c r="AH259" s="3">
        <f>(AH$255+AH$256*12)*AH$253</f>
        <v>7.8539999999999992</v>
      </c>
      <c r="AI259" s="3">
        <f>(AI$255+AI$256*12)*AI$253</f>
        <v>7.0719999999999992</v>
      </c>
      <c r="AJ259" s="3">
        <f>(AJ$255+AJ$256*12)*AJ$253</f>
        <v>7.0719999999999992</v>
      </c>
      <c r="AL259" s="3">
        <f>(AL$255+AL$256*12)*AL$253</f>
        <v>1.7170000000000001</v>
      </c>
      <c r="AM259" s="3">
        <f>(AM$255+AM$256*12)*AM$253</f>
        <v>1.4790000000000001</v>
      </c>
      <c r="AN259" s="3">
        <f>(AN$255+AN$256*12)*AN$253</f>
        <v>1.4790000000000001</v>
      </c>
      <c r="AP259" s="3">
        <f>(AP$255+AP$256*12)*AP$253</f>
        <v>7.9389999999999992</v>
      </c>
      <c r="AQ259" s="3">
        <f>(AQ$255+AQ$256*12)*AQ$253</f>
        <v>7.0889999999999995</v>
      </c>
      <c r="AR259" s="3">
        <f>(AR$255+AR$256*12)*AR$253</f>
        <v>7.0889999999999995</v>
      </c>
      <c r="AT259" s="3">
        <f>(AT$255+AT$256*12)*AT$253</f>
        <v>1.7425000000000002</v>
      </c>
      <c r="AU259" s="3">
        <f>(AU$255+AU$256*12)*AU$253</f>
        <v>1.4790000000000001</v>
      </c>
      <c r="AV259" s="3">
        <f>(AV$255+AV$256*12)*AV$253</f>
        <v>1.4790000000000001</v>
      </c>
      <c r="AX259" s="3">
        <f>J259+R259+Z259+AH259+AP259</f>
        <v>41.173999999999999</v>
      </c>
      <c r="AY259" s="3">
        <f t="shared" si="97"/>
        <v>35.547000000000004</v>
      </c>
      <c r="AZ259" s="3">
        <f t="shared" si="98"/>
        <v>35.547000000000004</v>
      </c>
      <c r="BB259" s="3">
        <f t="shared" si="99"/>
        <v>9.1460000000000008</v>
      </c>
      <c r="BC259" s="3">
        <f t="shared" si="100"/>
        <v>7.4459999999999997</v>
      </c>
      <c r="BD259" s="3">
        <f t="shared" si="101"/>
        <v>7.4459999999999997</v>
      </c>
      <c r="BE259">
        <v>1</v>
      </c>
    </row>
    <row r="260" spans="1:57">
      <c r="A260">
        <v>1</v>
      </c>
      <c r="B260" s="12" t="s">
        <v>145</v>
      </c>
      <c r="C260" s="6"/>
      <c r="E260" s="6"/>
      <c r="F260" s="6"/>
      <c r="G260" s="6"/>
      <c r="L260" s="3">
        <f>J259+K259+L259</f>
        <v>23.680999999999997</v>
      </c>
      <c r="P260" s="3">
        <f>N259+O259+P259</f>
        <v>5.1850000000000005</v>
      </c>
      <c r="T260" s="3">
        <f>R259+S259+T259</f>
        <v>21.640999999999998</v>
      </c>
      <c r="X260" s="3">
        <f>V259+W259+X259</f>
        <v>4.5645000000000007</v>
      </c>
      <c r="AB260" s="3">
        <f>Z259+AA259+AB259</f>
        <v>22.831000000000003</v>
      </c>
      <c r="AF260" s="3">
        <f>AD259+AE259+AF259</f>
        <v>4.9130000000000003</v>
      </c>
      <c r="AJ260" s="3">
        <f>AH259+AI259+AJ259</f>
        <v>21.997999999999998</v>
      </c>
      <c r="AN260" s="3">
        <f>AL259+AM259+AN259</f>
        <v>4.6750000000000007</v>
      </c>
      <c r="AR260" s="3">
        <f>AP259+AQ259+AR259</f>
        <v>22.116999999999997</v>
      </c>
      <c r="AV260" s="3">
        <f>AT259+AU259+AV259</f>
        <v>4.7004999999999999</v>
      </c>
      <c r="AZ260" s="3">
        <f>AX259+AY259+AZ259</f>
        <v>112.268</v>
      </c>
      <c r="BD260" s="3">
        <f>BB259+BC259+BD259</f>
        <v>24.037999999999997</v>
      </c>
    </row>
    <row r="261" spans="1:57">
      <c r="A261">
        <v>1</v>
      </c>
      <c r="B261" s="12" t="s">
        <v>147</v>
      </c>
      <c r="C261" s="6"/>
      <c r="D261" s="7" t="s">
        <v>148</v>
      </c>
      <c r="E261" s="6"/>
      <c r="F261" s="6"/>
      <c r="G261" s="6"/>
      <c r="J261" s="3">
        <f>(J$257+J$258*12)*J$253</f>
        <v>10.591000000000001</v>
      </c>
      <c r="K261" s="3">
        <f>(K$257+K$258*12)*K$253</f>
        <v>7.3949999999999996</v>
      </c>
      <c r="L261" s="3">
        <f>(L$257+L$258*12)*L$253</f>
        <v>7.3949999999999996</v>
      </c>
      <c r="N261" s="3">
        <f>(N$257+N$258*12)*N$253</f>
        <v>2.5415000000000001</v>
      </c>
      <c r="O261" s="3">
        <f>(O$257+O$258*12)*O$253</f>
        <v>1.5894999999999999</v>
      </c>
      <c r="P261" s="3">
        <f>(P$257+P$258*12)*P$253</f>
        <v>1.5894999999999999</v>
      </c>
      <c r="R261" s="3">
        <f>(R$257+R$258*12)*R$253</f>
        <v>7.9389999999999992</v>
      </c>
      <c r="S261" s="3">
        <f>(S$257+S$258*12)*S$253</f>
        <v>7.1229999999999993</v>
      </c>
      <c r="T261" s="3">
        <f>(T$257+T$258*12)*T$253</f>
        <v>7.1229999999999993</v>
      </c>
      <c r="V261" s="3">
        <f>(V$257+V$258*12)*V$253</f>
        <v>1.7510000000000003</v>
      </c>
      <c r="W261" s="3">
        <f>(W$257+W$258*12)*W$253</f>
        <v>1.5044999999999997</v>
      </c>
      <c r="X261" s="3">
        <f>(X$257+X$258*12)*X$253</f>
        <v>1.5044999999999997</v>
      </c>
      <c r="Z261" s="3">
        <f>(Z$257+Z$258*12)*Z$253</f>
        <v>9.4519999999999982</v>
      </c>
      <c r="AA261" s="3">
        <f>(AA$257+AA$258*12)*AA$253</f>
        <v>7.2759999999999998</v>
      </c>
      <c r="AB261" s="3">
        <f>(AB$257+AB$258*12)*AB$253</f>
        <v>7.2759999999999998</v>
      </c>
      <c r="AD261" s="3">
        <f>(AD$257+AD$258*12)*AD$253</f>
        <v>2.2015000000000002</v>
      </c>
      <c r="AE261" s="3">
        <f>(AE$257+AE$258*12)*AE$253</f>
        <v>1.5555000000000001</v>
      </c>
      <c r="AF261" s="3">
        <f>(AF$257+AF$258*12)*AF$253</f>
        <v>1.5555000000000001</v>
      </c>
      <c r="AH261" s="3">
        <f>(AH$257+AH$258*12)*AH$253</f>
        <v>8.3979999999999997</v>
      </c>
      <c r="AI261" s="3">
        <f>(AI$257+AI$258*12)*AI$253</f>
        <v>7.1739999999999995</v>
      </c>
      <c r="AJ261" s="3">
        <f>(AJ$257+AJ$258*12)*AJ$253</f>
        <v>7.1739999999999995</v>
      </c>
      <c r="AL261" s="3">
        <f>(AL$257+AL$258*12)*AL$253</f>
        <v>1.887</v>
      </c>
      <c r="AM261" s="3">
        <f>(AM$257+AM$258*12)*AM$253</f>
        <v>1.5215000000000001</v>
      </c>
      <c r="AN261" s="3">
        <f>(AN$257+AN$258*12)*AN$253</f>
        <v>1.5215000000000001</v>
      </c>
      <c r="AP261" s="3">
        <f>(AP$257+AP$258*12)*AP$253</f>
        <v>8.5169999999999995</v>
      </c>
      <c r="AQ261" s="3">
        <f>(AQ$257+AQ$258*12)*AQ$253</f>
        <v>7.1909999999999989</v>
      </c>
      <c r="AR261" s="3">
        <f>(AR$257+AR$258*12)*AR$253</f>
        <v>7.1909999999999989</v>
      </c>
      <c r="AT261" s="3">
        <f>(AT$257+AT$258*12)*AT$253</f>
        <v>1.9210000000000003</v>
      </c>
      <c r="AU261" s="3">
        <f>(AU$257+AU$258*12)*AU$253</f>
        <v>1.5215000000000001</v>
      </c>
      <c r="AV261" s="3">
        <f>(AV$257+AV$258*12)*AV$253</f>
        <v>1.5215000000000001</v>
      </c>
      <c r="AX261" s="3">
        <f>J261+R261+Z261+AH261+AP261</f>
        <v>44.896999999999991</v>
      </c>
      <c r="AY261" s="3">
        <f t="shared" ref="AY261" si="102">K261+S261+AA261+AI261+AQ261</f>
        <v>36.158999999999992</v>
      </c>
      <c r="AZ261" s="3">
        <f t="shared" ref="AZ261" si="103">L261+T261+AB261+AJ261+AR261</f>
        <v>36.158999999999992</v>
      </c>
      <c r="BB261" s="3">
        <f t="shared" ref="BB261" si="104">N261+V261+AD261+AL261+AT261</f>
        <v>10.302</v>
      </c>
      <c r="BC261" s="3">
        <f t="shared" ref="BC261" si="105">O261+W261+AE261+AM261+AU261</f>
        <v>7.692499999999999</v>
      </c>
      <c r="BD261" s="3">
        <f t="shared" ref="BD261" si="106">P261+X261+AF261+AN261+AV261</f>
        <v>7.692499999999999</v>
      </c>
      <c r="BE261">
        <v>1</v>
      </c>
    </row>
    <row r="262" spans="1:57">
      <c r="A262">
        <v>1</v>
      </c>
      <c r="B262" s="12" t="s">
        <v>147</v>
      </c>
      <c r="C262" s="6"/>
      <c r="E262" s="6"/>
      <c r="F262" s="6"/>
      <c r="G262" s="6"/>
      <c r="L262" s="3">
        <f>J261+K261+L261</f>
        <v>25.381</v>
      </c>
      <c r="P262" s="3">
        <f>N261+O261+P261</f>
        <v>5.7205000000000004</v>
      </c>
      <c r="T262" s="3">
        <f>R261+S261+T261</f>
        <v>22.184999999999995</v>
      </c>
      <c r="X262" s="3">
        <f>V261+W261+X261</f>
        <v>4.76</v>
      </c>
      <c r="AB262" s="3">
        <f>Z261+AA261+AB261</f>
        <v>24.003999999999998</v>
      </c>
      <c r="AF262" s="3">
        <f>AD261+AE261+AF261</f>
        <v>5.3125000000000009</v>
      </c>
      <c r="AJ262" s="3">
        <f>AH261+AI261+AJ261</f>
        <v>22.745999999999999</v>
      </c>
      <c r="AN262" s="3">
        <f>AL261+AM261+AN261</f>
        <v>4.93</v>
      </c>
      <c r="AR262" s="3">
        <f>AP261+AQ261+AR261</f>
        <v>22.898999999999997</v>
      </c>
      <c r="AV262" s="3">
        <f>AT261+AU261+AV261</f>
        <v>4.9640000000000004</v>
      </c>
      <c r="AZ262" s="3">
        <f>AX261+AY261+AZ261</f>
        <v>117.21499999999997</v>
      </c>
      <c r="BD262" s="3">
        <f>BB261+BC261+BD261</f>
        <v>25.686999999999998</v>
      </c>
    </row>
    <row r="263" spans="1:57">
      <c r="A263">
        <v>1</v>
      </c>
      <c r="B263">
        <v>1</v>
      </c>
      <c r="C263" s="6"/>
      <c r="D263" s="6"/>
      <c r="E263" s="6"/>
      <c r="F263" s="6"/>
      <c r="G263" s="6"/>
      <c r="J263" s="6" t="s">
        <v>82</v>
      </c>
      <c r="K263" s="6"/>
      <c r="L263" s="6"/>
      <c r="M263" s="6"/>
      <c r="N263" s="6" t="s">
        <v>83</v>
      </c>
      <c r="O263" s="6"/>
      <c r="P263" s="6"/>
      <c r="R263" s="6" t="s">
        <v>82</v>
      </c>
      <c r="S263" s="6"/>
      <c r="T263" s="6"/>
      <c r="U263" s="6"/>
      <c r="V263" s="6" t="s">
        <v>83</v>
      </c>
      <c r="W263" s="6"/>
      <c r="X263" s="6"/>
      <c r="Z263" s="6" t="s">
        <v>82</v>
      </c>
      <c r="AA263" s="6"/>
      <c r="AB263" s="6"/>
      <c r="AC263" s="6"/>
      <c r="AD263" s="6" t="s">
        <v>83</v>
      </c>
      <c r="AE263" s="6"/>
      <c r="AF263" s="6"/>
      <c r="AH263" s="6" t="s">
        <v>82</v>
      </c>
      <c r="AI263" s="6"/>
      <c r="AJ263" s="6"/>
      <c r="AK263" s="6"/>
      <c r="AL263" s="6" t="s">
        <v>83</v>
      </c>
      <c r="AM263" s="6"/>
      <c r="AN263" s="6"/>
      <c r="AP263" s="6" t="s">
        <v>82</v>
      </c>
      <c r="AQ263" s="6"/>
      <c r="AR263" s="6"/>
      <c r="AS263" s="6"/>
      <c r="AT263" s="6" t="s">
        <v>83</v>
      </c>
      <c r="AU263" s="6"/>
      <c r="AV263" s="6"/>
      <c r="AX263" s="6" t="s">
        <v>82</v>
      </c>
      <c r="AY263" s="6"/>
      <c r="AZ263" s="6"/>
      <c r="BA263" s="6"/>
      <c r="BB263" s="6" t="s">
        <v>83</v>
      </c>
      <c r="BC263" s="6"/>
      <c r="BD263" s="6"/>
    </row>
    <row r="264" spans="1:57">
      <c r="A264" s="12" t="s">
        <v>84</v>
      </c>
      <c r="B264" s="12" t="s">
        <v>85</v>
      </c>
      <c r="C264" s="6"/>
      <c r="D264" s="4" t="s">
        <v>296</v>
      </c>
      <c r="E264" s="43"/>
      <c r="F264" s="44"/>
      <c r="G264" s="45"/>
      <c r="H264" s="46"/>
      <c r="J264" s="21" t="s">
        <v>86</v>
      </c>
      <c r="K264" s="20"/>
      <c r="L264" s="19"/>
      <c r="N264" s="21" t="s">
        <v>86</v>
      </c>
      <c r="O264" s="20"/>
      <c r="P264" s="19"/>
      <c r="R264" s="21" t="s">
        <v>87</v>
      </c>
      <c r="S264" s="20"/>
      <c r="T264" s="19"/>
      <c r="V264" s="21" t="s">
        <v>87</v>
      </c>
      <c r="W264" s="20"/>
      <c r="X264" s="19"/>
      <c r="Z264" s="21" t="s">
        <v>88</v>
      </c>
      <c r="AA264" s="20"/>
      <c r="AB264" s="19"/>
      <c r="AD264" s="21" t="s">
        <v>88</v>
      </c>
      <c r="AE264" s="20"/>
      <c r="AF264" s="19"/>
      <c r="AH264" s="21" t="s">
        <v>89</v>
      </c>
      <c r="AI264" s="20"/>
      <c r="AJ264" s="19"/>
      <c r="AL264" s="21" t="s">
        <v>89</v>
      </c>
      <c r="AM264" s="20"/>
      <c r="AN264" s="19"/>
      <c r="AP264" s="21" t="s">
        <v>90</v>
      </c>
      <c r="AQ264" s="20"/>
      <c r="AR264" s="19"/>
      <c r="AT264" s="21" t="s">
        <v>90</v>
      </c>
      <c r="AU264" s="20"/>
      <c r="AV264" s="19"/>
      <c r="AX264" s="21" t="s">
        <v>91</v>
      </c>
      <c r="AY264" s="20"/>
      <c r="AZ264" s="19"/>
      <c r="BB264" s="21" t="s">
        <v>91</v>
      </c>
      <c r="BC264" s="20"/>
      <c r="BD264" s="19"/>
      <c r="BE264">
        <v>1</v>
      </c>
    </row>
    <row r="265" spans="1:57">
      <c r="A265" s="12" t="s">
        <v>84</v>
      </c>
      <c r="B265" s="12" t="s">
        <v>85</v>
      </c>
      <c r="C265" s="6"/>
      <c r="D265" s="7"/>
      <c r="E265" s="7" t="s">
        <v>151</v>
      </c>
      <c r="F265" s="18" t="s">
        <v>92</v>
      </c>
      <c r="G265" s="7" t="s">
        <v>93</v>
      </c>
      <c r="H265" s="17" t="s">
        <v>94</v>
      </c>
      <c r="J265" s="18" t="s">
        <v>8</v>
      </c>
      <c r="K265" s="18" t="s">
        <v>9</v>
      </c>
      <c r="L265" s="18" t="s">
        <v>10</v>
      </c>
      <c r="N265" s="18" t="s">
        <v>8</v>
      </c>
      <c r="O265" s="18" t="s">
        <v>9</v>
      </c>
      <c r="P265" s="18" t="s">
        <v>10</v>
      </c>
      <c r="R265" s="18" t="s">
        <v>8</v>
      </c>
      <c r="S265" s="18" t="s">
        <v>9</v>
      </c>
      <c r="T265" s="18" t="s">
        <v>10</v>
      </c>
      <c r="V265" s="18" t="s">
        <v>8</v>
      </c>
      <c r="W265" s="18" t="s">
        <v>9</v>
      </c>
      <c r="X265" s="18" t="s">
        <v>10</v>
      </c>
      <c r="Z265" s="18" t="s">
        <v>8</v>
      </c>
      <c r="AA265" s="18" t="s">
        <v>9</v>
      </c>
      <c r="AB265" s="18" t="s">
        <v>10</v>
      </c>
      <c r="AD265" s="18" t="s">
        <v>8</v>
      </c>
      <c r="AE265" s="18" t="s">
        <v>9</v>
      </c>
      <c r="AF265" s="18" t="s">
        <v>10</v>
      </c>
      <c r="AH265" s="18" t="s">
        <v>8</v>
      </c>
      <c r="AI265" s="18" t="s">
        <v>9</v>
      </c>
      <c r="AJ265" s="18" t="s">
        <v>10</v>
      </c>
      <c r="AL265" s="18" t="s">
        <v>8</v>
      </c>
      <c r="AM265" s="18" t="s">
        <v>9</v>
      </c>
      <c r="AN265" s="18" t="s">
        <v>10</v>
      </c>
      <c r="AP265" s="18" t="s">
        <v>8</v>
      </c>
      <c r="AQ265" s="18" t="s">
        <v>9</v>
      </c>
      <c r="AR265" s="18" t="s">
        <v>10</v>
      </c>
      <c r="AT265" s="18" t="s">
        <v>8</v>
      </c>
      <c r="AU265" s="18" t="s">
        <v>9</v>
      </c>
      <c r="AV265" s="18" t="s">
        <v>10</v>
      </c>
      <c r="AX265" s="18" t="s">
        <v>8</v>
      </c>
      <c r="AY265" s="18" t="s">
        <v>9</v>
      </c>
      <c r="AZ265" s="18" t="s">
        <v>10</v>
      </c>
      <c r="BB265" s="18" t="s">
        <v>8</v>
      </c>
      <c r="BC265" s="18" t="s">
        <v>9</v>
      </c>
      <c r="BD265" s="18" t="s">
        <v>10</v>
      </c>
    </row>
    <row r="266" spans="1:57">
      <c r="A266" s="12" t="s">
        <v>84</v>
      </c>
      <c r="B266">
        <v>1</v>
      </c>
      <c r="C266" s="6"/>
      <c r="D266" s="9" t="s">
        <v>297</v>
      </c>
      <c r="E266" s="9"/>
      <c r="F266" s="14" t="s">
        <v>298</v>
      </c>
      <c r="G266" s="9"/>
      <c r="H266" s="5" t="s">
        <v>17</v>
      </c>
      <c r="J266" s="31">
        <v>500</v>
      </c>
      <c r="K266" s="79">
        <f>J266/10</f>
        <v>50</v>
      </c>
      <c r="L266" s="79">
        <f>J266/10</f>
        <v>50</v>
      </c>
      <c r="N266" s="31">
        <v>500</v>
      </c>
      <c r="O266" s="79">
        <f>N266/10</f>
        <v>50</v>
      </c>
      <c r="P266" s="79">
        <f>N266/10</f>
        <v>50</v>
      </c>
      <c r="R266" s="31">
        <v>500</v>
      </c>
      <c r="S266" s="79">
        <f>R266/10</f>
        <v>50</v>
      </c>
      <c r="T266" s="79">
        <f>R266/10</f>
        <v>50</v>
      </c>
      <c r="V266" s="31">
        <v>500</v>
      </c>
      <c r="W266" s="79">
        <f>V266/10</f>
        <v>50</v>
      </c>
      <c r="X266" s="79">
        <f>V266/10</f>
        <v>50</v>
      </c>
      <c r="Z266" s="31">
        <v>500</v>
      </c>
      <c r="AA266" s="79">
        <f>Z266/10</f>
        <v>50</v>
      </c>
      <c r="AB266" s="79">
        <f>Z266/10</f>
        <v>50</v>
      </c>
      <c r="AD266" s="31">
        <v>500</v>
      </c>
      <c r="AE266" s="79">
        <f>AD266/10</f>
        <v>50</v>
      </c>
      <c r="AF266" s="79">
        <f>AD266/10</f>
        <v>50</v>
      </c>
      <c r="AH266" s="31">
        <v>500</v>
      </c>
      <c r="AI266" s="79">
        <f>AH266/10</f>
        <v>50</v>
      </c>
      <c r="AJ266" s="79">
        <f>AH266/10</f>
        <v>50</v>
      </c>
      <c r="AL266" s="31">
        <v>500</v>
      </c>
      <c r="AM266" s="79">
        <f>AL266/10</f>
        <v>50</v>
      </c>
      <c r="AN266" s="79">
        <f>AL266/10</f>
        <v>50</v>
      </c>
      <c r="AP266" s="31">
        <v>500</v>
      </c>
      <c r="AQ266" s="79">
        <f>AP266/10</f>
        <v>50</v>
      </c>
      <c r="AR266" s="79">
        <f>AP266/10</f>
        <v>50</v>
      </c>
      <c r="AT266" s="31">
        <v>500</v>
      </c>
      <c r="AU266" s="79">
        <f>AT266/10</f>
        <v>50</v>
      </c>
      <c r="AV266" s="79">
        <f>AT266/10</f>
        <v>50</v>
      </c>
    </row>
    <row r="267" spans="1:57">
      <c r="A267" s="12" t="s">
        <v>84</v>
      </c>
      <c r="B267">
        <v>1</v>
      </c>
      <c r="C267" s="6"/>
      <c r="D267" s="9" t="s">
        <v>299</v>
      </c>
      <c r="E267" s="88" t="s">
        <v>300</v>
      </c>
      <c r="F267" s="14" t="s">
        <v>298</v>
      </c>
      <c r="G267" s="9"/>
      <c r="H267" s="5" t="s">
        <v>17</v>
      </c>
      <c r="J267" s="9">
        <v>500</v>
      </c>
      <c r="K267" s="79">
        <f>J267/10</f>
        <v>50</v>
      </c>
      <c r="L267" s="79">
        <f>J267/10</f>
        <v>50</v>
      </c>
      <c r="N267" s="88">
        <v>500</v>
      </c>
      <c r="O267" s="93">
        <f>N267/10</f>
        <v>50</v>
      </c>
      <c r="P267" s="93">
        <f>N267/10</f>
        <v>50</v>
      </c>
      <c r="R267" s="9">
        <v>500</v>
      </c>
      <c r="S267" s="79">
        <f>R267/10</f>
        <v>50</v>
      </c>
      <c r="T267" s="79">
        <f>R267/10</f>
        <v>50</v>
      </c>
      <c r="V267" s="88">
        <v>500</v>
      </c>
      <c r="W267" s="93">
        <f>V267/10</f>
        <v>50</v>
      </c>
      <c r="X267" s="93">
        <f>V267/10</f>
        <v>50</v>
      </c>
      <c r="Z267" s="9">
        <v>500</v>
      </c>
      <c r="AA267" s="79">
        <f>Z267/10</f>
        <v>50</v>
      </c>
      <c r="AB267" s="79">
        <f>Z267/10</f>
        <v>50</v>
      </c>
      <c r="AD267" s="88">
        <v>500</v>
      </c>
      <c r="AE267" s="93">
        <f>AD267/10</f>
        <v>50</v>
      </c>
      <c r="AF267" s="93">
        <f>AD267/10</f>
        <v>50</v>
      </c>
      <c r="AH267" s="9">
        <v>500</v>
      </c>
      <c r="AI267" s="79">
        <f>AH267/10</f>
        <v>50</v>
      </c>
      <c r="AJ267" s="79">
        <f>AH267/10</f>
        <v>50</v>
      </c>
      <c r="AL267" s="88">
        <v>500</v>
      </c>
      <c r="AM267" s="93">
        <f>AL267/10</f>
        <v>50</v>
      </c>
      <c r="AN267" s="93">
        <f>AL267/10</f>
        <v>50</v>
      </c>
      <c r="AP267" s="9">
        <v>500</v>
      </c>
      <c r="AQ267" s="79">
        <f>AP267/10</f>
        <v>50</v>
      </c>
      <c r="AR267" s="79">
        <f>AP267/10</f>
        <v>50</v>
      </c>
      <c r="AT267" s="88">
        <v>500</v>
      </c>
      <c r="AU267" s="93">
        <f>AT267/10</f>
        <v>50</v>
      </c>
      <c r="AV267" s="93">
        <f>AT267/10</f>
        <v>50</v>
      </c>
    </row>
    <row r="268" spans="1:57">
      <c r="A268" s="12" t="s">
        <v>84</v>
      </c>
      <c r="B268">
        <v>1</v>
      </c>
      <c r="C268" s="6"/>
      <c r="D268" s="9" t="s">
        <v>301</v>
      </c>
      <c r="E268" s="88" t="s">
        <v>302</v>
      </c>
      <c r="F268" s="14" t="s">
        <v>298</v>
      </c>
      <c r="G268" s="9"/>
      <c r="H268" s="5" t="s">
        <v>98</v>
      </c>
      <c r="J268" s="9">
        <v>810</v>
      </c>
      <c r="K268" s="79">
        <f>J268/10</f>
        <v>81</v>
      </c>
      <c r="L268" s="79">
        <f>J268/10</f>
        <v>81</v>
      </c>
      <c r="N268" s="88">
        <f>計算シート!CH22</f>
        <v>594</v>
      </c>
      <c r="O268" s="93">
        <f>N268/10</f>
        <v>59.4</v>
      </c>
      <c r="P268" s="93">
        <f>N268/10</f>
        <v>59.4</v>
      </c>
      <c r="R268" s="9">
        <v>810</v>
      </c>
      <c r="S268" s="79">
        <f>R268/10</f>
        <v>81</v>
      </c>
      <c r="T268" s="79">
        <f>R268/10</f>
        <v>81</v>
      </c>
      <c r="V268" s="88">
        <f>計算シート!CJ22</f>
        <v>594</v>
      </c>
      <c r="W268" s="93">
        <f>V268/10</f>
        <v>59.4</v>
      </c>
      <c r="X268" s="93">
        <f>V268/10</f>
        <v>59.4</v>
      </c>
      <c r="Z268" s="9">
        <v>810</v>
      </c>
      <c r="AA268" s="79">
        <f>Z268/10</f>
        <v>81</v>
      </c>
      <c r="AB268" s="79">
        <f>Z268/10</f>
        <v>81</v>
      </c>
      <c r="AD268" s="88">
        <f>計算シート!CL22</f>
        <v>594</v>
      </c>
      <c r="AE268" s="93">
        <f>AD268/10</f>
        <v>59.4</v>
      </c>
      <c r="AF268" s="93">
        <f>AD268/10</f>
        <v>59.4</v>
      </c>
      <c r="AH268" s="9">
        <v>810</v>
      </c>
      <c r="AI268" s="79">
        <f>AH268/10</f>
        <v>81</v>
      </c>
      <c r="AJ268" s="79">
        <f>AH268/10</f>
        <v>81</v>
      </c>
      <c r="AL268" s="88">
        <f>計算シート!CN22</f>
        <v>594</v>
      </c>
      <c r="AM268" s="93">
        <f>AL268/10</f>
        <v>59.4</v>
      </c>
      <c r="AN268" s="93">
        <f>AL268/10</f>
        <v>59.4</v>
      </c>
      <c r="AP268" s="9">
        <v>810</v>
      </c>
      <c r="AQ268" s="79">
        <f>AP268/10</f>
        <v>81</v>
      </c>
      <c r="AR268" s="79">
        <f>AP268/10</f>
        <v>81</v>
      </c>
      <c r="AT268" s="88">
        <f>計算シート!CP22</f>
        <v>594</v>
      </c>
      <c r="AU268" s="93">
        <f>AT268/10</f>
        <v>59.4</v>
      </c>
      <c r="AV268" s="93">
        <f>AT268/10</f>
        <v>59.4</v>
      </c>
    </row>
    <row r="269" spans="1:57">
      <c r="A269" s="12" t="s">
        <v>84</v>
      </c>
      <c r="B269">
        <v>1</v>
      </c>
      <c r="C269" s="6"/>
      <c r="D269" s="9" t="s">
        <v>284</v>
      </c>
      <c r="E269" s="88" t="s">
        <v>285</v>
      </c>
      <c r="F269" s="14" t="s">
        <v>298</v>
      </c>
      <c r="G269" s="9"/>
      <c r="H269" s="5" t="s">
        <v>17</v>
      </c>
      <c r="J269" s="9">
        <v>2</v>
      </c>
      <c r="K269" s="9">
        <v>2</v>
      </c>
      <c r="L269" s="9">
        <v>2</v>
      </c>
      <c r="N269" s="88">
        <v>1</v>
      </c>
      <c r="O269" s="88">
        <v>1</v>
      </c>
      <c r="P269" s="88">
        <v>1</v>
      </c>
      <c r="R269" s="9">
        <v>2</v>
      </c>
      <c r="S269" s="9">
        <v>2</v>
      </c>
      <c r="T269" s="9">
        <v>2</v>
      </c>
      <c r="V269" s="88">
        <v>1</v>
      </c>
      <c r="W269" s="88">
        <v>1</v>
      </c>
      <c r="X269" s="88">
        <v>1</v>
      </c>
      <c r="Z269" s="9">
        <v>2</v>
      </c>
      <c r="AA269" s="9">
        <v>2</v>
      </c>
      <c r="AB269" s="9">
        <v>2</v>
      </c>
      <c r="AD269" s="88">
        <v>1</v>
      </c>
      <c r="AE269" s="88">
        <v>1</v>
      </c>
      <c r="AF269" s="88">
        <v>1</v>
      </c>
      <c r="AH269" s="9">
        <v>2</v>
      </c>
      <c r="AI269" s="9">
        <v>2</v>
      </c>
      <c r="AJ269" s="9">
        <v>2</v>
      </c>
      <c r="AL269" s="88">
        <v>1</v>
      </c>
      <c r="AM269" s="88">
        <v>1</v>
      </c>
      <c r="AN269" s="88">
        <v>1</v>
      </c>
      <c r="AP269" s="9">
        <v>2</v>
      </c>
      <c r="AQ269" s="9">
        <v>2</v>
      </c>
      <c r="AR269" s="9">
        <v>2</v>
      </c>
      <c r="AT269" s="88">
        <v>1</v>
      </c>
      <c r="AU269" s="88">
        <v>1</v>
      </c>
      <c r="AV269" s="88">
        <v>1</v>
      </c>
    </row>
    <row r="270" spans="1:57">
      <c r="A270" s="12"/>
      <c r="B270">
        <v>2</v>
      </c>
      <c r="C270" s="6"/>
      <c r="D270" s="9" t="s">
        <v>282</v>
      </c>
      <c r="E270" s="62" t="s">
        <v>283</v>
      </c>
      <c r="F270" s="14"/>
      <c r="G270" s="9"/>
      <c r="H270" s="5"/>
      <c r="J270" s="9"/>
      <c r="K270" s="9"/>
      <c r="L270" s="9"/>
      <c r="N270" s="73">
        <v>0.15</v>
      </c>
      <c r="O270" s="73">
        <v>0.15</v>
      </c>
      <c r="P270" s="73">
        <v>0.15</v>
      </c>
      <c r="R270" s="9"/>
      <c r="S270" s="9"/>
      <c r="T270" s="9"/>
      <c r="V270" s="73">
        <f>N270</f>
        <v>0.15</v>
      </c>
      <c r="W270" s="73">
        <f>O270</f>
        <v>0.15</v>
      </c>
      <c r="X270" s="73">
        <f>P270</f>
        <v>0.15</v>
      </c>
      <c r="Z270" s="9"/>
      <c r="AA270" s="9"/>
      <c r="AB270" s="9"/>
      <c r="AD270" s="73">
        <f>V270</f>
        <v>0.15</v>
      </c>
      <c r="AE270" s="73">
        <f>W270</f>
        <v>0.15</v>
      </c>
      <c r="AF270" s="73">
        <f>X270</f>
        <v>0.15</v>
      </c>
      <c r="AH270" s="9"/>
      <c r="AI270" s="9"/>
      <c r="AJ270" s="9"/>
      <c r="AL270" s="73">
        <f>AD270</f>
        <v>0.15</v>
      </c>
      <c r="AM270" s="73">
        <f>AE270</f>
        <v>0.15</v>
      </c>
      <c r="AN270" s="73">
        <f>AF270</f>
        <v>0.15</v>
      </c>
      <c r="AP270" s="9"/>
      <c r="AQ270" s="9"/>
      <c r="AR270" s="9"/>
      <c r="AT270" s="73">
        <f>AL270</f>
        <v>0.15</v>
      </c>
      <c r="AU270" s="73">
        <f>AM270</f>
        <v>0.15</v>
      </c>
      <c r="AV270" s="73">
        <f>AN270</f>
        <v>0.15</v>
      </c>
    </row>
    <row r="271" spans="1:57">
      <c r="A271" s="12" t="s">
        <v>84</v>
      </c>
      <c r="B271">
        <v>1</v>
      </c>
      <c r="C271" s="6"/>
      <c r="D271" s="29" t="s">
        <v>303</v>
      </c>
      <c r="E271" s="62" t="s">
        <v>304</v>
      </c>
      <c r="F271" s="14" t="s">
        <v>298</v>
      </c>
      <c r="G271" s="9"/>
      <c r="H271" s="5" t="s">
        <v>114</v>
      </c>
      <c r="J271" s="27">
        <v>60</v>
      </c>
      <c r="K271" s="27">
        <v>60</v>
      </c>
      <c r="L271" s="27">
        <v>60</v>
      </c>
      <c r="N271" s="74">
        <v>12</v>
      </c>
      <c r="O271" s="74">
        <v>12</v>
      </c>
      <c r="P271" s="74">
        <v>12</v>
      </c>
      <c r="R271" s="27">
        <v>60</v>
      </c>
      <c r="S271" s="27">
        <v>60</v>
      </c>
      <c r="T271" s="27">
        <v>60</v>
      </c>
      <c r="V271" s="74">
        <v>12</v>
      </c>
      <c r="W271" s="74">
        <v>12</v>
      </c>
      <c r="X271" s="74">
        <v>12</v>
      </c>
      <c r="Z271" s="27">
        <v>60</v>
      </c>
      <c r="AA271" s="27">
        <v>60</v>
      </c>
      <c r="AB271" s="27">
        <v>60</v>
      </c>
      <c r="AD271" s="74">
        <v>12</v>
      </c>
      <c r="AE271" s="74">
        <v>12</v>
      </c>
      <c r="AF271" s="74">
        <v>12</v>
      </c>
      <c r="AH271" s="27">
        <v>60</v>
      </c>
      <c r="AI271" s="27">
        <v>60</v>
      </c>
      <c r="AJ271" s="27">
        <v>60</v>
      </c>
      <c r="AL271" s="74">
        <v>12</v>
      </c>
      <c r="AM271" s="74">
        <v>12</v>
      </c>
      <c r="AN271" s="74">
        <v>12</v>
      </c>
      <c r="AP271" s="27">
        <v>60</v>
      </c>
      <c r="AQ271" s="27">
        <v>60</v>
      </c>
      <c r="AR271" s="27">
        <v>60</v>
      </c>
      <c r="AT271" s="74">
        <v>12</v>
      </c>
      <c r="AU271" s="74">
        <v>12</v>
      </c>
      <c r="AV271" s="74">
        <v>12</v>
      </c>
    </row>
    <row r="272" spans="1:57">
      <c r="A272" s="12" t="s">
        <v>84</v>
      </c>
      <c r="B272">
        <v>1</v>
      </c>
      <c r="C272" s="6"/>
      <c r="D272" s="29" t="s">
        <v>305</v>
      </c>
      <c r="E272" s="9"/>
      <c r="F272" s="14" t="s">
        <v>298</v>
      </c>
      <c r="G272" s="9"/>
      <c r="H272" s="5" t="s">
        <v>114</v>
      </c>
      <c r="J272" s="9">
        <v>60</v>
      </c>
      <c r="K272" s="9">
        <v>60</v>
      </c>
      <c r="L272" s="9">
        <v>60</v>
      </c>
      <c r="N272" s="27">
        <v>60</v>
      </c>
      <c r="O272" s="27">
        <v>60</v>
      </c>
      <c r="P272" s="27">
        <v>60</v>
      </c>
      <c r="R272" s="9">
        <v>60</v>
      </c>
      <c r="S272" s="9">
        <v>60</v>
      </c>
      <c r="T272" s="9">
        <v>60</v>
      </c>
      <c r="V272" s="27">
        <v>60</v>
      </c>
      <c r="W272" s="27">
        <v>60</v>
      </c>
      <c r="X272" s="27">
        <v>60</v>
      </c>
      <c r="Z272" s="9">
        <v>60</v>
      </c>
      <c r="AA272" s="9">
        <v>60</v>
      </c>
      <c r="AB272" s="9">
        <v>60</v>
      </c>
      <c r="AD272" s="27">
        <v>60</v>
      </c>
      <c r="AE272" s="27">
        <v>60</v>
      </c>
      <c r="AF272" s="27">
        <v>60</v>
      </c>
      <c r="AH272" s="9">
        <v>60</v>
      </c>
      <c r="AI272" s="9">
        <v>60</v>
      </c>
      <c r="AJ272" s="9">
        <v>60</v>
      </c>
      <c r="AL272" s="27">
        <v>60</v>
      </c>
      <c r="AM272" s="27">
        <v>60</v>
      </c>
      <c r="AN272" s="27">
        <v>60</v>
      </c>
      <c r="AP272" s="9">
        <v>60</v>
      </c>
      <c r="AQ272" s="9">
        <v>60</v>
      </c>
      <c r="AR272" s="9">
        <v>60</v>
      </c>
      <c r="AT272" s="27">
        <v>60</v>
      </c>
      <c r="AU272" s="27">
        <v>60</v>
      </c>
      <c r="AV272" s="27">
        <v>60</v>
      </c>
    </row>
    <row r="273" spans="1:57">
      <c r="A273">
        <v>1</v>
      </c>
      <c r="B273">
        <v>1</v>
      </c>
      <c r="C273" s="6"/>
      <c r="D273" s="6"/>
      <c r="E273" s="6"/>
      <c r="F273" s="6"/>
      <c r="G273" s="6"/>
      <c r="J273" s="6"/>
      <c r="K273" s="6"/>
      <c r="L273" s="6"/>
      <c r="N273" s="6"/>
      <c r="O273" s="6"/>
      <c r="P273" s="6"/>
      <c r="R273" s="6"/>
      <c r="S273" s="6"/>
      <c r="T273" s="6"/>
      <c r="V273" s="6"/>
      <c r="W273" s="6"/>
      <c r="X273" s="6"/>
      <c r="Z273" s="6"/>
      <c r="AA273" s="6"/>
      <c r="AB273" s="6"/>
      <c r="AD273" s="6"/>
      <c r="AE273" s="6"/>
      <c r="AF273" s="6"/>
      <c r="AH273" s="6"/>
      <c r="AI273" s="6"/>
      <c r="AJ273" s="6"/>
      <c r="AL273" s="6"/>
      <c r="AM273" s="6"/>
      <c r="AN273" s="6"/>
      <c r="AP273" s="6"/>
      <c r="AQ273" s="6"/>
      <c r="AR273" s="6"/>
      <c r="AT273" s="6"/>
      <c r="AU273" s="6"/>
      <c r="AV273" s="6"/>
    </row>
    <row r="274" spans="1:57">
      <c r="A274">
        <v>1</v>
      </c>
      <c r="B274">
        <v>1</v>
      </c>
      <c r="C274" s="6"/>
      <c r="D274" s="9" t="s">
        <v>286</v>
      </c>
      <c r="E274" s="6"/>
      <c r="F274" s="6"/>
      <c r="G274" s="6"/>
      <c r="J274" s="8">
        <f>(J266+J267+J268)*J214</f>
        <v>45.25</v>
      </c>
      <c r="K274" s="8">
        <f>(K266+K267+K268)*J214</f>
        <v>4.5250000000000004</v>
      </c>
      <c r="L274" s="8">
        <f>(L266+L267+L268)*J214</f>
        <v>4.5250000000000004</v>
      </c>
      <c r="N274" s="64">
        <f>(N266+N267+N268)*N270*J214</f>
        <v>5.9775</v>
      </c>
      <c r="O274" s="64">
        <f>(O266+O267+O268)*O270*J214</f>
        <v>0.59775</v>
      </c>
      <c r="P274" s="64">
        <f>(P266+P267+P268)*P270*J214</f>
        <v>0.59775</v>
      </c>
      <c r="R274" s="8">
        <f>(R266+R267+R268)*R214</f>
        <v>45.25</v>
      </c>
      <c r="S274" s="8">
        <f>(S266+S267+S268)*R214</f>
        <v>4.5250000000000004</v>
      </c>
      <c r="T274" s="8">
        <f>(T266+T267+T268)*R214</f>
        <v>4.5250000000000004</v>
      </c>
      <c r="V274" s="64">
        <f>(V266+V267+V268)*V270*R214</f>
        <v>5.9775</v>
      </c>
      <c r="W274" s="64">
        <f>(W266+W267+W268)*W270*R214</f>
        <v>0.59775</v>
      </c>
      <c r="X274" s="64">
        <f>(X266+X267+X268)*X270*R214</f>
        <v>0.59775</v>
      </c>
      <c r="Z274" s="8">
        <f>(Z266+Z267+Z268)*Z214</f>
        <v>45.25</v>
      </c>
      <c r="AA274" s="8">
        <f>(AA266+AA267+AA268)*Z214</f>
        <v>4.5250000000000004</v>
      </c>
      <c r="AB274" s="8">
        <f>(AB266+AB267+AB268)*Z214</f>
        <v>4.5250000000000004</v>
      </c>
      <c r="AD274" s="64">
        <f>(AD266+AD267+AD268)*AD270*Z214</f>
        <v>5.9775</v>
      </c>
      <c r="AE274" s="64">
        <f>(AE266+AE267+AE268)*AE270*Z214</f>
        <v>0.59775</v>
      </c>
      <c r="AF274" s="64">
        <f>(AF266+AF267+AF268)*AF270*Z214</f>
        <v>0.59775</v>
      </c>
      <c r="AH274" s="8">
        <f>(AH266+AH267+AH268)*AH214</f>
        <v>45.25</v>
      </c>
      <c r="AI274" s="8">
        <f>(AI266+AI267+AI268)*AH214</f>
        <v>4.5250000000000004</v>
      </c>
      <c r="AJ274" s="8">
        <f>(AJ266+AJ267+AJ268)*AH214</f>
        <v>4.5250000000000004</v>
      </c>
      <c r="AL274" s="64">
        <f>(AL266+AL267+AL268)*AL270*AH214</f>
        <v>5.9775</v>
      </c>
      <c r="AM274" s="64">
        <f>(AM266+AM267+AM268)*AM270*AH214</f>
        <v>0.59775</v>
      </c>
      <c r="AN274" s="64">
        <f>(AN266+AN267+AN268)*AN270*AH214</f>
        <v>0.59775</v>
      </c>
      <c r="AP274" s="8">
        <f>(AP266+AP267+AP268)*AP214</f>
        <v>45.25</v>
      </c>
      <c r="AQ274" s="8">
        <f>(AQ266+AQ267+AQ268)*AP214</f>
        <v>4.5250000000000004</v>
      </c>
      <c r="AR274" s="8">
        <f>(AR266+AR267+AR268)*AP214</f>
        <v>4.5250000000000004</v>
      </c>
      <c r="AT274" s="64">
        <f>(AT266+AT267+AT268)*AT270*AP214</f>
        <v>5.9775</v>
      </c>
      <c r="AU274" s="64">
        <f>(AU266+AU267+AU268)*AU270*AP214</f>
        <v>0.59775</v>
      </c>
      <c r="AV274" s="64">
        <f>(AV266+AV267+AV268)*AV270*AP214</f>
        <v>0.59775</v>
      </c>
    </row>
    <row r="275" spans="1:57">
      <c r="A275">
        <v>1</v>
      </c>
      <c r="B275">
        <v>1</v>
      </c>
      <c r="C275" s="6"/>
      <c r="D275" s="9" t="s">
        <v>287</v>
      </c>
      <c r="E275" s="6"/>
      <c r="F275" s="6"/>
      <c r="G275" s="6"/>
      <c r="J275" s="8">
        <f>(J266+J267+J268)*J219</f>
        <v>9.0500000000000007</v>
      </c>
      <c r="K275" s="8">
        <f>(K266+K267+K268)*J219</f>
        <v>0.90500000000000003</v>
      </c>
      <c r="L275" s="8">
        <f>(L266+L267+L268)*J219</f>
        <v>0.90500000000000003</v>
      </c>
      <c r="N275" s="64">
        <f>(N266+N267+N268)*N270*J219</f>
        <v>1.1955</v>
      </c>
      <c r="O275" s="64">
        <f>(O266+O267+O268)*O270*J219</f>
        <v>0.11955</v>
      </c>
      <c r="P275" s="64">
        <f>(P266+P267+P268)*P270*J219</f>
        <v>0.11955</v>
      </c>
      <c r="R275" s="8">
        <f>(R266+R267+R268)*R219</f>
        <v>9.0500000000000007</v>
      </c>
      <c r="S275" s="8">
        <f>(S266+S267+S268)*R219</f>
        <v>0.90500000000000003</v>
      </c>
      <c r="T275" s="8">
        <f>(T266+T267+T268)*R219</f>
        <v>0.90500000000000003</v>
      </c>
      <c r="V275" s="64">
        <f>(V266+V267+V268)*V270*R219</f>
        <v>1.1955</v>
      </c>
      <c r="W275" s="64">
        <f>(W266+W267+W268)*W270*R219</f>
        <v>0.11955</v>
      </c>
      <c r="X275" s="64">
        <f>(X266+X267+X268)*X270*R219</f>
        <v>0.11955</v>
      </c>
      <c r="Z275" s="8">
        <f>(Z266+Z267+Z268)*Z219</f>
        <v>9.0500000000000007</v>
      </c>
      <c r="AA275" s="8">
        <f>(AA266+AA267+AA268)*Z219</f>
        <v>0.90500000000000003</v>
      </c>
      <c r="AB275" s="8">
        <f>(AB266+AB267+AB268)*Z219</f>
        <v>0.90500000000000003</v>
      </c>
      <c r="AD275" s="64">
        <f>(AD266+AD267+AD268)*AD270*Z219</f>
        <v>1.1955</v>
      </c>
      <c r="AE275" s="64">
        <f>(AE266+AE267+AE268)*AE270*Z219</f>
        <v>0.11955</v>
      </c>
      <c r="AF275" s="64">
        <f>(AF266+AF267+AF268)*AF270*Z219</f>
        <v>0.11955</v>
      </c>
      <c r="AH275" s="8">
        <f>(AH266+AH267+AH268)*AH219</f>
        <v>9.0500000000000007</v>
      </c>
      <c r="AI275" s="8">
        <f>(AI266+AI267+AI268)*AH219</f>
        <v>0.90500000000000003</v>
      </c>
      <c r="AJ275" s="8">
        <f>(AJ266+AJ267+AJ268)*AH219</f>
        <v>0.90500000000000003</v>
      </c>
      <c r="AL275" s="64">
        <f>(AL266+AL267+AL268)*AL270*AH219</f>
        <v>1.1955</v>
      </c>
      <c r="AM275" s="64">
        <f>(AM266+AM267+AM268)*AM270*AH219</f>
        <v>0.11955</v>
      </c>
      <c r="AN275" s="64">
        <f>(AN266+AN267+AN268)*AN270*AH219</f>
        <v>0.11955</v>
      </c>
      <c r="AP275" s="8">
        <f>(AP266+AP267+AP268)*AP219</f>
        <v>9.0500000000000007</v>
      </c>
      <c r="AQ275" s="8">
        <f>(AQ266+AQ267+AQ268)*AP219</f>
        <v>0.90500000000000003</v>
      </c>
      <c r="AR275" s="8">
        <f>(AR266+AR267+AR268)*AP219</f>
        <v>0.90500000000000003</v>
      </c>
      <c r="AT275" s="64">
        <f>(AT266+AT267+AT268)*AT270*AP219</f>
        <v>1.1955</v>
      </c>
      <c r="AU275" s="64">
        <f>(AU266+AU267+AU268)*AU270*AP219</f>
        <v>0.11955</v>
      </c>
      <c r="AV275" s="64">
        <f>(AV266+AV267+AV268)*AV270*AP219</f>
        <v>0.11955</v>
      </c>
    </row>
    <row r="276" spans="1:57">
      <c r="A276">
        <v>1</v>
      </c>
      <c r="B276">
        <v>1</v>
      </c>
      <c r="C276" s="6"/>
      <c r="D276" s="9" t="s">
        <v>288</v>
      </c>
      <c r="E276" s="6"/>
      <c r="F276" s="6"/>
      <c r="G276" s="6"/>
      <c r="J276" s="8">
        <f>(J266+J267+J268)*J214</f>
        <v>45.25</v>
      </c>
      <c r="K276" s="8">
        <f>(K266+K267+K268)*J214</f>
        <v>4.5250000000000004</v>
      </c>
      <c r="L276" s="8">
        <f>(L266+L267+L268)*J214</f>
        <v>4.5250000000000004</v>
      </c>
      <c r="N276" s="64">
        <f>(N266+N267+N268)*N270*J214</f>
        <v>5.9775</v>
      </c>
      <c r="O276" s="64">
        <f>(O266+O267+O268)*O270*J214</f>
        <v>0.59775</v>
      </c>
      <c r="P276" s="64">
        <f>(P266+P267+P268)*P270*J214</f>
        <v>0.59775</v>
      </c>
      <c r="R276" s="8">
        <f>(R266+R267+R268)*R214</f>
        <v>45.25</v>
      </c>
      <c r="S276" s="8">
        <f>(S266+S267+S268)*R214</f>
        <v>4.5250000000000004</v>
      </c>
      <c r="T276" s="8">
        <f>(T266+T267+T268)*R214</f>
        <v>4.5250000000000004</v>
      </c>
      <c r="V276" s="64">
        <f>(V266+V267+V268)*V270*R214</f>
        <v>5.9775</v>
      </c>
      <c r="W276" s="64">
        <f>(W266+W267+W268)*W270*R214</f>
        <v>0.59775</v>
      </c>
      <c r="X276" s="64">
        <f>(X266+X267+X268)*X270*R214</f>
        <v>0.59775</v>
      </c>
      <c r="Z276" s="8">
        <f>(Z266+Z267+Z268)*Z214</f>
        <v>45.25</v>
      </c>
      <c r="AA276" s="8">
        <f>(AA266+AA267+AA268)*Z214</f>
        <v>4.5250000000000004</v>
      </c>
      <c r="AB276" s="8">
        <f>(AB266+AB267+AB268)*Z214</f>
        <v>4.5250000000000004</v>
      </c>
      <c r="AD276" s="64">
        <f>(AD266+AD267+AD268)*AD270*Z214</f>
        <v>5.9775</v>
      </c>
      <c r="AE276" s="64">
        <f>(AE266+AE267+AE268)*AE270*Z214</f>
        <v>0.59775</v>
      </c>
      <c r="AF276" s="64">
        <f>(AF266+AF267+AF268)*AF270*Z214</f>
        <v>0.59775</v>
      </c>
      <c r="AH276" s="8">
        <f>(AH266+AH267+AH268)*AH214</f>
        <v>45.25</v>
      </c>
      <c r="AI276" s="8">
        <f>(AI266+AI267+AI268)*AH214</f>
        <v>4.5250000000000004</v>
      </c>
      <c r="AJ276" s="8">
        <f>(AJ266+AJ267+AJ268)*AH214</f>
        <v>4.5250000000000004</v>
      </c>
      <c r="AL276" s="64">
        <f>(AL266+AL267+AL268)*AL270*AH214</f>
        <v>5.9775</v>
      </c>
      <c r="AM276" s="64">
        <f>(AM266+AM267+AM268)*AM270*AH214</f>
        <v>0.59775</v>
      </c>
      <c r="AN276" s="64">
        <f>(AN266+AN267+AN268)*AN270*AH214</f>
        <v>0.59775</v>
      </c>
      <c r="AP276" s="8">
        <f>(AP266+AP267+AP268)*AP214</f>
        <v>45.25</v>
      </c>
      <c r="AQ276" s="8">
        <f>(AQ266+AQ267+AQ268)*AP214</f>
        <v>4.5250000000000004</v>
      </c>
      <c r="AR276" s="8">
        <f>(AR266+AR267+AR268)*AP214</f>
        <v>4.5250000000000004</v>
      </c>
      <c r="AT276" s="64">
        <f>(AT266+AT267+AT268)*AT270*AP214</f>
        <v>5.9775</v>
      </c>
      <c r="AU276" s="64">
        <f>(AU266+AU267+AU268)*AU270*AP214</f>
        <v>0.59775</v>
      </c>
      <c r="AV276" s="64">
        <f>(AV266+AV267+AV268)*AV270*AP214</f>
        <v>0.59775</v>
      </c>
    </row>
    <row r="277" spans="1:57">
      <c r="A277">
        <v>1</v>
      </c>
      <c r="B277">
        <v>1</v>
      </c>
      <c r="C277" s="6"/>
      <c r="D277" s="9" t="s">
        <v>289</v>
      </c>
      <c r="E277" s="6"/>
      <c r="F277" s="6"/>
      <c r="G277" s="6"/>
      <c r="J277" s="8">
        <f>(J266+J267+J268)*J219</f>
        <v>9.0500000000000007</v>
      </c>
      <c r="K277" s="8">
        <f>(K266+K267+K268)*J219</f>
        <v>0.90500000000000003</v>
      </c>
      <c r="L277" s="8">
        <f>(L266+L267+L268)*J219</f>
        <v>0.90500000000000003</v>
      </c>
      <c r="N277" s="64">
        <f>(N266+N267+N268)*N270*J219</f>
        <v>1.1955</v>
      </c>
      <c r="O277" s="64">
        <f>(O266+O267+O268)*O270*J219</f>
        <v>0.11955</v>
      </c>
      <c r="P277" s="64">
        <f>(P266+P267+P268)*P270*J219</f>
        <v>0.11955</v>
      </c>
      <c r="R277" s="8">
        <f>(R266+R267+R268)*R219</f>
        <v>9.0500000000000007</v>
      </c>
      <c r="S277" s="8">
        <f>(S266+S267+S268)*R219</f>
        <v>0.90500000000000003</v>
      </c>
      <c r="T277" s="8">
        <f>(T266+T267+T268)*R219</f>
        <v>0.90500000000000003</v>
      </c>
      <c r="V277" s="64">
        <f>(V266+V267+V268)*V270*R219</f>
        <v>1.1955</v>
      </c>
      <c r="W277" s="64">
        <f>(W266+W267+W268)*W270*R219</f>
        <v>0.11955</v>
      </c>
      <c r="X277" s="64">
        <f>(X266+X267+X268)*X270*R219</f>
        <v>0.11955</v>
      </c>
      <c r="Z277" s="8">
        <f>(Z266+Z267+Z268)*Z219</f>
        <v>9.0500000000000007</v>
      </c>
      <c r="AA277" s="8">
        <f>(AA266+AA267+AA268)*Z219</f>
        <v>0.90500000000000003</v>
      </c>
      <c r="AB277" s="8">
        <f>(AB266+AB267+AB268)*Z219</f>
        <v>0.90500000000000003</v>
      </c>
      <c r="AD277" s="64">
        <f>(AD266+AD267+AD268)*AD270*Z219</f>
        <v>1.1955</v>
      </c>
      <c r="AE277" s="64">
        <f>(AE266+AE267+AE268)*AE270*Z219</f>
        <v>0.11955</v>
      </c>
      <c r="AF277" s="64">
        <f>(AF266+AF267+AF268)*AF270*Z219</f>
        <v>0.11955</v>
      </c>
      <c r="AH277" s="8">
        <f>(AH266+AH267+AH268)*AH219</f>
        <v>9.0500000000000007</v>
      </c>
      <c r="AI277" s="8">
        <f>(AI266+AI267+AI268)*AH219</f>
        <v>0.90500000000000003</v>
      </c>
      <c r="AJ277" s="8">
        <f>(AJ266+AJ267+AJ268)*AH219</f>
        <v>0.90500000000000003</v>
      </c>
      <c r="AL277" s="64">
        <f>(AL266+AL267+AL268)*AL270*AH219</f>
        <v>1.1955</v>
      </c>
      <c r="AM277" s="64">
        <f>(AM266+AM267+AM268)*AM270*AH219</f>
        <v>0.11955</v>
      </c>
      <c r="AN277" s="64">
        <f>(AN266+AN267+AN268)*AN270*AH219</f>
        <v>0.11955</v>
      </c>
      <c r="AP277" s="8">
        <f>(AP266+AP267+AP268)*AP219</f>
        <v>9.0500000000000007</v>
      </c>
      <c r="AQ277" s="8">
        <f>(AQ266+AQ267+AQ268)*AP219</f>
        <v>0.90500000000000003</v>
      </c>
      <c r="AR277" s="8">
        <f>(AR266+AR267+AR268)*AP219</f>
        <v>0.90500000000000003</v>
      </c>
      <c r="AT277" s="64">
        <f>(AT266+AT267+AT268)*AT270*AP219</f>
        <v>1.1955</v>
      </c>
      <c r="AU277" s="64">
        <f>(AU266+AU267+AU268)*AU270*AP219</f>
        <v>0.11955</v>
      </c>
      <c r="AV277" s="64">
        <f>(AV266+AV267+AV268)*AV270*AP219</f>
        <v>0.11955</v>
      </c>
    </row>
    <row r="278" spans="1:57">
      <c r="A278">
        <v>1</v>
      </c>
      <c r="B278" s="12" t="s">
        <v>145</v>
      </c>
      <c r="C278" s="6"/>
      <c r="D278" s="7" t="s">
        <v>146</v>
      </c>
      <c r="E278" s="6"/>
      <c r="F278" s="6"/>
      <c r="G278" s="6"/>
      <c r="J278" s="3">
        <f>(J$274+J$275*J$271)*J$269</f>
        <v>1176.5</v>
      </c>
      <c r="K278" s="3">
        <f>(K$274+K$275*K$271)*K$269</f>
        <v>117.65</v>
      </c>
      <c r="L278" s="3">
        <f>(L$274+L$275*L$271)*L$269</f>
        <v>117.65</v>
      </c>
      <c r="N278" s="3">
        <f>(N$274+N$275*N$271)*N$269</f>
        <v>20.323499999999999</v>
      </c>
      <c r="O278" s="3">
        <f>(O$274+O$275*O$271)*O$269</f>
        <v>2.0323500000000001</v>
      </c>
      <c r="P278" s="3">
        <f>(P$274+P$275*P$271)*P$269</f>
        <v>2.0323500000000001</v>
      </c>
      <c r="R278" s="3">
        <f>(R$274+R$275*R$271)*R$269</f>
        <v>1176.5</v>
      </c>
      <c r="S278" s="3">
        <f>(S$274+S$275*S$271)*S$269</f>
        <v>117.65</v>
      </c>
      <c r="T278" s="3">
        <f>(T$274+T$275*T$271)*T$269</f>
        <v>117.65</v>
      </c>
      <c r="V278" s="3">
        <f>(V$274+V$275*V$271)*V$269</f>
        <v>20.323499999999999</v>
      </c>
      <c r="W278" s="3">
        <f>(W$274+W$275*W$271)*W$269</f>
        <v>2.0323500000000001</v>
      </c>
      <c r="X278" s="3">
        <f>(X$274+X$275*X$271)*X$269</f>
        <v>2.0323500000000001</v>
      </c>
      <c r="Z278" s="3">
        <f>(Z$274+Z$275*Z$271)*Z$269</f>
        <v>1176.5</v>
      </c>
      <c r="AA278" s="3">
        <f>(AA$274+AA$275*AA$271)*AA$269</f>
        <v>117.65</v>
      </c>
      <c r="AB278" s="3">
        <f>(AB$274+AB$275*AB$271)*AB$269</f>
        <v>117.65</v>
      </c>
      <c r="AD278" s="3">
        <f>(AD$274+AD$275*AD$271)*AD$269</f>
        <v>20.323499999999999</v>
      </c>
      <c r="AE278" s="3">
        <f>(AE$274+AE$275*AE$271)*AE$269</f>
        <v>2.0323500000000001</v>
      </c>
      <c r="AF278" s="3">
        <f>(AF$274+AF$275*AF$271)*AF$269</f>
        <v>2.0323500000000001</v>
      </c>
      <c r="AH278" s="3">
        <f>(AH$274+AH$275*AH$271)*AH$269</f>
        <v>1176.5</v>
      </c>
      <c r="AI278" s="3">
        <f>(AI$274+AI$275*AI$271)*AI$269</f>
        <v>117.65</v>
      </c>
      <c r="AJ278" s="3">
        <f>(AJ$274+AJ$275*AJ$271)*AJ$269</f>
        <v>117.65</v>
      </c>
      <c r="AL278" s="3">
        <f>(AL$274+AL$275*AL$271)*AL$269</f>
        <v>20.323499999999999</v>
      </c>
      <c r="AM278" s="3">
        <f>(AM$274+AM$275*AM$271)*AM$269</f>
        <v>2.0323500000000001</v>
      </c>
      <c r="AN278" s="3">
        <f>(AN$274+AN$275*AN$271)*AN$269</f>
        <v>2.0323500000000001</v>
      </c>
      <c r="AP278" s="3">
        <f>(AP$274+AP$275*AP$271)*AP$269</f>
        <v>1176.5</v>
      </c>
      <c r="AQ278" s="3">
        <f>(AQ$274+AQ$275*AQ$271)*AQ$269</f>
        <v>117.65</v>
      </c>
      <c r="AR278" s="3">
        <f>(AR$274+AR$275*AR$271)*AR$269</f>
        <v>117.65</v>
      </c>
      <c r="AT278" s="3">
        <f>(AT$274+AT$275*AT$271)*AT$269</f>
        <v>20.323499999999999</v>
      </c>
      <c r="AU278" s="3">
        <f>(AU$274+AU$275*AU$271)*AU$269</f>
        <v>2.0323500000000001</v>
      </c>
      <c r="AV278" s="3">
        <f>(AV$274+AV$275*AV$271)*AV$269</f>
        <v>2.0323500000000001</v>
      </c>
      <c r="AX278" s="3">
        <f>J278+R278+Z278+AH278+AP278</f>
        <v>5882.5</v>
      </c>
      <c r="AY278" s="3">
        <f t="shared" ref="AY278" si="107">K278+S278+AA278+AI278+AQ278</f>
        <v>588.25</v>
      </c>
      <c r="AZ278" s="3">
        <f t="shared" ref="AZ278" si="108">L278+T278+AB278+AJ278+AR278</f>
        <v>588.25</v>
      </c>
      <c r="BB278" s="3">
        <f t="shared" ref="BB278" si="109">N278+V278+AD278+AL278+AT278</f>
        <v>101.61749999999999</v>
      </c>
      <c r="BC278" s="3">
        <f t="shared" ref="BC278" si="110">O278+W278+AE278+AM278+AU278</f>
        <v>10.161750000000001</v>
      </c>
      <c r="BD278" s="3">
        <f t="shared" ref="BD278" si="111">P278+X278+AF278+AN278+AV278</f>
        <v>10.161750000000001</v>
      </c>
      <c r="BE278">
        <v>1</v>
      </c>
    </row>
    <row r="279" spans="1:57">
      <c r="A279">
        <v>1</v>
      </c>
      <c r="B279" s="12" t="s">
        <v>145</v>
      </c>
      <c r="C279" s="6"/>
      <c r="E279" s="6"/>
      <c r="F279" s="6"/>
      <c r="G279" s="6"/>
      <c r="L279" s="3">
        <f>J278+K278+L278</f>
        <v>1411.8000000000002</v>
      </c>
      <c r="P279" s="3">
        <f>N278+O278+P278</f>
        <v>24.388200000000001</v>
      </c>
      <c r="T279" s="3">
        <f>R278+S278+T278</f>
        <v>1411.8000000000002</v>
      </c>
      <c r="X279" s="3">
        <f>V278+W278+X278</f>
        <v>24.388200000000001</v>
      </c>
      <c r="AB279" s="3">
        <f>Z278+AA278+AB278</f>
        <v>1411.8000000000002</v>
      </c>
      <c r="AF279" s="3">
        <f>AD278+AE278+AF278</f>
        <v>24.388200000000001</v>
      </c>
      <c r="AJ279" s="3">
        <f>AH278+AI278+AJ278</f>
        <v>1411.8000000000002</v>
      </c>
      <c r="AN279" s="3">
        <f>AL278+AM278+AN278</f>
        <v>24.388200000000001</v>
      </c>
      <c r="AR279" s="3">
        <f>AP278+AQ278+AR278</f>
        <v>1411.8000000000002</v>
      </c>
      <c r="AV279" s="3">
        <f>AT278+AU278+AV278</f>
        <v>24.388200000000001</v>
      </c>
      <c r="AZ279" s="3">
        <f>AX278+AY278+AZ278</f>
        <v>7059</v>
      </c>
      <c r="BD279" s="3">
        <f>BB278+BC278+BD278</f>
        <v>121.94099999999999</v>
      </c>
    </row>
    <row r="280" spans="1:57">
      <c r="A280">
        <v>1</v>
      </c>
      <c r="B280" s="12" t="s">
        <v>147</v>
      </c>
      <c r="C280" s="6"/>
      <c r="D280" s="7" t="s">
        <v>148</v>
      </c>
      <c r="E280" s="6"/>
      <c r="F280" s="6"/>
      <c r="G280" s="6"/>
      <c r="J280" s="3">
        <f>(J$276+J$277*J$272)*J$269</f>
        <v>1176.5</v>
      </c>
      <c r="K280" s="3">
        <f>(K$276+K$277*K$272)*K$269</f>
        <v>117.65</v>
      </c>
      <c r="L280" s="3">
        <f>(L$276+L$277*L$272)*L$269</f>
        <v>117.65</v>
      </c>
      <c r="N280" s="3">
        <f>(N$276+N$277*N$272)*N$269</f>
        <v>77.70750000000001</v>
      </c>
      <c r="O280" s="3">
        <f>(O$276+O$277*O$272)*O$269</f>
        <v>7.7707499999999996</v>
      </c>
      <c r="P280" s="3">
        <f>(P$276+P$277*P$272)*P$269</f>
        <v>7.7707499999999996</v>
      </c>
      <c r="R280" s="3">
        <f>(R$276+R$277*R$272)*R$269</f>
        <v>1176.5</v>
      </c>
      <c r="S280" s="3">
        <f>$R280/10</f>
        <v>117.65</v>
      </c>
      <c r="T280" s="3">
        <f>$R280/10</f>
        <v>117.65</v>
      </c>
      <c r="V280" s="3">
        <f>(V$276+V$277*V$272)*V$269</f>
        <v>77.70750000000001</v>
      </c>
      <c r="W280" s="3">
        <f>(W$276+W$277*W$272)*W$269</f>
        <v>7.7707499999999996</v>
      </c>
      <c r="X280" s="3">
        <f>(X$276+X$277*X$272)*X$269</f>
        <v>7.7707499999999996</v>
      </c>
      <c r="Z280" s="3">
        <f>(Z$276+Z$277*Z$272)*Z$269</f>
        <v>1176.5</v>
      </c>
      <c r="AA280" s="3">
        <f>$Z280/10</f>
        <v>117.65</v>
      </c>
      <c r="AB280" s="3">
        <f>$Z280/10</f>
        <v>117.65</v>
      </c>
      <c r="AD280" s="3">
        <f>(AD$276+AD$277*AD$272)*AD$269</f>
        <v>77.70750000000001</v>
      </c>
      <c r="AE280" s="3">
        <f>(AE$276+AE$277*AE$272)*AE$269</f>
        <v>7.7707499999999996</v>
      </c>
      <c r="AF280" s="3">
        <f>(AF$276+AF$277*AF$272)*AF$269</f>
        <v>7.7707499999999996</v>
      </c>
      <c r="AH280" s="3">
        <f>(AH$276+AH$277*AH$272)*AH$269</f>
        <v>1176.5</v>
      </c>
      <c r="AI280" s="3">
        <f>$AH280/10</f>
        <v>117.65</v>
      </c>
      <c r="AJ280" s="3">
        <f>$AH280/10</f>
        <v>117.65</v>
      </c>
      <c r="AL280" s="3">
        <f>(AL$276+AL$277*AL$272)*AL$269</f>
        <v>77.70750000000001</v>
      </c>
      <c r="AM280" s="3">
        <f>(AM$276+AM$277*AM$272)*AM$269</f>
        <v>7.7707499999999996</v>
      </c>
      <c r="AN280" s="3">
        <f>(AN$276+AN$277*AN$272)*AN$269</f>
        <v>7.7707499999999996</v>
      </c>
      <c r="AP280" s="3">
        <f>(AP$276+AP$277*AP$272)*AP$269</f>
        <v>1176.5</v>
      </c>
      <c r="AQ280" s="3">
        <f>$AP280/10</f>
        <v>117.65</v>
      </c>
      <c r="AR280" s="3">
        <f>$AP280/10</f>
        <v>117.65</v>
      </c>
      <c r="AT280" s="3">
        <f>(AT$276+AT$277*AT$272)*AT$269</f>
        <v>77.70750000000001</v>
      </c>
      <c r="AU280" s="3">
        <f>(AU$276+AU$277*AU$272)*AU$269</f>
        <v>7.7707499999999996</v>
      </c>
      <c r="AV280" s="3">
        <f>(AV$276+AV$277*AV$272)*AV$269</f>
        <v>7.7707499999999996</v>
      </c>
      <c r="AX280" s="3">
        <f>J280+R280+Z280+AH280+AP280</f>
        <v>5882.5</v>
      </c>
      <c r="AY280" s="3">
        <f t="shared" ref="AY280" si="112">K280+S280+AA280+AI280+AQ280</f>
        <v>588.25</v>
      </c>
      <c r="AZ280" s="3">
        <f t="shared" ref="AZ280" si="113">L280+T280+AB280+AJ280+AR280</f>
        <v>588.25</v>
      </c>
      <c r="BB280" s="3">
        <f t="shared" ref="BB280" si="114">N280+V280+AD280+AL280+AT280</f>
        <v>388.53750000000002</v>
      </c>
      <c r="BC280" s="3">
        <f t="shared" ref="BC280" si="115">O280+W280+AE280+AM280+AU280</f>
        <v>38.853749999999998</v>
      </c>
      <c r="BD280" s="3">
        <f t="shared" ref="BD280" si="116">P280+X280+AF280+AN280+AV280</f>
        <v>38.853749999999998</v>
      </c>
      <c r="BE280">
        <v>1</v>
      </c>
    </row>
    <row r="281" spans="1:57">
      <c r="A281">
        <v>1</v>
      </c>
      <c r="B281" s="12" t="s">
        <v>147</v>
      </c>
      <c r="C281" s="6"/>
      <c r="E281" s="6"/>
      <c r="F281" s="6"/>
      <c r="G281" s="6"/>
      <c r="L281" s="3">
        <f>J280+K280+L280</f>
        <v>1411.8000000000002</v>
      </c>
      <c r="P281" s="3">
        <f>N280+O280+P280</f>
        <v>93.248999999999995</v>
      </c>
      <c r="T281" s="3">
        <f>R280+S280+T280</f>
        <v>1411.8000000000002</v>
      </c>
      <c r="X281" s="3">
        <f>V280+W280+X280</f>
        <v>93.248999999999995</v>
      </c>
      <c r="AB281" s="3">
        <f>Z280+AA280+AB280</f>
        <v>1411.8000000000002</v>
      </c>
      <c r="AF281" s="3">
        <f>AD280+AE280+AF280</f>
        <v>93.248999999999995</v>
      </c>
      <c r="AJ281" s="3">
        <f>AH280+AI280+AJ280</f>
        <v>1411.8000000000002</v>
      </c>
      <c r="AN281" s="3">
        <f>AL280+AM280+AN280</f>
        <v>93.248999999999995</v>
      </c>
      <c r="AR281" s="3">
        <f>AP280+AQ280+AR280</f>
        <v>1411.8000000000002</v>
      </c>
      <c r="AV281" s="3">
        <f>AT280+AU280+AV280</f>
        <v>93.248999999999995</v>
      </c>
      <c r="AZ281" s="3">
        <f>AX280+AY280+AZ280</f>
        <v>7059</v>
      </c>
      <c r="BD281" s="3">
        <f>BB280+BC280+BD280</f>
        <v>466.245</v>
      </c>
    </row>
    <row r="282" spans="1:57">
      <c r="A282">
        <v>1</v>
      </c>
      <c r="B282">
        <v>1</v>
      </c>
      <c r="C282" s="6"/>
      <c r="D282" s="6"/>
      <c r="E282" s="6"/>
      <c r="F282" s="6"/>
      <c r="G282" s="6"/>
      <c r="J282" s="6" t="s">
        <v>82</v>
      </c>
      <c r="K282" s="6"/>
      <c r="L282" s="6"/>
      <c r="M282" s="6"/>
      <c r="N282" s="6" t="s">
        <v>83</v>
      </c>
      <c r="O282" s="6"/>
      <c r="P282" s="6"/>
      <c r="R282" s="6" t="s">
        <v>82</v>
      </c>
      <c r="S282" s="6"/>
      <c r="T282" s="6"/>
      <c r="U282" s="6"/>
      <c r="V282" s="6" t="s">
        <v>83</v>
      </c>
      <c r="W282" s="6"/>
      <c r="X282" s="6"/>
      <c r="Z282" s="6" t="s">
        <v>82</v>
      </c>
      <c r="AA282" s="6"/>
      <c r="AB282" s="6"/>
      <c r="AC282" s="6"/>
      <c r="AD282" s="6" t="s">
        <v>83</v>
      </c>
      <c r="AE282" s="6"/>
      <c r="AF282" s="6"/>
      <c r="AH282" s="6" t="s">
        <v>82</v>
      </c>
      <c r="AI282" s="6"/>
      <c r="AJ282" s="6"/>
      <c r="AK282" s="6"/>
      <c r="AL282" s="6" t="s">
        <v>83</v>
      </c>
      <c r="AM282" s="6"/>
      <c r="AN282" s="6"/>
      <c r="AP282" s="6" t="s">
        <v>82</v>
      </c>
      <c r="AQ282" s="6"/>
      <c r="AR282" s="6"/>
      <c r="AS282" s="6"/>
      <c r="AT282" s="6" t="s">
        <v>83</v>
      </c>
      <c r="AU282" s="6"/>
      <c r="AV282" s="6"/>
      <c r="AX282" s="6" t="s">
        <v>82</v>
      </c>
      <c r="AY282" s="6"/>
      <c r="AZ282" s="6"/>
      <c r="BA282" s="6"/>
      <c r="BB282" s="6" t="s">
        <v>83</v>
      </c>
      <c r="BC282" s="6"/>
      <c r="BD282" s="6"/>
    </row>
    <row r="283" spans="1:57">
      <c r="A283" s="12" t="s">
        <v>84</v>
      </c>
      <c r="B283" s="12" t="s">
        <v>85</v>
      </c>
      <c r="C283" s="6"/>
      <c r="D283" s="4" t="s">
        <v>306</v>
      </c>
      <c r="E283" s="43"/>
      <c r="F283" s="44"/>
      <c r="G283" s="45"/>
      <c r="H283" s="46"/>
      <c r="J283" s="21" t="s">
        <v>86</v>
      </c>
      <c r="K283" s="20"/>
      <c r="L283" s="19"/>
      <c r="N283" s="21" t="s">
        <v>86</v>
      </c>
      <c r="O283" s="20"/>
      <c r="P283" s="19"/>
      <c r="R283" s="21" t="s">
        <v>87</v>
      </c>
      <c r="S283" s="20"/>
      <c r="T283" s="19"/>
      <c r="V283" s="21" t="s">
        <v>87</v>
      </c>
      <c r="W283" s="20"/>
      <c r="X283" s="19"/>
      <c r="Z283" s="21" t="s">
        <v>88</v>
      </c>
      <c r="AA283" s="20"/>
      <c r="AB283" s="19"/>
      <c r="AD283" s="21" t="s">
        <v>88</v>
      </c>
      <c r="AE283" s="20"/>
      <c r="AF283" s="19"/>
      <c r="AH283" s="21" t="s">
        <v>89</v>
      </c>
      <c r="AI283" s="20"/>
      <c r="AJ283" s="19"/>
      <c r="AL283" s="21" t="s">
        <v>89</v>
      </c>
      <c r="AM283" s="20"/>
      <c r="AN283" s="19"/>
      <c r="AP283" s="21" t="s">
        <v>90</v>
      </c>
      <c r="AQ283" s="20"/>
      <c r="AR283" s="19"/>
      <c r="AT283" s="21" t="s">
        <v>90</v>
      </c>
      <c r="AU283" s="20"/>
      <c r="AV283" s="19"/>
      <c r="AX283" s="21" t="s">
        <v>91</v>
      </c>
      <c r="AY283" s="20"/>
      <c r="AZ283" s="19"/>
      <c r="BB283" s="21" t="s">
        <v>91</v>
      </c>
      <c r="BC283" s="20"/>
      <c r="BD283" s="19"/>
      <c r="BE283">
        <v>1</v>
      </c>
    </row>
    <row r="284" spans="1:57">
      <c r="A284" s="12" t="s">
        <v>84</v>
      </c>
      <c r="B284" s="12" t="s">
        <v>85</v>
      </c>
      <c r="C284" s="6"/>
      <c r="D284" s="7"/>
      <c r="E284" s="7" t="s">
        <v>151</v>
      </c>
      <c r="F284" s="18" t="s">
        <v>92</v>
      </c>
      <c r="G284" s="7" t="s">
        <v>93</v>
      </c>
      <c r="H284" s="17" t="s">
        <v>94</v>
      </c>
      <c r="J284" s="18" t="s">
        <v>8</v>
      </c>
      <c r="K284" s="18" t="s">
        <v>9</v>
      </c>
      <c r="L284" s="18" t="s">
        <v>10</v>
      </c>
      <c r="N284" s="18" t="s">
        <v>8</v>
      </c>
      <c r="O284" s="18" t="s">
        <v>9</v>
      </c>
      <c r="P284" s="18" t="s">
        <v>10</v>
      </c>
      <c r="R284" s="18" t="s">
        <v>8</v>
      </c>
      <c r="S284" s="18" t="s">
        <v>9</v>
      </c>
      <c r="T284" s="18" t="s">
        <v>10</v>
      </c>
      <c r="V284" s="18" t="s">
        <v>8</v>
      </c>
      <c r="W284" s="18" t="s">
        <v>9</v>
      </c>
      <c r="X284" s="18" t="s">
        <v>10</v>
      </c>
      <c r="Z284" s="18" t="s">
        <v>8</v>
      </c>
      <c r="AA284" s="18" t="s">
        <v>9</v>
      </c>
      <c r="AB284" s="18" t="s">
        <v>10</v>
      </c>
      <c r="AD284" s="18" t="s">
        <v>8</v>
      </c>
      <c r="AE284" s="18" t="s">
        <v>9</v>
      </c>
      <c r="AF284" s="18" t="s">
        <v>10</v>
      </c>
      <c r="AH284" s="18" t="s">
        <v>8</v>
      </c>
      <c r="AI284" s="18" t="s">
        <v>9</v>
      </c>
      <c r="AJ284" s="18" t="s">
        <v>10</v>
      </c>
      <c r="AL284" s="18" t="s">
        <v>8</v>
      </c>
      <c r="AM284" s="18" t="s">
        <v>9</v>
      </c>
      <c r="AN284" s="18" t="s">
        <v>10</v>
      </c>
      <c r="AP284" s="18" t="s">
        <v>8</v>
      </c>
      <c r="AQ284" s="18" t="s">
        <v>9</v>
      </c>
      <c r="AR284" s="18" t="s">
        <v>10</v>
      </c>
      <c r="AT284" s="18" t="s">
        <v>8</v>
      </c>
      <c r="AU284" s="18" t="s">
        <v>9</v>
      </c>
      <c r="AV284" s="18" t="s">
        <v>10</v>
      </c>
      <c r="AX284" s="18" t="s">
        <v>8</v>
      </c>
      <c r="AY284" s="18" t="s">
        <v>9</v>
      </c>
      <c r="AZ284" s="18" t="s">
        <v>10</v>
      </c>
      <c r="BB284" s="18" t="s">
        <v>8</v>
      </c>
      <c r="BC284" s="18" t="s">
        <v>9</v>
      </c>
      <c r="BD284" s="18" t="s">
        <v>10</v>
      </c>
    </row>
    <row r="285" spans="1:57">
      <c r="A285" s="12" t="s">
        <v>84</v>
      </c>
      <c r="B285">
        <v>1</v>
      </c>
      <c r="C285" s="6"/>
      <c r="D285" s="9" t="s">
        <v>307</v>
      </c>
      <c r="E285" s="9"/>
      <c r="F285" s="14" t="s">
        <v>308</v>
      </c>
      <c r="G285" s="9"/>
      <c r="H285" s="5" t="s">
        <v>17</v>
      </c>
      <c r="J285" s="31">
        <v>190</v>
      </c>
      <c r="K285" s="79">
        <f>J285/10</f>
        <v>19</v>
      </c>
      <c r="L285" s="79">
        <f>J285/10</f>
        <v>19</v>
      </c>
      <c r="N285" s="31">
        <v>190</v>
      </c>
      <c r="O285" s="79">
        <f>N285/10</f>
        <v>19</v>
      </c>
      <c r="P285" s="79">
        <f>N285/10</f>
        <v>19</v>
      </c>
      <c r="R285" s="31">
        <v>190</v>
      </c>
      <c r="S285" s="79">
        <f>R285/10</f>
        <v>19</v>
      </c>
      <c r="T285" s="79">
        <f>R285/10</f>
        <v>19</v>
      </c>
      <c r="V285" s="31">
        <v>190</v>
      </c>
      <c r="W285" s="79">
        <f>V285/10</f>
        <v>19</v>
      </c>
      <c r="X285" s="79">
        <f>V285/10</f>
        <v>19</v>
      </c>
      <c r="Z285" s="31">
        <v>190</v>
      </c>
      <c r="AA285" s="79">
        <f>Z285/10</f>
        <v>19</v>
      </c>
      <c r="AB285" s="79">
        <f>Z285/10</f>
        <v>19</v>
      </c>
      <c r="AD285" s="31">
        <v>190</v>
      </c>
      <c r="AE285" s="79">
        <f>AD285/10</f>
        <v>19</v>
      </c>
      <c r="AF285" s="79">
        <f>AD285/10</f>
        <v>19</v>
      </c>
      <c r="AH285" s="31">
        <v>190</v>
      </c>
      <c r="AI285" s="79">
        <f>AH285/10</f>
        <v>19</v>
      </c>
      <c r="AJ285" s="79">
        <f>AH285/10</f>
        <v>19</v>
      </c>
      <c r="AL285" s="31">
        <v>190</v>
      </c>
      <c r="AM285" s="79">
        <f>AL285/10</f>
        <v>19</v>
      </c>
      <c r="AN285" s="79">
        <f>AL285/10</f>
        <v>19</v>
      </c>
      <c r="AP285" s="31">
        <v>190</v>
      </c>
      <c r="AQ285" s="79">
        <f>AP285/10</f>
        <v>19</v>
      </c>
      <c r="AR285" s="79">
        <f>AP285/10</f>
        <v>19</v>
      </c>
      <c r="AT285" s="31">
        <v>190</v>
      </c>
      <c r="AU285" s="79">
        <f>AT285/10</f>
        <v>19</v>
      </c>
      <c r="AV285" s="79">
        <f>AT285/10</f>
        <v>19</v>
      </c>
    </row>
    <row r="286" spans="1:57">
      <c r="A286" s="12" t="s">
        <v>84</v>
      </c>
      <c r="B286">
        <v>1</v>
      </c>
      <c r="C286" s="6"/>
      <c r="D286" s="9" t="s">
        <v>284</v>
      </c>
      <c r="E286" s="88" t="s">
        <v>285</v>
      </c>
      <c r="F286" s="14" t="s">
        <v>308</v>
      </c>
      <c r="G286" s="9"/>
      <c r="H286" s="5" t="s">
        <v>17</v>
      </c>
      <c r="J286" s="9">
        <v>2</v>
      </c>
      <c r="K286" s="9">
        <v>2</v>
      </c>
      <c r="L286" s="9">
        <v>2</v>
      </c>
      <c r="N286" s="88">
        <v>1</v>
      </c>
      <c r="O286" s="88">
        <v>1</v>
      </c>
      <c r="P286" s="88">
        <v>1</v>
      </c>
      <c r="R286" s="9">
        <v>2</v>
      </c>
      <c r="S286" s="9">
        <v>2</v>
      </c>
      <c r="T286" s="9">
        <v>2</v>
      </c>
      <c r="V286" s="88">
        <v>1</v>
      </c>
      <c r="W286" s="88">
        <v>1</v>
      </c>
      <c r="X286" s="88">
        <v>1</v>
      </c>
      <c r="Z286" s="9">
        <v>2</v>
      </c>
      <c r="AA286" s="9">
        <v>2</v>
      </c>
      <c r="AB286" s="9">
        <v>2</v>
      </c>
      <c r="AD286" s="88">
        <v>1</v>
      </c>
      <c r="AE286" s="88">
        <v>1</v>
      </c>
      <c r="AF286" s="88">
        <v>1</v>
      </c>
      <c r="AH286" s="9">
        <v>2</v>
      </c>
      <c r="AI286" s="9">
        <v>2</v>
      </c>
      <c r="AJ286" s="9">
        <v>2</v>
      </c>
      <c r="AL286" s="88">
        <v>1</v>
      </c>
      <c r="AM286" s="88">
        <v>1</v>
      </c>
      <c r="AN286" s="88">
        <v>1</v>
      </c>
      <c r="AP286" s="9">
        <v>2</v>
      </c>
      <c r="AQ286" s="9">
        <v>2</v>
      </c>
      <c r="AR286" s="9">
        <v>2</v>
      </c>
      <c r="AT286" s="88">
        <v>1</v>
      </c>
      <c r="AU286" s="88">
        <v>1</v>
      </c>
      <c r="AV286" s="88">
        <v>1</v>
      </c>
    </row>
    <row r="287" spans="1:57">
      <c r="A287" s="12"/>
      <c r="B287">
        <v>2</v>
      </c>
      <c r="C287" s="6"/>
      <c r="D287" s="9" t="s">
        <v>282</v>
      </c>
      <c r="E287" s="62" t="s">
        <v>283</v>
      </c>
      <c r="F287" s="14"/>
      <c r="G287" s="9"/>
      <c r="H287" s="5"/>
      <c r="J287" s="9"/>
      <c r="K287" s="9"/>
      <c r="L287" s="9"/>
      <c r="N287" s="73">
        <v>0.15</v>
      </c>
      <c r="O287" s="73">
        <v>0.15</v>
      </c>
      <c r="P287" s="73">
        <v>0.15</v>
      </c>
      <c r="R287" s="9"/>
      <c r="S287" s="9"/>
      <c r="T287" s="9"/>
      <c r="V287" s="73">
        <f>N287</f>
        <v>0.15</v>
      </c>
      <c r="W287" s="73">
        <f>O287</f>
        <v>0.15</v>
      </c>
      <c r="X287" s="73">
        <f>P287</f>
        <v>0.15</v>
      </c>
      <c r="Z287" s="9"/>
      <c r="AA287" s="9"/>
      <c r="AB287" s="9"/>
      <c r="AD287" s="73">
        <f>V287</f>
        <v>0.15</v>
      </c>
      <c r="AE287" s="73">
        <f>W287</f>
        <v>0.15</v>
      </c>
      <c r="AF287" s="73">
        <f>X287</f>
        <v>0.15</v>
      </c>
      <c r="AH287" s="9"/>
      <c r="AI287" s="9"/>
      <c r="AJ287" s="9"/>
      <c r="AL287" s="73">
        <f>AD287</f>
        <v>0.15</v>
      </c>
      <c r="AM287" s="73">
        <f>AE287</f>
        <v>0.15</v>
      </c>
      <c r="AN287" s="73">
        <f>AF287</f>
        <v>0.15</v>
      </c>
      <c r="AP287" s="9"/>
      <c r="AQ287" s="9"/>
      <c r="AR287" s="9"/>
      <c r="AT287" s="73">
        <f>AL287</f>
        <v>0.15</v>
      </c>
      <c r="AU287" s="73">
        <f>AM287</f>
        <v>0.15</v>
      </c>
      <c r="AV287" s="73">
        <f>AN287</f>
        <v>0.15</v>
      </c>
    </row>
    <row r="288" spans="1:57">
      <c r="A288" s="12" t="s">
        <v>84</v>
      </c>
      <c r="B288">
        <v>1</v>
      </c>
      <c r="C288" s="6"/>
      <c r="D288" s="29" t="s">
        <v>303</v>
      </c>
      <c r="E288" s="9"/>
      <c r="F288" s="14" t="s">
        <v>308</v>
      </c>
      <c r="G288" s="9"/>
      <c r="H288" s="5" t="s">
        <v>114</v>
      </c>
      <c r="J288" s="27">
        <v>12</v>
      </c>
      <c r="K288" s="27">
        <v>12</v>
      </c>
      <c r="L288" s="27">
        <v>12</v>
      </c>
      <c r="N288" s="27">
        <v>12</v>
      </c>
      <c r="O288" s="27">
        <v>12</v>
      </c>
      <c r="P288" s="27">
        <v>12</v>
      </c>
      <c r="R288" s="27">
        <v>12</v>
      </c>
      <c r="S288" s="27">
        <v>12</v>
      </c>
      <c r="T288" s="27">
        <v>12</v>
      </c>
      <c r="V288" s="27">
        <v>12</v>
      </c>
      <c r="W288" s="27">
        <v>12</v>
      </c>
      <c r="X288" s="27">
        <v>12</v>
      </c>
      <c r="Z288" s="27">
        <v>12</v>
      </c>
      <c r="AA288" s="27">
        <v>12</v>
      </c>
      <c r="AB288" s="27">
        <v>12</v>
      </c>
      <c r="AD288" s="27">
        <v>12</v>
      </c>
      <c r="AE288" s="27">
        <v>12</v>
      </c>
      <c r="AF288" s="27">
        <v>12</v>
      </c>
      <c r="AH288" s="27">
        <v>12</v>
      </c>
      <c r="AI288" s="27">
        <v>12</v>
      </c>
      <c r="AJ288" s="27">
        <v>12</v>
      </c>
      <c r="AL288" s="27">
        <v>12</v>
      </c>
      <c r="AM288" s="27">
        <v>12</v>
      </c>
      <c r="AN288" s="27">
        <v>12</v>
      </c>
      <c r="AP288" s="27">
        <v>12</v>
      </c>
      <c r="AQ288" s="27">
        <v>12</v>
      </c>
      <c r="AR288" s="27">
        <v>12</v>
      </c>
      <c r="AT288" s="27">
        <v>12</v>
      </c>
      <c r="AU288" s="27">
        <v>12</v>
      </c>
      <c r="AV288" s="27">
        <v>12</v>
      </c>
    </row>
    <row r="289" spans="1:57">
      <c r="A289" s="12" t="s">
        <v>84</v>
      </c>
      <c r="B289">
        <v>1</v>
      </c>
      <c r="C289" s="6"/>
      <c r="D289" s="29" t="s">
        <v>305</v>
      </c>
      <c r="E289" s="9"/>
      <c r="F289" s="14" t="s">
        <v>308</v>
      </c>
      <c r="G289" s="9"/>
      <c r="H289" s="5" t="s">
        <v>114</v>
      </c>
      <c r="J289" s="27">
        <v>12</v>
      </c>
      <c r="K289" s="27">
        <v>12</v>
      </c>
      <c r="L289" s="27">
        <v>12</v>
      </c>
      <c r="N289" s="27">
        <v>12</v>
      </c>
      <c r="O289" s="27">
        <v>12</v>
      </c>
      <c r="P289" s="27">
        <v>12</v>
      </c>
      <c r="R289" s="27">
        <v>12</v>
      </c>
      <c r="S289" s="27">
        <v>12</v>
      </c>
      <c r="T289" s="27">
        <v>12</v>
      </c>
      <c r="V289" s="27">
        <v>12</v>
      </c>
      <c r="W289" s="27">
        <v>12</v>
      </c>
      <c r="X289" s="27">
        <v>12</v>
      </c>
      <c r="Z289" s="27">
        <v>12</v>
      </c>
      <c r="AA289" s="27">
        <v>12</v>
      </c>
      <c r="AB289" s="27">
        <v>12</v>
      </c>
      <c r="AD289" s="27">
        <v>12</v>
      </c>
      <c r="AE289" s="27">
        <v>12</v>
      </c>
      <c r="AF289" s="27">
        <v>12</v>
      </c>
      <c r="AH289" s="27">
        <v>12</v>
      </c>
      <c r="AI289" s="27">
        <v>12</v>
      </c>
      <c r="AJ289" s="27">
        <v>12</v>
      </c>
      <c r="AL289" s="27">
        <v>12</v>
      </c>
      <c r="AM289" s="27">
        <v>12</v>
      </c>
      <c r="AN289" s="27">
        <v>12</v>
      </c>
      <c r="AP289" s="27">
        <v>12</v>
      </c>
      <c r="AQ289" s="27">
        <v>12</v>
      </c>
      <c r="AR289" s="27">
        <v>12</v>
      </c>
      <c r="AT289" s="27">
        <v>12</v>
      </c>
      <c r="AU289" s="27">
        <v>12</v>
      </c>
      <c r="AV289" s="27">
        <v>12</v>
      </c>
    </row>
    <row r="290" spans="1:57">
      <c r="A290">
        <v>1</v>
      </c>
      <c r="B290">
        <v>1</v>
      </c>
      <c r="C290" s="6"/>
      <c r="D290" s="6"/>
      <c r="E290" s="6"/>
      <c r="F290" s="6"/>
      <c r="G290" s="6"/>
      <c r="J290" s="6"/>
      <c r="K290" s="6"/>
      <c r="L290" s="6"/>
      <c r="N290" s="6"/>
      <c r="O290" s="6"/>
      <c r="P290" s="6"/>
      <c r="R290" s="6"/>
      <c r="S290" s="6"/>
      <c r="T290" s="6"/>
      <c r="V290" s="6"/>
      <c r="W290" s="6"/>
      <c r="X290" s="6"/>
      <c r="Z290" s="6"/>
      <c r="AA290" s="6"/>
      <c r="AB290" s="6"/>
      <c r="AD290" s="6"/>
      <c r="AE290" s="6"/>
      <c r="AF290" s="6"/>
      <c r="AH290" s="6"/>
      <c r="AI290" s="6"/>
      <c r="AJ290" s="6"/>
      <c r="AL290" s="6"/>
      <c r="AM290" s="6"/>
      <c r="AN290" s="6"/>
      <c r="AP290" s="6"/>
      <c r="AQ290" s="6"/>
      <c r="AR290" s="6"/>
      <c r="AT290" s="6"/>
      <c r="AU290" s="6"/>
      <c r="AV290" s="6"/>
    </row>
    <row r="291" spans="1:57">
      <c r="A291">
        <v>1</v>
      </c>
      <c r="B291">
        <v>1</v>
      </c>
      <c r="C291" s="6"/>
      <c r="D291" s="9" t="s">
        <v>286</v>
      </c>
      <c r="E291" s="6"/>
      <c r="F291" s="6"/>
      <c r="G291" s="6"/>
      <c r="J291" s="8">
        <f>J285*J214</f>
        <v>4.75</v>
      </c>
      <c r="K291" s="8">
        <f>K285*J214</f>
        <v>0.47500000000000003</v>
      </c>
      <c r="L291" s="8">
        <f>L285*J214</f>
        <v>0.47500000000000003</v>
      </c>
      <c r="N291" s="64">
        <f>N285*N287*J214</f>
        <v>0.71250000000000002</v>
      </c>
      <c r="O291" s="64">
        <f>O285*O287*J214</f>
        <v>7.1250000000000008E-2</v>
      </c>
      <c r="P291" s="64">
        <f>P285*P287*J214</f>
        <v>7.1250000000000008E-2</v>
      </c>
      <c r="R291" s="8">
        <f>R285*R214</f>
        <v>4.75</v>
      </c>
      <c r="S291" s="8">
        <f>S285*R214</f>
        <v>0.47500000000000003</v>
      </c>
      <c r="T291" s="8">
        <f>T285*R214</f>
        <v>0.47500000000000003</v>
      </c>
      <c r="V291" s="64">
        <f>V285*V287*R214</f>
        <v>0.71250000000000002</v>
      </c>
      <c r="W291" s="64">
        <f>W285*W287*R214</f>
        <v>7.1250000000000008E-2</v>
      </c>
      <c r="X291" s="64">
        <f>X285*X287*R214</f>
        <v>7.1250000000000008E-2</v>
      </c>
      <c r="Z291" s="8">
        <f>Z285*Z214</f>
        <v>4.75</v>
      </c>
      <c r="AA291" s="8">
        <f>AA285*Z214</f>
        <v>0.47500000000000003</v>
      </c>
      <c r="AB291" s="8">
        <f>AB285*Z214</f>
        <v>0.47500000000000003</v>
      </c>
      <c r="AD291" s="64">
        <f>AD285*AD287*Z214</f>
        <v>0.71250000000000002</v>
      </c>
      <c r="AE291" s="64">
        <f>AE285*AE287*Z214</f>
        <v>7.1250000000000008E-2</v>
      </c>
      <c r="AF291" s="64">
        <f>AF285*AF287*Z214</f>
        <v>7.1250000000000008E-2</v>
      </c>
      <c r="AH291" s="8">
        <f>AH285*AH214</f>
        <v>4.75</v>
      </c>
      <c r="AI291" s="8">
        <f>AI285*AH214</f>
        <v>0.47500000000000003</v>
      </c>
      <c r="AJ291" s="8">
        <f>AJ285*AH214</f>
        <v>0.47500000000000003</v>
      </c>
      <c r="AL291" s="64">
        <f>AL285*AL287*AH214</f>
        <v>0.71250000000000002</v>
      </c>
      <c r="AM291" s="64">
        <f>AM285*AM287*AH214</f>
        <v>7.1250000000000008E-2</v>
      </c>
      <c r="AN291" s="64">
        <f>AN285*AN287*AH214</f>
        <v>7.1250000000000008E-2</v>
      </c>
      <c r="AP291" s="8">
        <f>AP285*AP214</f>
        <v>4.75</v>
      </c>
      <c r="AQ291" s="8">
        <f>AQ285*AP214</f>
        <v>0.47500000000000003</v>
      </c>
      <c r="AR291" s="8">
        <f>AR285*AP214</f>
        <v>0.47500000000000003</v>
      </c>
      <c r="AT291" s="64">
        <f>AT285*AT287*AP214</f>
        <v>0.71250000000000002</v>
      </c>
      <c r="AU291" s="64">
        <f>AU285*AU287*AP214</f>
        <v>7.1250000000000008E-2</v>
      </c>
      <c r="AV291" s="64">
        <f>AV285*AV287*AP214</f>
        <v>7.1250000000000008E-2</v>
      </c>
      <c r="AX291" s="8">
        <f t="shared" ref="AX291:AX294" si="117">J291+R291+Z291+AH291+AP291</f>
        <v>23.75</v>
      </c>
      <c r="AY291" s="8">
        <f t="shared" ref="AY291:AY295" si="118">K291+S291+AA291+AI291+AQ291</f>
        <v>2.375</v>
      </c>
      <c r="AZ291" s="8">
        <f t="shared" ref="AZ291:AZ295" si="119">L291+T291+AB291+AJ291+AR291</f>
        <v>2.375</v>
      </c>
      <c r="BB291" s="8">
        <f t="shared" ref="BB291:BB295" si="120">N291+V291+AD291+AL291+AT291</f>
        <v>3.5625</v>
      </c>
      <c r="BC291" s="8">
        <f t="shared" ref="BC291:BC295" si="121">O291+W291+AE291+AM291+AU291</f>
        <v>0.35625000000000007</v>
      </c>
      <c r="BD291" s="8">
        <f t="shared" ref="BD291:BD295" si="122">P291+X291+AF291+AN291+AV291</f>
        <v>0.35625000000000007</v>
      </c>
    </row>
    <row r="292" spans="1:57">
      <c r="A292">
        <v>1</v>
      </c>
      <c r="B292">
        <v>1</v>
      </c>
      <c r="C292" s="6"/>
      <c r="D292" s="9" t="s">
        <v>287</v>
      </c>
      <c r="E292" s="6"/>
      <c r="F292" s="6"/>
      <c r="G292" s="6"/>
      <c r="J292" s="8">
        <f>J285*J219</f>
        <v>0.95000000000000007</v>
      </c>
      <c r="K292" s="8">
        <f>K285*J219</f>
        <v>9.5000000000000001E-2</v>
      </c>
      <c r="L292" s="8">
        <f>L285*J219</f>
        <v>9.5000000000000001E-2</v>
      </c>
      <c r="N292" s="64">
        <f>N285*N287*J219</f>
        <v>0.14250000000000002</v>
      </c>
      <c r="O292" s="64">
        <f>O285*O287*J219</f>
        <v>1.4250000000000001E-2</v>
      </c>
      <c r="P292" s="64">
        <f>P285*P287*J219</f>
        <v>1.4250000000000001E-2</v>
      </c>
      <c r="R292" s="8">
        <f>R285*R219</f>
        <v>0.95000000000000007</v>
      </c>
      <c r="S292" s="8">
        <f>S285*R219</f>
        <v>9.5000000000000001E-2</v>
      </c>
      <c r="T292" s="8">
        <f>T285*R219</f>
        <v>9.5000000000000001E-2</v>
      </c>
      <c r="V292" s="64">
        <f>V285*V287*R219</f>
        <v>0.14250000000000002</v>
      </c>
      <c r="W292" s="64">
        <f>W285*W287*R219</f>
        <v>1.4250000000000001E-2</v>
      </c>
      <c r="X292" s="64">
        <f>X285*X287*R219</f>
        <v>1.4250000000000001E-2</v>
      </c>
      <c r="Z292" s="8">
        <f>Z285*Z219</f>
        <v>0.95000000000000007</v>
      </c>
      <c r="AA292" s="8">
        <f>AA285*Z219</f>
        <v>9.5000000000000001E-2</v>
      </c>
      <c r="AB292" s="8">
        <f>AB285*Z219</f>
        <v>9.5000000000000001E-2</v>
      </c>
      <c r="AD292" s="64">
        <f>AD285*AD287*Z219</f>
        <v>0.14250000000000002</v>
      </c>
      <c r="AE292" s="64">
        <f>AE285*AE287*Z219</f>
        <v>1.4250000000000001E-2</v>
      </c>
      <c r="AF292" s="64">
        <f>AF285*AF287*Z219</f>
        <v>1.4250000000000001E-2</v>
      </c>
      <c r="AH292" s="8">
        <f>AH285*AH219</f>
        <v>0.95000000000000007</v>
      </c>
      <c r="AI292" s="8">
        <f>AI285*AH219</f>
        <v>9.5000000000000001E-2</v>
      </c>
      <c r="AJ292" s="8">
        <f>AJ285*AH219</f>
        <v>9.5000000000000001E-2</v>
      </c>
      <c r="AL292" s="64">
        <f>AL285*AL287*AH219</f>
        <v>0.14250000000000002</v>
      </c>
      <c r="AM292" s="64">
        <f>AM285*AM287*AH219</f>
        <v>1.4250000000000001E-2</v>
      </c>
      <c r="AN292" s="64">
        <f>AN285*AN287*AH219</f>
        <v>1.4250000000000001E-2</v>
      </c>
      <c r="AP292" s="8">
        <f>AP285*AP219</f>
        <v>0.95000000000000007</v>
      </c>
      <c r="AQ292" s="8">
        <f>AQ285*AP219</f>
        <v>9.5000000000000001E-2</v>
      </c>
      <c r="AR292" s="8">
        <f>AR285*AP219</f>
        <v>9.5000000000000001E-2</v>
      </c>
      <c r="AT292" s="64">
        <f>AT285*AT287*AP219</f>
        <v>0.14250000000000002</v>
      </c>
      <c r="AU292" s="64">
        <f>AU285*AU287*AP219</f>
        <v>1.4250000000000001E-2</v>
      </c>
      <c r="AV292" s="64">
        <f>AV285*AV287*AP219</f>
        <v>1.4250000000000001E-2</v>
      </c>
      <c r="AX292" s="8">
        <f t="shared" si="117"/>
        <v>4.75</v>
      </c>
      <c r="AY292" s="8">
        <f t="shared" si="118"/>
        <v>0.47499999999999998</v>
      </c>
      <c r="AZ292" s="8">
        <f t="shared" si="119"/>
        <v>0.47499999999999998</v>
      </c>
      <c r="BB292" s="8">
        <f t="shared" si="120"/>
        <v>0.71250000000000013</v>
      </c>
      <c r="BC292" s="8">
        <f t="shared" si="121"/>
        <v>7.1250000000000008E-2</v>
      </c>
      <c r="BD292" s="8">
        <f t="shared" si="122"/>
        <v>7.1250000000000008E-2</v>
      </c>
    </row>
    <row r="293" spans="1:57">
      <c r="A293">
        <v>1</v>
      </c>
      <c r="B293">
        <v>1</v>
      </c>
      <c r="C293" s="6"/>
      <c r="D293" s="9" t="s">
        <v>288</v>
      </c>
      <c r="E293" s="6"/>
      <c r="F293" s="6"/>
      <c r="G293" s="6"/>
      <c r="J293" s="8">
        <f>J285*J214</f>
        <v>4.75</v>
      </c>
      <c r="K293" s="8">
        <f>K285*J214</f>
        <v>0.47500000000000003</v>
      </c>
      <c r="L293" s="8">
        <f>L285*J214</f>
        <v>0.47500000000000003</v>
      </c>
      <c r="N293" s="64">
        <f>N285*N287*J214</f>
        <v>0.71250000000000002</v>
      </c>
      <c r="O293" s="64">
        <f>O285*O287*J214</f>
        <v>7.1250000000000008E-2</v>
      </c>
      <c r="P293" s="64">
        <f>P285*P287*J214</f>
        <v>7.1250000000000008E-2</v>
      </c>
      <c r="R293" s="8">
        <f>R285*R214</f>
        <v>4.75</v>
      </c>
      <c r="S293" s="8">
        <f>S285*R214</f>
        <v>0.47500000000000003</v>
      </c>
      <c r="T293" s="8">
        <f>T285*R214</f>
        <v>0.47500000000000003</v>
      </c>
      <c r="V293" s="64">
        <f>V285*V287*R214</f>
        <v>0.71250000000000002</v>
      </c>
      <c r="W293" s="64">
        <f>W285*W287*R214</f>
        <v>7.1250000000000008E-2</v>
      </c>
      <c r="X293" s="64">
        <f>X285*X287*R214</f>
        <v>7.1250000000000008E-2</v>
      </c>
      <c r="Z293" s="8">
        <f>Z285*Z214</f>
        <v>4.75</v>
      </c>
      <c r="AA293" s="8">
        <f>AA285*Z214</f>
        <v>0.47500000000000003</v>
      </c>
      <c r="AB293" s="8">
        <f>AB285*Z214</f>
        <v>0.47500000000000003</v>
      </c>
      <c r="AD293" s="64">
        <f>AD285*AD287*Z214</f>
        <v>0.71250000000000002</v>
      </c>
      <c r="AE293" s="64">
        <f>AE285*AE287*Z214</f>
        <v>7.1250000000000008E-2</v>
      </c>
      <c r="AF293" s="64">
        <f>AF285*AF287*Z214</f>
        <v>7.1250000000000008E-2</v>
      </c>
      <c r="AH293" s="8">
        <f>AH285*AH214</f>
        <v>4.75</v>
      </c>
      <c r="AI293" s="8">
        <f>AI285*AH214</f>
        <v>0.47500000000000003</v>
      </c>
      <c r="AJ293" s="8">
        <f>AJ285*AH214</f>
        <v>0.47500000000000003</v>
      </c>
      <c r="AL293" s="64">
        <f>AL285*AL287*AH214</f>
        <v>0.71250000000000002</v>
      </c>
      <c r="AM293" s="64">
        <f>AM285*AM287*AH214</f>
        <v>7.1250000000000008E-2</v>
      </c>
      <c r="AN293" s="64">
        <f>AN285*AN287*AH214</f>
        <v>7.1250000000000008E-2</v>
      </c>
      <c r="AP293" s="8">
        <f>AP285*AP214</f>
        <v>4.75</v>
      </c>
      <c r="AQ293" s="8">
        <f>AQ285*AP214</f>
        <v>0.47500000000000003</v>
      </c>
      <c r="AR293" s="8">
        <f>AR285*AP214</f>
        <v>0.47500000000000003</v>
      </c>
      <c r="AT293" s="64">
        <f>AT285*AT287*AP214</f>
        <v>0.71250000000000002</v>
      </c>
      <c r="AU293" s="64">
        <f>AU285*AU287*AP214</f>
        <v>7.1250000000000008E-2</v>
      </c>
      <c r="AV293" s="64">
        <f>AV285*AV287*AP214</f>
        <v>7.1250000000000008E-2</v>
      </c>
      <c r="AX293" s="8">
        <f t="shared" si="117"/>
        <v>23.75</v>
      </c>
      <c r="AY293" s="8">
        <f t="shared" si="118"/>
        <v>2.375</v>
      </c>
      <c r="AZ293" s="8">
        <f t="shared" si="119"/>
        <v>2.375</v>
      </c>
      <c r="BB293" s="8">
        <f t="shared" si="120"/>
        <v>3.5625</v>
      </c>
      <c r="BC293" s="8">
        <f t="shared" si="121"/>
        <v>0.35625000000000007</v>
      </c>
      <c r="BD293" s="8">
        <f t="shared" si="122"/>
        <v>0.35625000000000007</v>
      </c>
    </row>
    <row r="294" spans="1:57">
      <c r="A294">
        <v>1</v>
      </c>
      <c r="B294">
        <v>1</v>
      </c>
      <c r="C294" s="6"/>
      <c r="D294" s="9" t="s">
        <v>289</v>
      </c>
      <c r="E294" s="6"/>
      <c r="F294" s="6"/>
      <c r="G294" s="6"/>
      <c r="J294" s="8">
        <f>J285*J219</f>
        <v>0.95000000000000007</v>
      </c>
      <c r="K294" s="8">
        <f>K285*J219</f>
        <v>9.5000000000000001E-2</v>
      </c>
      <c r="L294" s="8">
        <f>L285*J219</f>
        <v>9.5000000000000001E-2</v>
      </c>
      <c r="N294" s="64">
        <f>N285*N287*J219</f>
        <v>0.14250000000000002</v>
      </c>
      <c r="O294" s="64">
        <f>O285*O287*J219</f>
        <v>1.4250000000000001E-2</v>
      </c>
      <c r="P294" s="64">
        <f>P285*P287*J219</f>
        <v>1.4250000000000001E-2</v>
      </c>
      <c r="R294" s="8">
        <f>R285*R219</f>
        <v>0.95000000000000007</v>
      </c>
      <c r="S294" s="8">
        <f>S285*R219</f>
        <v>9.5000000000000001E-2</v>
      </c>
      <c r="T294" s="8">
        <f>T285*R219</f>
        <v>9.5000000000000001E-2</v>
      </c>
      <c r="V294" s="64">
        <f>V285*V287*R219</f>
        <v>0.14250000000000002</v>
      </c>
      <c r="W294" s="64">
        <f>W285*W287*R219</f>
        <v>1.4250000000000001E-2</v>
      </c>
      <c r="X294" s="64">
        <f>X285*X287*R219</f>
        <v>1.4250000000000001E-2</v>
      </c>
      <c r="Z294" s="8">
        <f>Z285*Z219</f>
        <v>0.95000000000000007</v>
      </c>
      <c r="AA294" s="8">
        <f>AA285*Z219</f>
        <v>9.5000000000000001E-2</v>
      </c>
      <c r="AB294" s="8">
        <f>AB285*Z219</f>
        <v>9.5000000000000001E-2</v>
      </c>
      <c r="AD294" s="64">
        <f>AD285*AD287*Z219</f>
        <v>0.14250000000000002</v>
      </c>
      <c r="AE294" s="64">
        <f>AE285*AE287*Z219</f>
        <v>1.4250000000000001E-2</v>
      </c>
      <c r="AF294" s="64">
        <f>AF285*AF287*Z219</f>
        <v>1.4250000000000001E-2</v>
      </c>
      <c r="AH294" s="8">
        <f>AH285*AH219</f>
        <v>0.95000000000000007</v>
      </c>
      <c r="AI294" s="8">
        <f>AI285*AH219</f>
        <v>9.5000000000000001E-2</v>
      </c>
      <c r="AJ294" s="8">
        <f>AJ285*AH219</f>
        <v>9.5000000000000001E-2</v>
      </c>
      <c r="AL294" s="64">
        <f>AL285*AL287*AH219</f>
        <v>0.14250000000000002</v>
      </c>
      <c r="AM294" s="64">
        <f>AM285*AM287*AH219</f>
        <v>1.4250000000000001E-2</v>
      </c>
      <c r="AN294" s="64">
        <f>AN285*AN287*AH219</f>
        <v>1.4250000000000001E-2</v>
      </c>
      <c r="AP294" s="8">
        <f>AP285*AP219</f>
        <v>0.95000000000000007</v>
      </c>
      <c r="AQ294" s="8">
        <f>AQ285*AP219</f>
        <v>9.5000000000000001E-2</v>
      </c>
      <c r="AR294" s="8">
        <f>AR285*AP219</f>
        <v>9.5000000000000001E-2</v>
      </c>
      <c r="AT294" s="64">
        <f>AT285*AT287*AP219</f>
        <v>0.14250000000000002</v>
      </c>
      <c r="AU294" s="64">
        <f>AU285*AU287*AP219</f>
        <v>1.4250000000000001E-2</v>
      </c>
      <c r="AV294" s="64">
        <f>AV285*AV287*AP219</f>
        <v>1.4250000000000001E-2</v>
      </c>
      <c r="AX294" s="8">
        <f t="shared" si="117"/>
        <v>4.75</v>
      </c>
      <c r="AY294" s="8">
        <f t="shared" si="118"/>
        <v>0.47499999999999998</v>
      </c>
      <c r="AZ294" s="8">
        <f t="shared" si="119"/>
        <v>0.47499999999999998</v>
      </c>
      <c r="BB294" s="8">
        <f t="shared" si="120"/>
        <v>0.71250000000000013</v>
      </c>
      <c r="BC294" s="8">
        <f t="shared" si="121"/>
        <v>7.1250000000000008E-2</v>
      </c>
      <c r="BD294" s="8">
        <f t="shared" si="122"/>
        <v>7.1250000000000008E-2</v>
      </c>
    </row>
    <row r="295" spans="1:57">
      <c r="A295">
        <v>1</v>
      </c>
      <c r="B295" s="12" t="s">
        <v>145</v>
      </c>
      <c r="C295" s="6"/>
      <c r="D295" s="7" t="s">
        <v>146</v>
      </c>
      <c r="E295" s="6"/>
      <c r="F295" s="6"/>
      <c r="G295" s="6"/>
      <c r="J295" s="3">
        <f>(J$291+J$292*J$288)*J$286</f>
        <v>32.299999999999997</v>
      </c>
      <c r="K295" s="3">
        <f>(K$291+K$292*K$288)*K$286</f>
        <v>3.2300000000000004</v>
      </c>
      <c r="L295" s="3">
        <f>(L$291+L$292*L$288)*L$286</f>
        <v>3.2300000000000004</v>
      </c>
      <c r="N295" s="3">
        <f>(N$291+N$292*N$288)*N$286</f>
        <v>2.4225000000000003</v>
      </c>
      <c r="O295" s="3">
        <f>(O$291+O$292*O$288)*O$286</f>
        <v>0.24225000000000002</v>
      </c>
      <c r="P295" s="3">
        <f>(P$291+P$292*P$288)*P$286</f>
        <v>0.24225000000000002</v>
      </c>
      <c r="R295" s="3">
        <f>(R$291+R$292*R$288)*R$286</f>
        <v>32.299999999999997</v>
      </c>
      <c r="S295" s="3">
        <f>(S$291+S$292*S$288)*S$286</f>
        <v>3.2300000000000004</v>
      </c>
      <c r="T295" s="3">
        <f>(T$291+T$292*T$288)*T$286</f>
        <v>3.2300000000000004</v>
      </c>
      <c r="V295" s="3">
        <f>(V$291+V$292*V$288)*V$286</f>
        <v>2.4225000000000003</v>
      </c>
      <c r="W295" s="3">
        <f>(W$291+W$292*W$288)*W$286</f>
        <v>0.24225000000000002</v>
      </c>
      <c r="X295" s="3">
        <f>(X$291+X$292*X$288)*X$286</f>
        <v>0.24225000000000002</v>
      </c>
      <c r="Z295" s="3">
        <f>(Z$291+Z$292*Z$288)*Z$286</f>
        <v>32.299999999999997</v>
      </c>
      <c r="AA295" s="3">
        <f>(AA$291+AA$292*AA$288)*AA$286</f>
        <v>3.2300000000000004</v>
      </c>
      <c r="AB295" s="3">
        <f>(AB$291+AB$292*AB$288)*AB$286</f>
        <v>3.2300000000000004</v>
      </c>
      <c r="AD295" s="3">
        <f>(AD$291+AD$292*AD$288)*AD$286</f>
        <v>2.4225000000000003</v>
      </c>
      <c r="AE295" s="3">
        <f>(AE$291+AE$292*AE$288)*AE$286</f>
        <v>0.24225000000000002</v>
      </c>
      <c r="AF295" s="3">
        <f>(AF$291+AF$292*AF$288)*AF$286</f>
        <v>0.24225000000000002</v>
      </c>
      <c r="AH295" s="3">
        <f>(AH$291+AH$292*AH$288)*AH$286</f>
        <v>32.299999999999997</v>
      </c>
      <c r="AI295" s="3">
        <f>(AI$291+AI$292*AI$288)*AI$286</f>
        <v>3.2300000000000004</v>
      </c>
      <c r="AJ295" s="3">
        <f>(AJ$291+AJ$292*AJ$288)*AJ$286</f>
        <v>3.2300000000000004</v>
      </c>
      <c r="AL295" s="3">
        <f>(AL$291+AL$292*AL$288)*AL$286</f>
        <v>2.4225000000000003</v>
      </c>
      <c r="AM295" s="3">
        <f>(AM$291+AM$292*AM$288)*AM$286</f>
        <v>0.24225000000000002</v>
      </c>
      <c r="AN295" s="3">
        <f>(AN$291+AN$292*AN$288)*AN$286</f>
        <v>0.24225000000000002</v>
      </c>
      <c r="AP295" s="3">
        <f>(AP$291+AP$292*AP$288)*AP$286</f>
        <v>32.299999999999997</v>
      </c>
      <c r="AQ295" s="3">
        <f>(AQ$291+AQ$292*AQ$288)*AQ$286</f>
        <v>3.2300000000000004</v>
      </c>
      <c r="AR295" s="3">
        <f>(AR$291+AR$292*AR$288)*AR$286</f>
        <v>3.2300000000000004</v>
      </c>
      <c r="AT295" s="3">
        <f>(AT$291+AT$292*AT$288)*AT$286</f>
        <v>2.4225000000000003</v>
      </c>
      <c r="AU295" s="3">
        <f>(AU$291+AU$292*AU$288)*AU$286</f>
        <v>0.24225000000000002</v>
      </c>
      <c r="AV295" s="3">
        <f>(AV$291+AV$292*AV$288)*AV$286</f>
        <v>0.24225000000000002</v>
      </c>
      <c r="AX295" s="3">
        <f>J295+R295+Z295+AH295+AP295</f>
        <v>161.5</v>
      </c>
      <c r="AY295" s="3">
        <f t="shared" si="118"/>
        <v>16.150000000000002</v>
      </c>
      <c r="AZ295" s="3">
        <f t="shared" si="119"/>
        <v>16.150000000000002</v>
      </c>
      <c r="BB295" s="3">
        <f t="shared" si="120"/>
        <v>12.112500000000001</v>
      </c>
      <c r="BC295" s="3">
        <f t="shared" si="121"/>
        <v>1.2112500000000002</v>
      </c>
      <c r="BD295" s="3">
        <f t="shared" si="122"/>
        <v>1.2112500000000002</v>
      </c>
      <c r="BE295">
        <v>1</v>
      </c>
    </row>
    <row r="296" spans="1:57">
      <c r="A296">
        <v>1</v>
      </c>
      <c r="B296" s="12" t="s">
        <v>145</v>
      </c>
      <c r="C296" s="6"/>
      <c r="E296" s="6"/>
      <c r="F296" s="6"/>
      <c r="G296" s="6"/>
      <c r="L296" s="3">
        <f>J295+K295+L295</f>
        <v>38.760000000000005</v>
      </c>
      <c r="P296" s="3">
        <f>N295+O295+P295</f>
        <v>2.907</v>
      </c>
      <c r="T296" s="3">
        <f>R295+S295+T295</f>
        <v>38.760000000000005</v>
      </c>
      <c r="X296" s="3">
        <f>V295+W295+X295</f>
        <v>2.907</v>
      </c>
      <c r="AB296" s="3">
        <f>Z295+AA295+AB295</f>
        <v>38.760000000000005</v>
      </c>
      <c r="AF296" s="3">
        <f>AD295+AE295+AF295</f>
        <v>2.907</v>
      </c>
      <c r="AJ296" s="3">
        <f>AH295+AI295+AJ295</f>
        <v>38.760000000000005</v>
      </c>
      <c r="AN296" s="3">
        <f>AL295+AM295+AN295</f>
        <v>2.907</v>
      </c>
      <c r="AR296" s="3">
        <f>AP295+AQ295+AR295</f>
        <v>38.760000000000005</v>
      </c>
      <c r="AV296" s="3">
        <f>AT295+AU295+AV295</f>
        <v>2.907</v>
      </c>
      <c r="AZ296" s="3">
        <f>AX295+AY295+AZ295</f>
        <v>193.8</v>
      </c>
      <c r="BD296" s="3">
        <f>BB295+BC295+BD295</f>
        <v>14.535</v>
      </c>
    </row>
    <row r="297" spans="1:57">
      <c r="A297">
        <v>1</v>
      </c>
      <c r="B297" s="12" t="s">
        <v>147</v>
      </c>
      <c r="C297" s="6"/>
      <c r="D297" s="7" t="s">
        <v>148</v>
      </c>
      <c r="E297" s="6"/>
      <c r="F297" s="6"/>
      <c r="G297" s="6"/>
      <c r="J297" s="3">
        <f>(J$293+J$294*J$289)*J$286</f>
        <v>32.299999999999997</v>
      </c>
      <c r="K297" s="3">
        <f>(K$293+K$294*K$289)*K$286</f>
        <v>3.2300000000000004</v>
      </c>
      <c r="L297" s="3">
        <f>(L$293+L$294*L$289)*L$286</f>
        <v>3.2300000000000004</v>
      </c>
      <c r="N297" s="3">
        <f>(N$293+N$294*N$289)*N$286</f>
        <v>2.4225000000000003</v>
      </c>
      <c r="O297" s="3">
        <f>(O$293+O$294*O$289)*O$286</f>
        <v>0.24225000000000002</v>
      </c>
      <c r="P297" s="3">
        <f>(P$293+P$294*P$289)*P$286</f>
        <v>0.24225000000000002</v>
      </c>
      <c r="R297" s="3">
        <f>(R$293+R$294*R$289)*R$286</f>
        <v>32.299999999999997</v>
      </c>
      <c r="S297" s="3">
        <f>(S$293+S$294*S$289)*S$286</f>
        <v>3.2300000000000004</v>
      </c>
      <c r="T297" s="3">
        <f>(T$293+T$294*T$289)*T$286</f>
        <v>3.2300000000000004</v>
      </c>
      <c r="V297" s="3">
        <f>(V$293+V$294*V$289)*V$286</f>
        <v>2.4225000000000003</v>
      </c>
      <c r="W297" s="3">
        <f>(W$293+W$294*W$289)*W$286</f>
        <v>0.24225000000000002</v>
      </c>
      <c r="X297" s="3">
        <f>(X$293+X$294*X$289)*X$286</f>
        <v>0.24225000000000002</v>
      </c>
      <c r="Z297" s="3">
        <f>(Z$293+Z$294*Z$289)*Z$286</f>
        <v>32.299999999999997</v>
      </c>
      <c r="AA297" s="3">
        <f>(AA$293+AA$294*AA$289)*AA$286</f>
        <v>3.2300000000000004</v>
      </c>
      <c r="AB297" s="3">
        <f>(AB$293+AB$294*AB$289)*AB$286</f>
        <v>3.2300000000000004</v>
      </c>
      <c r="AD297" s="3">
        <f>(AD$293+AD$294*AD$289)*AD$286</f>
        <v>2.4225000000000003</v>
      </c>
      <c r="AE297" s="3">
        <f>(AE$293+AE$294*AE$289)*AE$286</f>
        <v>0.24225000000000002</v>
      </c>
      <c r="AF297" s="3">
        <f>(AF$293+AF$294*AF$289)*AF$286</f>
        <v>0.24225000000000002</v>
      </c>
      <c r="AH297" s="3">
        <f>(AH$293+AH$294*AH$289)*AH$286</f>
        <v>32.299999999999997</v>
      </c>
      <c r="AI297" s="3">
        <f>(AI$293+AI$294*AI$289)*AI$286</f>
        <v>3.2300000000000004</v>
      </c>
      <c r="AJ297" s="3">
        <f>(AJ$293+AJ$294*AJ$289)*AJ$286</f>
        <v>3.2300000000000004</v>
      </c>
      <c r="AL297" s="3">
        <f>(AL$293+AL$294*AL$289)*AL$286</f>
        <v>2.4225000000000003</v>
      </c>
      <c r="AM297" s="3">
        <f>(AM$293+AM$294*AM$289)*AM$286</f>
        <v>0.24225000000000002</v>
      </c>
      <c r="AN297" s="3">
        <f>(AN$293+AN$294*AN$289)*AN$286</f>
        <v>0.24225000000000002</v>
      </c>
      <c r="AP297" s="3">
        <f>(AP$293+AP$294*AP$289)*AP$286</f>
        <v>32.299999999999997</v>
      </c>
      <c r="AQ297" s="3">
        <f>(AQ$293+AQ$294*AQ$289)*AQ$286</f>
        <v>3.2300000000000004</v>
      </c>
      <c r="AR297" s="3">
        <f>(AR$293+AR$294*AR$289)*AR$286</f>
        <v>3.2300000000000004</v>
      </c>
      <c r="AT297" s="3">
        <f>(AT$293+AT$294*AT$289)*AT$286</f>
        <v>2.4225000000000003</v>
      </c>
      <c r="AU297" s="3">
        <f>(AU$293+AU$294*AU$289)*AU$286</f>
        <v>0.24225000000000002</v>
      </c>
      <c r="AV297" s="3">
        <f>(AV$293+AV$294*AV$289)*AV$286</f>
        <v>0.24225000000000002</v>
      </c>
      <c r="AX297" s="3">
        <f>J297+R297+Z297+AH297+AP297</f>
        <v>161.5</v>
      </c>
      <c r="AY297" s="3">
        <f t="shared" ref="AY297" si="123">K297+S297+AA297+AI297+AQ297</f>
        <v>16.150000000000002</v>
      </c>
      <c r="AZ297" s="3">
        <f t="shared" ref="AZ297" si="124">L297+T297+AB297+AJ297+AR297</f>
        <v>16.150000000000002</v>
      </c>
      <c r="BB297" s="3">
        <f t="shared" ref="BB297" si="125">N297+V297+AD297+AL297+AT297</f>
        <v>12.112500000000001</v>
      </c>
      <c r="BC297" s="3">
        <f t="shared" ref="BC297" si="126">O297+W297+AE297+AM297+AU297</f>
        <v>1.2112500000000002</v>
      </c>
      <c r="BD297" s="3">
        <f t="shared" ref="BD297" si="127">P297+X297+AF297+AN297+AV297</f>
        <v>1.2112500000000002</v>
      </c>
      <c r="BE297">
        <v>1</v>
      </c>
    </row>
    <row r="298" spans="1:57">
      <c r="A298">
        <v>1</v>
      </c>
      <c r="B298" s="12" t="s">
        <v>147</v>
      </c>
      <c r="C298" s="6"/>
      <c r="E298" s="6"/>
      <c r="F298" s="6"/>
      <c r="G298" s="6"/>
      <c r="L298" s="3">
        <f>J297+K297+L297</f>
        <v>38.760000000000005</v>
      </c>
      <c r="P298" s="3">
        <f>N297+O297+P297</f>
        <v>2.907</v>
      </c>
      <c r="T298" s="3">
        <f>R297+S297+T297</f>
        <v>38.760000000000005</v>
      </c>
      <c r="X298" s="3">
        <f>V297+W297+X297</f>
        <v>2.907</v>
      </c>
      <c r="AB298" s="3">
        <f>Z297+AA297+AB297</f>
        <v>38.760000000000005</v>
      </c>
      <c r="AF298" s="3">
        <f>AD297+AE297+AF297</f>
        <v>2.907</v>
      </c>
      <c r="AJ298" s="3">
        <f>AH297+AI297+AJ297</f>
        <v>38.760000000000005</v>
      </c>
      <c r="AN298" s="3">
        <f>AL297+AM297+AN297</f>
        <v>2.907</v>
      </c>
      <c r="AR298" s="3">
        <f>AP297+AQ297+AR297</f>
        <v>38.760000000000005</v>
      </c>
      <c r="AV298" s="3">
        <f>AT297+AU297+AV297</f>
        <v>2.907</v>
      </c>
      <c r="AZ298" s="3">
        <f>AX297+AY297+AZ297</f>
        <v>193.8</v>
      </c>
      <c r="BD298" s="3">
        <f>BB297+BC297+BD297</f>
        <v>14.535</v>
      </c>
    </row>
    <row r="299" spans="1:57">
      <c r="A299">
        <v>1</v>
      </c>
      <c r="B299">
        <v>1</v>
      </c>
      <c r="C299" s="6"/>
      <c r="D299" s="6"/>
      <c r="E299" s="6"/>
      <c r="F299" s="6"/>
      <c r="G299" s="6"/>
      <c r="J299" s="6" t="s">
        <v>82</v>
      </c>
      <c r="K299" s="6"/>
      <c r="L299" s="6"/>
      <c r="M299" s="6"/>
      <c r="N299" s="6" t="s">
        <v>83</v>
      </c>
      <c r="O299" s="6"/>
      <c r="P299" s="6"/>
      <c r="R299" s="6" t="s">
        <v>82</v>
      </c>
      <c r="S299" s="6"/>
      <c r="T299" s="6"/>
      <c r="U299" s="6"/>
      <c r="V299" s="6" t="s">
        <v>83</v>
      </c>
      <c r="W299" s="6"/>
      <c r="X299" s="6"/>
      <c r="Z299" s="6" t="s">
        <v>82</v>
      </c>
      <c r="AA299" s="6"/>
      <c r="AB299" s="6"/>
      <c r="AC299" s="6"/>
      <c r="AD299" s="6" t="s">
        <v>83</v>
      </c>
      <c r="AE299" s="6"/>
      <c r="AF299" s="6"/>
      <c r="AH299" s="6" t="s">
        <v>82</v>
      </c>
      <c r="AI299" s="6"/>
      <c r="AJ299" s="6"/>
      <c r="AK299" s="6"/>
      <c r="AL299" s="6" t="s">
        <v>83</v>
      </c>
      <c r="AM299" s="6"/>
      <c r="AN299" s="6"/>
      <c r="AP299" s="6" t="s">
        <v>82</v>
      </c>
      <c r="AQ299" s="6"/>
      <c r="AR299" s="6"/>
      <c r="AS299" s="6"/>
      <c r="AT299" s="6" t="s">
        <v>83</v>
      </c>
      <c r="AU299" s="6"/>
      <c r="AV299" s="6"/>
      <c r="AX299" s="6" t="s">
        <v>82</v>
      </c>
      <c r="AY299" s="6"/>
      <c r="AZ299" s="6"/>
      <c r="BA299" s="6"/>
      <c r="BB299" s="6" t="s">
        <v>83</v>
      </c>
      <c r="BC299" s="6"/>
      <c r="BD299" s="6"/>
    </row>
    <row r="300" spans="1:57">
      <c r="A300" s="12" t="s">
        <v>84</v>
      </c>
      <c r="B300" s="12" t="s">
        <v>85</v>
      </c>
      <c r="C300" s="6"/>
      <c r="D300" s="4" t="s">
        <v>309</v>
      </c>
      <c r="E300" s="43"/>
      <c r="F300" s="44"/>
      <c r="G300" s="45"/>
      <c r="H300" s="46"/>
      <c r="J300" s="21" t="s">
        <v>86</v>
      </c>
      <c r="K300" s="20"/>
      <c r="L300" s="19"/>
      <c r="N300" s="21" t="s">
        <v>86</v>
      </c>
      <c r="O300" s="20"/>
      <c r="P300" s="19"/>
      <c r="R300" s="21" t="s">
        <v>87</v>
      </c>
      <c r="S300" s="20"/>
      <c r="T300" s="19"/>
      <c r="V300" s="21" t="s">
        <v>87</v>
      </c>
      <c r="W300" s="20"/>
      <c r="X300" s="19"/>
      <c r="Z300" s="21" t="s">
        <v>88</v>
      </c>
      <c r="AA300" s="20"/>
      <c r="AB300" s="19"/>
      <c r="AD300" s="21" t="s">
        <v>88</v>
      </c>
      <c r="AE300" s="20"/>
      <c r="AF300" s="19"/>
      <c r="AH300" s="21" t="s">
        <v>89</v>
      </c>
      <c r="AI300" s="20"/>
      <c r="AJ300" s="19"/>
      <c r="AL300" s="21" t="s">
        <v>89</v>
      </c>
      <c r="AM300" s="20"/>
      <c r="AN300" s="19"/>
      <c r="AP300" s="21" t="s">
        <v>90</v>
      </c>
      <c r="AQ300" s="20"/>
      <c r="AR300" s="19"/>
      <c r="AT300" s="21" t="s">
        <v>90</v>
      </c>
      <c r="AU300" s="20"/>
      <c r="AV300" s="19"/>
      <c r="AX300" s="21" t="s">
        <v>91</v>
      </c>
      <c r="AY300" s="20"/>
      <c r="AZ300" s="19"/>
      <c r="BB300" s="21" t="s">
        <v>91</v>
      </c>
      <c r="BC300" s="20"/>
      <c r="BD300" s="19"/>
      <c r="BE300">
        <v>1</v>
      </c>
    </row>
    <row r="301" spans="1:57">
      <c r="A301" s="12" t="s">
        <v>84</v>
      </c>
      <c r="B301" s="12" t="s">
        <v>85</v>
      </c>
      <c r="C301" s="6"/>
      <c r="D301" s="7"/>
      <c r="E301" s="7" t="s">
        <v>151</v>
      </c>
      <c r="F301" s="18" t="s">
        <v>92</v>
      </c>
      <c r="G301" s="7" t="s">
        <v>93</v>
      </c>
      <c r="H301" s="17" t="s">
        <v>94</v>
      </c>
      <c r="J301" s="18" t="s">
        <v>8</v>
      </c>
      <c r="K301" s="18" t="s">
        <v>9</v>
      </c>
      <c r="L301" s="18" t="s">
        <v>10</v>
      </c>
      <c r="N301" s="18" t="s">
        <v>8</v>
      </c>
      <c r="O301" s="18" t="s">
        <v>9</v>
      </c>
      <c r="P301" s="18" t="s">
        <v>10</v>
      </c>
      <c r="R301" s="18" t="s">
        <v>8</v>
      </c>
      <c r="S301" s="18" t="s">
        <v>9</v>
      </c>
      <c r="T301" s="18" t="s">
        <v>10</v>
      </c>
      <c r="V301" s="18" t="s">
        <v>8</v>
      </c>
      <c r="W301" s="18" t="s">
        <v>9</v>
      </c>
      <c r="X301" s="18" t="s">
        <v>10</v>
      </c>
      <c r="Z301" s="18" t="s">
        <v>8</v>
      </c>
      <c r="AA301" s="18" t="s">
        <v>9</v>
      </c>
      <c r="AB301" s="18" t="s">
        <v>10</v>
      </c>
      <c r="AD301" s="18" t="s">
        <v>8</v>
      </c>
      <c r="AE301" s="18" t="s">
        <v>9</v>
      </c>
      <c r="AF301" s="18" t="s">
        <v>10</v>
      </c>
      <c r="AH301" s="18" t="s">
        <v>8</v>
      </c>
      <c r="AI301" s="18" t="s">
        <v>9</v>
      </c>
      <c r="AJ301" s="18" t="s">
        <v>10</v>
      </c>
      <c r="AL301" s="18" t="s">
        <v>8</v>
      </c>
      <c r="AM301" s="18" t="s">
        <v>9</v>
      </c>
      <c r="AN301" s="18" t="s">
        <v>10</v>
      </c>
      <c r="AP301" s="18" t="s">
        <v>8</v>
      </c>
      <c r="AQ301" s="18" t="s">
        <v>9</v>
      </c>
      <c r="AR301" s="18" t="s">
        <v>10</v>
      </c>
      <c r="AT301" s="18" t="s">
        <v>8</v>
      </c>
      <c r="AU301" s="18" t="s">
        <v>9</v>
      </c>
      <c r="AV301" s="18" t="s">
        <v>10</v>
      </c>
      <c r="AX301" s="18" t="s">
        <v>8</v>
      </c>
      <c r="AY301" s="18" t="s">
        <v>9</v>
      </c>
      <c r="AZ301" s="18" t="s">
        <v>10</v>
      </c>
      <c r="BB301" s="18" t="s">
        <v>8</v>
      </c>
      <c r="BC301" s="18" t="s">
        <v>9</v>
      </c>
      <c r="BD301" s="18" t="s">
        <v>10</v>
      </c>
    </row>
    <row r="302" spans="1:57">
      <c r="A302" s="12" t="s">
        <v>84</v>
      </c>
      <c r="B302">
        <v>1</v>
      </c>
      <c r="C302" s="6"/>
      <c r="D302" s="29" t="s">
        <v>275</v>
      </c>
      <c r="E302" s="62" t="s">
        <v>122</v>
      </c>
      <c r="F302" s="14" t="s">
        <v>310</v>
      </c>
      <c r="G302" s="9"/>
      <c r="H302" s="5" t="s">
        <v>98</v>
      </c>
      <c r="J302" s="63">
        <f>$J$23</f>
        <v>1283224</v>
      </c>
      <c r="K302" s="79">
        <f>J302/10</f>
        <v>128322.4</v>
      </c>
      <c r="L302" s="79">
        <f>J302/10</f>
        <v>128322.4</v>
      </c>
      <c r="N302" s="66">
        <f>J302*0.6</f>
        <v>769934.4</v>
      </c>
      <c r="O302" s="79">
        <f>N302/10</f>
        <v>76993.440000000002</v>
      </c>
      <c r="P302" s="79">
        <f>N302/10</f>
        <v>76993.440000000002</v>
      </c>
      <c r="Q302" s="68"/>
      <c r="R302" s="72">
        <f>$R$23</f>
        <v>324154</v>
      </c>
      <c r="S302" s="79">
        <f>R302/10</f>
        <v>32415.4</v>
      </c>
      <c r="T302" s="79">
        <f>R302/10</f>
        <v>32415.4</v>
      </c>
      <c r="U302" s="68"/>
      <c r="V302" s="66">
        <f>R302*0.6</f>
        <v>194492.4</v>
      </c>
      <c r="W302" s="79">
        <f>V302/10</f>
        <v>19449.239999999998</v>
      </c>
      <c r="X302" s="79">
        <f>V302/10</f>
        <v>19449.239999999998</v>
      </c>
      <c r="Y302" s="68"/>
      <c r="Z302" s="72">
        <f>$Z$23</f>
        <v>874417</v>
      </c>
      <c r="AA302" s="79">
        <f>Z302/10</f>
        <v>87441.7</v>
      </c>
      <c r="AB302" s="79">
        <f>Z302/10</f>
        <v>87441.7</v>
      </c>
      <c r="AC302" s="68"/>
      <c r="AD302" s="66">
        <f>Z302*0.6</f>
        <v>524650.19999999995</v>
      </c>
      <c r="AE302" s="79">
        <f>AD302/10</f>
        <v>52465.02</v>
      </c>
      <c r="AF302" s="79">
        <f>AD302/10</f>
        <v>52465.02</v>
      </c>
      <c r="AG302" s="68"/>
      <c r="AH302" s="72">
        <f>$AH$23</f>
        <v>490774</v>
      </c>
      <c r="AI302" s="79">
        <f>AH302/10</f>
        <v>49077.4</v>
      </c>
      <c r="AJ302" s="79">
        <f>AH302/10</f>
        <v>49077.4</v>
      </c>
      <c r="AK302" s="68"/>
      <c r="AL302" s="66">
        <f>AH302*0.6</f>
        <v>294464.39999999997</v>
      </c>
      <c r="AM302" s="79">
        <f>AL302/10</f>
        <v>29446.439999999995</v>
      </c>
      <c r="AN302" s="79">
        <f>AL302/10</f>
        <v>29446.439999999995</v>
      </c>
      <c r="AO302" s="68"/>
      <c r="AP302" s="72">
        <f>$AP$23</f>
        <v>535319</v>
      </c>
      <c r="AQ302" s="79">
        <f>AP302/10</f>
        <v>53531.9</v>
      </c>
      <c r="AR302" s="79">
        <f>AP302/10</f>
        <v>53531.9</v>
      </c>
      <c r="AS302" s="68"/>
      <c r="AT302" s="66">
        <f>AP302*0.6</f>
        <v>321191.39999999997</v>
      </c>
      <c r="AU302" s="79">
        <f>AT302/10</f>
        <v>32119.139999999996</v>
      </c>
      <c r="AV302" s="79">
        <f>AT302/10</f>
        <v>32119.139999999996</v>
      </c>
    </row>
    <row r="303" spans="1:57">
      <c r="A303" s="12" t="s">
        <v>84</v>
      </c>
      <c r="B303">
        <v>1</v>
      </c>
      <c r="C303" s="6"/>
      <c r="D303" s="29" t="s">
        <v>276</v>
      </c>
      <c r="E303" s="62" t="s">
        <v>122</v>
      </c>
      <c r="F303" s="14" t="s">
        <v>310</v>
      </c>
      <c r="G303" s="9"/>
      <c r="H303" s="5" t="s">
        <v>98</v>
      </c>
      <c r="J303" s="63">
        <f>$J$24</f>
        <v>1990703</v>
      </c>
      <c r="K303" s="79">
        <f>J303/10</f>
        <v>199070.3</v>
      </c>
      <c r="L303" s="79">
        <f>J303/10</f>
        <v>199070.3</v>
      </c>
      <c r="N303" s="66">
        <f>J303*0.6</f>
        <v>1194421.8</v>
      </c>
      <c r="O303" s="79">
        <f>N303/10</f>
        <v>119442.18000000001</v>
      </c>
      <c r="P303" s="79">
        <f>N303/10</f>
        <v>119442.18000000001</v>
      </c>
      <c r="Q303" s="68"/>
      <c r="R303" s="72">
        <f>$R$24</f>
        <v>502870</v>
      </c>
      <c r="S303" s="79">
        <f>R303/10</f>
        <v>50287</v>
      </c>
      <c r="T303" s="79">
        <f>R303/10</f>
        <v>50287</v>
      </c>
      <c r="U303" s="68"/>
      <c r="V303" s="66">
        <f>R303*0.6</f>
        <v>301722</v>
      </c>
      <c r="W303" s="79">
        <f>V303/10</f>
        <v>30172.2</v>
      </c>
      <c r="X303" s="79">
        <f>V303/10</f>
        <v>30172.2</v>
      </c>
      <c r="Y303" s="68"/>
      <c r="Z303" s="72">
        <f>$Z$24</f>
        <v>1356509</v>
      </c>
      <c r="AA303" s="79">
        <f>Z303/10</f>
        <v>135650.9</v>
      </c>
      <c r="AB303" s="79">
        <f>Z303/10</f>
        <v>135650.9</v>
      </c>
      <c r="AC303" s="68"/>
      <c r="AD303" s="66">
        <f>Z303*0.6</f>
        <v>813905.4</v>
      </c>
      <c r="AE303" s="79">
        <f>AD303/10</f>
        <v>81390.540000000008</v>
      </c>
      <c r="AF303" s="79">
        <f>AD303/10</f>
        <v>81390.540000000008</v>
      </c>
      <c r="AG303" s="68"/>
      <c r="AH303" s="72">
        <f>$AH$24</f>
        <v>761351</v>
      </c>
      <c r="AI303" s="79">
        <f>AH303/10</f>
        <v>76135.100000000006</v>
      </c>
      <c r="AJ303" s="79">
        <f>AH303/10</f>
        <v>76135.100000000006</v>
      </c>
      <c r="AK303" s="68"/>
      <c r="AL303" s="66">
        <f>AH303*0.6</f>
        <v>456810.6</v>
      </c>
      <c r="AM303" s="79">
        <f>AL303/10</f>
        <v>45681.06</v>
      </c>
      <c r="AN303" s="79">
        <f>AL303/10</f>
        <v>45681.06</v>
      </c>
      <c r="AO303" s="68"/>
      <c r="AP303" s="72">
        <f>$AP$24</f>
        <v>830456</v>
      </c>
      <c r="AQ303" s="79">
        <f>AP303/10</f>
        <v>83045.600000000006</v>
      </c>
      <c r="AR303" s="79">
        <f>AP303/10</f>
        <v>83045.600000000006</v>
      </c>
      <c r="AS303" s="68"/>
      <c r="AT303" s="66">
        <f>AP303*0.6</f>
        <v>498273.6</v>
      </c>
      <c r="AU303" s="79">
        <f>AT303/10</f>
        <v>49827.360000000001</v>
      </c>
      <c r="AV303" s="79">
        <f>AT303/10</f>
        <v>49827.360000000001</v>
      </c>
    </row>
    <row r="304" spans="1:57">
      <c r="A304" s="12" t="s">
        <v>84</v>
      </c>
      <c r="B304">
        <v>1</v>
      </c>
      <c r="C304" s="6"/>
      <c r="D304" s="9" t="s">
        <v>295</v>
      </c>
      <c r="E304" s="9"/>
      <c r="F304" s="14" t="s">
        <v>310</v>
      </c>
      <c r="G304" s="9"/>
      <c r="H304" s="5" t="s">
        <v>17</v>
      </c>
      <c r="J304" s="9">
        <v>0.5</v>
      </c>
      <c r="K304" s="9">
        <v>0.5</v>
      </c>
      <c r="L304" s="9">
        <v>0.5</v>
      </c>
      <c r="N304" s="9">
        <v>0.5</v>
      </c>
      <c r="O304" s="9">
        <v>0.5</v>
      </c>
      <c r="P304" s="9">
        <v>0.5</v>
      </c>
      <c r="R304" s="9">
        <v>0.5</v>
      </c>
      <c r="S304" s="9">
        <v>0.5</v>
      </c>
      <c r="T304" s="9">
        <v>0.5</v>
      </c>
      <c r="V304" s="9">
        <v>0.5</v>
      </c>
      <c r="W304" s="9">
        <v>0.5</v>
      </c>
      <c r="X304" s="9">
        <v>0.5</v>
      </c>
      <c r="Z304" s="9">
        <v>0.5</v>
      </c>
      <c r="AA304" s="9">
        <v>0.5</v>
      </c>
      <c r="AB304" s="9">
        <v>0.5</v>
      </c>
      <c r="AD304" s="9">
        <v>0.5</v>
      </c>
      <c r="AE304" s="9">
        <v>0.5</v>
      </c>
      <c r="AF304" s="9">
        <v>0.5</v>
      </c>
      <c r="AH304" s="9">
        <v>0.5</v>
      </c>
      <c r="AI304" s="9">
        <v>0.5</v>
      </c>
      <c r="AJ304" s="9">
        <v>0.5</v>
      </c>
      <c r="AL304" s="9">
        <v>0.5</v>
      </c>
      <c r="AM304" s="9">
        <v>0.5</v>
      </c>
      <c r="AN304" s="9">
        <v>0.5</v>
      </c>
      <c r="AP304" s="9">
        <v>0.5</v>
      </c>
      <c r="AQ304" s="9">
        <v>0.5</v>
      </c>
      <c r="AR304" s="9">
        <v>0.5</v>
      </c>
      <c r="AT304" s="9">
        <v>0.5</v>
      </c>
      <c r="AU304" s="9">
        <v>0.5</v>
      </c>
      <c r="AV304" s="9">
        <v>0.5</v>
      </c>
    </row>
    <row r="305" spans="1:57">
      <c r="A305">
        <v>1</v>
      </c>
      <c r="B305">
        <v>1</v>
      </c>
      <c r="C305" s="6"/>
      <c r="D305" s="6"/>
      <c r="E305" s="6"/>
      <c r="F305" s="6"/>
      <c r="G305" s="6"/>
      <c r="J305" s="6"/>
      <c r="K305" s="6"/>
      <c r="L305" s="6"/>
      <c r="N305" s="6"/>
      <c r="O305" s="6"/>
      <c r="P305" s="6"/>
      <c r="R305" s="6"/>
      <c r="S305" s="6"/>
      <c r="T305" s="6"/>
      <c r="V305" s="6"/>
      <c r="W305" s="6"/>
      <c r="X305" s="6"/>
      <c r="Z305" s="6"/>
      <c r="AA305" s="6"/>
      <c r="AB305" s="6"/>
      <c r="AD305" s="6"/>
      <c r="AE305" s="6"/>
      <c r="AF305" s="6"/>
      <c r="AH305" s="6"/>
      <c r="AI305" s="6"/>
      <c r="AJ305" s="6"/>
      <c r="AL305" s="6"/>
      <c r="AM305" s="6"/>
      <c r="AN305" s="6"/>
      <c r="AP305" s="6"/>
      <c r="AQ305" s="6"/>
      <c r="AR305" s="6"/>
      <c r="AT305" s="6"/>
      <c r="AU305" s="6"/>
      <c r="AV305" s="6"/>
    </row>
    <row r="306" spans="1:57">
      <c r="A306">
        <v>1</v>
      </c>
      <c r="B306">
        <v>1</v>
      </c>
      <c r="C306" s="6"/>
      <c r="D306" s="9" t="s">
        <v>311</v>
      </c>
      <c r="E306" s="6"/>
      <c r="F306" s="6"/>
      <c r="G306" s="6"/>
      <c r="J306" s="8">
        <f>(J302*J304)/1000*J215*30</f>
        <v>90.467292</v>
      </c>
      <c r="K306" s="8">
        <f>K285*J214</f>
        <v>0.47500000000000003</v>
      </c>
      <c r="L306" s="8">
        <f>L285*J214</f>
        <v>0.47500000000000003</v>
      </c>
      <c r="N306" s="8">
        <f>(N302*N304)/1000*J215*30</f>
        <v>54.280375200000002</v>
      </c>
      <c r="O306" s="8">
        <f>O285*J214</f>
        <v>0.47500000000000003</v>
      </c>
      <c r="P306" s="8">
        <f>P285*J214</f>
        <v>0.47500000000000003</v>
      </c>
      <c r="R306" s="8">
        <f>(R302*R304)/1000*R215*30</f>
        <v>22.852857</v>
      </c>
      <c r="S306" s="8">
        <f>S285*R214</f>
        <v>0.47500000000000003</v>
      </c>
      <c r="T306" s="8">
        <f>T285*R214</f>
        <v>0.47500000000000003</v>
      </c>
      <c r="V306" s="8">
        <f>(V302*V304)/1000*R215*30</f>
        <v>13.711714200000001</v>
      </c>
      <c r="W306" s="8">
        <f>W285*R214</f>
        <v>0.47500000000000003</v>
      </c>
      <c r="X306" s="8">
        <f>X285*R214</f>
        <v>0.47500000000000003</v>
      </c>
      <c r="Z306" s="8">
        <f>(Z302*Z304)/1000*Z215*30</f>
        <v>61.646398500000004</v>
      </c>
      <c r="AA306" s="8">
        <f>AA285*Z214</f>
        <v>0.47500000000000003</v>
      </c>
      <c r="AB306" s="8">
        <f>AB285*Z214</f>
        <v>0.47500000000000003</v>
      </c>
      <c r="AD306" s="8">
        <f>(AD302*AD304)/1000*Z215*30</f>
        <v>36.987839100000002</v>
      </c>
      <c r="AE306" s="8">
        <f>AE285*Z214</f>
        <v>0.47500000000000003</v>
      </c>
      <c r="AF306" s="8">
        <f>AF285*Z214</f>
        <v>0.47500000000000003</v>
      </c>
      <c r="AH306" s="8">
        <f>(AH302*AH304)/1000*AH215*30</f>
        <v>34.599567000000008</v>
      </c>
      <c r="AI306" s="8">
        <f>AI285*AH214</f>
        <v>0.47500000000000003</v>
      </c>
      <c r="AJ306" s="8">
        <f>AJ285*AH214</f>
        <v>0.47500000000000003</v>
      </c>
      <c r="AL306" s="8">
        <f>(AL302*AL304)/1000*AH215*30</f>
        <v>20.7597402</v>
      </c>
      <c r="AM306" s="8">
        <f>AM285*AH214</f>
        <v>0.47500000000000003</v>
      </c>
      <c r="AN306" s="8">
        <f>AN285*AH214</f>
        <v>0.47500000000000003</v>
      </c>
      <c r="AP306" s="8">
        <f>(AP302*AP304)/1000*AP215*30</f>
        <v>37.7399895</v>
      </c>
      <c r="AQ306" s="8">
        <f>AQ285*AP214</f>
        <v>0.47500000000000003</v>
      </c>
      <c r="AR306" s="8">
        <f>AR285*AP214</f>
        <v>0.47500000000000003</v>
      </c>
      <c r="AT306" s="8">
        <f>(AT302*AT304)/1000*AP215*30</f>
        <v>22.643993699999999</v>
      </c>
      <c r="AU306" s="8">
        <f>AU285*AP214</f>
        <v>0.47500000000000003</v>
      </c>
      <c r="AV306" s="8">
        <f>AV285*AP214</f>
        <v>0.47500000000000003</v>
      </c>
      <c r="AX306" s="8">
        <f t="shared" ref="AX306:AX309" si="128">J306+R306+Z306+AH306+AP306</f>
        <v>247.306104</v>
      </c>
      <c r="AY306" s="8">
        <f t="shared" ref="AY306:AY310" si="129">K306+S306+AA306+AI306+AQ306</f>
        <v>2.375</v>
      </c>
      <c r="AZ306" s="8">
        <f t="shared" ref="AZ306:AZ310" si="130">L306+T306+AB306+AJ306+AR306</f>
        <v>2.375</v>
      </c>
      <c r="BB306" s="8">
        <f t="shared" ref="BB306:BB310" si="131">N306+V306+AD306+AL306+AT306</f>
        <v>148.38366239999999</v>
      </c>
      <c r="BC306" s="8">
        <f t="shared" ref="BC306:BC310" si="132">O306+W306+AE306+AM306+AU306</f>
        <v>2.375</v>
      </c>
      <c r="BD306" s="8">
        <f t="shared" ref="BD306:BD310" si="133">P306+X306+AF306+AN306+AV306</f>
        <v>2.375</v>
      </c>
    </row>
    <row r="307" spans="1:57">
      <c r="A307">
        <v>1</v>
      </c>
      <c r="B307">
        <v>1</v>
      </c>
      <c r="C307" s="6"/>
      <c r="D307" s="9" t="s">
        <v>312</v>
      </c>
      <c r="E307" s="6"/>
      <c r="F307" s="6"/>
      <c r="G307" s="6"/>
      <c r="J307" s="8">
        <f>(J303*J304)/1000*J215*30</f>
        <v>140.34456150000003</v>
      </c>
      <c r="K307" s="8">
        <f>K285*J219</f>
        <v>9.5000000000000001E-2</v>
      </c>
      <c r="L307" s="8">
        <f>L285*J219</f>
        <v>9.5000000000000001E-2</v>
      </c>
      <c r="N307" s="8">
        <f>(N303*N304)/1000*J215*30</f>
        <v>84.20673690000001</v>
      </c>
      <c r="O307" s="8">
        <f>O285*J219</f>
        <v>9.5000000000000001E-2</v>
      </c>
      <c r="P307" s="8">
        <f>P285*J219</f>
        <v>9.5000000000000001E-2</v>
      </c>
      <c r="R307" s="8">
        <f>(R303*R304)/1000*R215*30</f>
        <v>35.452334999999998</v>
      </c>
      <c r="S307" s="8">
        <f>S285*R219</f>
        <v>9.5000000000000001E-2</v>
      </c>
      <c r="T307" s="8">
        <f>T285*R219</f>
        <v>9.5000000000000001E-2</v>
      </c>
      <c r="V307" s="8">
        <f>(V303*V304)/1000*R215*30</f>
        <v>21.271401000000001</v>
      </c>
      <c r="W307" s="8">
        <f>W285*R219</f>
        <v>9.5000000000000001E-2</v>
      </c>
      <c r="X307" s="8">
        <f>X285*R219</f>
        <v>9.5000000000000001E-2</v>
      </c>
      <c r="Z307" s="8">
        <f>(Z303*Z304)/1000*Z215*30</f>
        <v>95.633884500000008</v>
      </c>
      <c r="AA307" s="8">
        <f>AA285*Z219</f>
        <v>9.5000000000000001E-2</v>
      </c>
      <c r="AB307" s="8">
        <f>AB285*Z219</f>
        <v>9.5000000000000001E-2</v>
      </c>
      <c r="AD307" s="8">
        <f>(AD303*AD304)/1000*Z215*30</f>
        <v>57.380330700000002</v>
      </c>
      <c r="AE307" s="8">
        <f>AE285*Z219</f>
        <v>9.5000000000000001E-2</v>
      </c>
      <c r="AF307" s="8">
        <f>AF285*Z219</f>
        <v>9.5000000000000001E-2</v>
      </c>
      <c r="AH307" s="8">
        <f>(AH303*AH304)/1000*AH215*30</f>
        <v>53.675245500000003</v>
      </c>
      <c r="AI307" s="8">
        <f>AI285*AH219</f>
        <v>9.5000000000000001E-2</v>
      </c>
      <c r="AJ307" s="8">
        <f>AJ285*AH219</f>
        <v>9.5000000000000001E-2</v>
      </c>
      <c r="AL307" s="8">
        <f>(AL303*AL304)/1000*AH215*30</f>
        <v>32.2051473</v>
      </c>
      <c r="AM307" s="8">
        <f>AM285*AH219</f>
        <v>9.5000000000000001E-2</v>
      </c>
      <c r="AN307" s="8">
        <f>AN285*AH219</f>
        <v>9.5000000000000001E-2</v>
      </c>
      <c r="AP307" s="8">
        <f>(AP303*AP304)/1000*AP215*30</f>
        <v>58.547148</v>
      </c>
      <c r="AQ307" s="8">
        <f>AQ285*AP219</f>
        <v>9.5000000000000001E-2</v>
      </c>
      <c r="AR307" s="8">
        <f>AR285*AP219</f>
        <v>9.5000000000000001E-2</v>
      </c>
      <c r="AT307" s="8">
        <f>(AT303*AT304)/1000*AP215*30</f>
        <v>35.1282888</v>
      </c>
      <c r="AU307" s="8">
        <f>AU285*AP219</f>
        <v>9.5000000000000001E-2</v>
      </c>
      <c r="AV307" s="8">
        <f>AV285*AP219</f>
        <v>9.5000000000000001E-2</v>
      </c>
      <c r="AX307" s="8">
        <f t="shared" si="128"/>
        <v>383.65317450000003</v>
      </c>
      <c r="AY307" s="8">
        <f t="shared" si="129"/>
        <v>0.47499999999999998</v>
      </c>
      <c r="AZ307" s="8">
        <f t="shared" si="130"/>
        <v>0.47499999999999998</v>
      </c>
      <c r="BB307" s="8">
        <f t="shared" si="131"/>
        <v>230.19190470000001</v>
      </c>
      <c r="BC307" s="8">
        <f t="shared" si="132"/>
        <v>0.47499999999999998</v>
      </c>
      <c r="BD307" s="8">
        <f t="shared" si="133"/>
        <v>0.47499999999999998</v>
      </c>
    </row>
    <row r="308" spans="1:57">
      <c r="A308">
        <v>1</v>
      </c>
      <c r="B308">
        <v>1</v>
      </c>
      <c r="C308" s="6"/>
      <c r="D308" s="9" t="s">
        <v>313</v>
      </c>
      <c r="E308" s="6"/>
      <c r="F308" s="6"/>
      <c r="G308" s="6"/>
      <c r="J308" s="8">
        <f>(J302*J304)/1000*J216*30</f>
        <v>7.1218931999999997</v>
      </c>
      <c r="K308" s="8">
        <f>K285*J214</f>
        <v>0.47500000000000003</v>
      </c>
      <c r="L308" s="8">
        <f>L285*J214</f>
        <v>0.47500000000000003</v>
      </c>
      <c r="N308" s="8">
        <f>(N302*N304)/1000*J216*30</f>
        <v>4.2731359199999996</v>
      </c>
      <c r="O308" s="8">
        <f>O285*J214</f>
        <v>0.47500000000000003</v>
      </c>
      <c r="P308" s="8">
        <f>P285*J214</f>
        <v>0.47500000000000003</v>
      </c>
      <c r="R308" s="8">
        <f>(R302*R304)/1000*R216*30</f>
        <v>1.7990546999999999</v>
      </c>
      <c r="S308" s="8">
        <f>S285*R214</f>
        <v>0.47500000000000003</v>
      </c>
      <c r="T308" s="8">
        <f>T285*R214</f>
        <v>0.47500000000000003</v>
      </c>
      <c r="V308" s="8">
        <f>(V302*V304)/1000*R216*30</f>
        <v>1.0794328199999998</v>
      </c>
      <c r="W308" s="8">
        <f>W285*R214</f>
        <v>0.47500000000000003</v>
      </c>
      <c r="X308" s="8">
        <f>X285*R214</f>
        <v>0.47500000000000003</v>
      </c>
      <c r="Z308" s="8">
        <f>(Z302*Z304)/1000*Z216*30</f>
        <v>4.8530143500000005</v>
      </c>
      <c r="AA308" s="8">
        <f>AA285*Z214</f>
        <v>0.47500000000000003</v>
      </c>
      <c r="AB308" s="8">
        <f>AB285*Z214</f>
        <v>0.47500000000000003</v>
      </c>
      <c r="AD308" s="8">
        <f>(AD302*AD304)/1000*Z216*30</f>
        <v>2.9118086099999996</v>
      </c>
      <c r="AE308" s="8">
        <f>AE285*Z214</f>
        <v>0.47500000000000003</v>
      </c>
      <c r="AF308" s="8">
        <f>AF285*Z214</f>
        <v>0.47500000000000003</v>
      </c>
      <c r="AH308" s="8">
        <f>(AH302*AH304)/1000*AH216*30</f>
        <v>2.7237956999999997</v>
      </c>
      <c r="AI308" s="8">
        <f>AI285*AH214</f>
        <v>0.47500000000000003</v>
      </c>
      <c r="AJ308" s="8">
        <f>AJ285*AH214</f>
        <v>0.47500000000000003</v>
      </c>
      <c r="AL308" s="8">
        <f>(AL302*AL304)/1000*AH216*30</f>
        <v>1.6342774199999999</v>
      </c>
      <c r="AM308" s="8">
        <f>AM285*AH214</f>
        <v>0.47500000000000003</v>
      </c>
      <c r="AN308" s="8">
        <f>AN285*AH214</f>
        <v>0.47500000000000003</v>
      </c>
      <c r="AP308" s="8">
        <f>(AP302*AP304)/1000*AP216*30</f>
        <v>2.9710204499999997</v>
      </c>
      <c r="AQ308" s="8">
        <f>AQ285*AP214</f>
        <v>0.47500000000000003</v>
      </c>
      <c r="AR308" s="8">
        <f>AR285*AP214</f>
        <v>0.47500000000000003</v>
      </c>
      <c r="AT308" s="8">
        <f>(AT302*AT304)/1000*AP216*30</f>
        <v>1.7826122699999998</v>
      </c>
      <c r="AU308" s="8">
        <f>AU285*AP214</f>
        <v>0.47500000000000003</v>
      </c>
      <c r="AV308" s="8">
        <f>AV285*AP214</f>
        <v>0.47500000000000003</v>
      </c>
      <c r="AX308" s="8">
        <f t="shared" si="128"/>
        <v>19.468778400000001</v>
      </c>
      <c r="AY308" s="8">
        <f t="shared" si="129"/>
        <v>2.375</v>
      </c>
      <c r="AZ308" s="8">
        <f t="shared" si="130"/>
        <v>2.375</v>
      </c>
      <c r="BB308" s="8">
        <f t="shared" si="131"/>
        <v>11.68126704</v>
      </c>
      <c r="BC308" s="8">
        <f t="shared" si="132"/>
        <v>2.375</v>
      </c>
      <c r="BD308" s="8">
        <f t="shared" si="133"/>
        <v>2.375</v>
      </c>
    </row>
    <row r="309" spans="1:57">
      <c r="A309">
        <v>1</v>
      </c>
      <c r="B309">
        <v>1</v>
      </c>
      <c r="C309" s="6"/>
      <c r="D309" s="9" t="s">
        <v>314</v>
      </c>
      <c r="E309" s="6"/>
      <c r="F309" s="6"/>
      <c r="G309" s="6"/>
      <c r="J309" s="8">
        <f>(J303*J304)/1000*J216*30</f>
        <v>11.048401650000001</v>
      </c>
      <c r="K309" s="8">
        <f>K285*J219</f>
        <v>9.5000000000000001E-2</v>
      </c>
      <c r="L309" s="8">
        <f>L285*J219</f>
        <v>9.5000000000000001E-2</v>
      </c>
      <c r="N309" s="8">
        <f>(N303*N304)/1000*J216*30</f>
        <v>6.62904099</v>
      </c>
      <c r="O309" s="8">
        <f>O285*J219</f>
        <v>9.5000000000000001E-2</v>
      </c>
      <c r="P309" s="8">
        <f>P285*J219</f>
        <v>9.5000000000000001E-2</v>
      </c>
      <c r="R309" s="8">
        <f>(R303*R304)/1000*R216*30</f>
        <v>2.7909285000000001</v>
      </c>
      <c r="S309" s="8">
        <f>S285*R219</f>
        <v>9.5000000000000001E-2</v>
      </c>
      <c r="T309" s="8">
        <f>T285*R219</f>
        <v>9.5000000000000001E-2</v>
      </c>
      <c r="V309" s="8">
        <f>(V303*V304)/1000*R216*30</f>
        <v>1.6745570999999999</v>
      </c>
      <c r="W309" s="8">
        <f>W285*R219</f>
        <v>9.5000000000000001E-2</v>
      </c>
      <c r="X309" s="8">
        <f>X285*R219</f>
        <v>9.5000000000000001E-2</v>
      </c>
      <c r="Z309" s="8">
        <f>(Z303*Z304)/1000*Z216*30</f>
        <v>7.5286249500000002</v>
      </c>
      <c r="AA309" s="8">
        <f>AA285*Z219</f>
        <v>9.5000000000000001E-2</v>
      </c>
      <c r="AB309" s="8">
        <f>AB285*Z219</f>
        <v>9.5000000000000001E-2</v>
      </c>
      <c r="AD309" s="8">
        <f>(AD303*AD304)/1000*Z216*30</f>
        <v>4.5171749700000001</v>
      </c>
      <c r="AE309" s="8">
        <f>AE285*Z219</f>
        <v>9.5000000000000001E-2</v>
      </c>
      <c r="AF309" s="8">
        <f>AF285*Z219</f>
        <v>9.5000000000000001E-2</v>
      </c>
      <c r="AH309" s="8">
        <f>(AH303*AH304)/1000*AH216*30</f>
        <v>4.2254980500000006</v>
      </c>
      <c r="AI309" s="8">
        <f>AI285*AH219</f>
        <v>9.5000000000000001E-2</v>
      </c>
      <c r="AJ309" s="8">
        <f>AJ285*AH219</f>
        <v>9.5000000000000001E-2</v>
      </c>
      <c r="AL309" s="8">
        <f>(AL303*AL304)/1000*AH216*30</f>
        <v>2.5352988299999999</v>
      </c>
      <c r="AM309" s="8">
        <f>AM285*AH219</f>
        <v>9.5000000000000001E-2</v>
      </c>
      <c r="AN309" s="8">
        <f>AN285*AH219</f>
        <v>9.5000000000000001E-2</v>
      </c>
      <c r="AP309" s="8">
        <f>(AP303*AP304)/1000*AP216*30</f>
        <v>4.6090308000000002</v>
      </c>
      <c r="AQ309" s="8">
        <f>AQ285*AP219</f>
        <v>9.5000000000000001E-2</v>
      </c>
      <c r="AR309" s="8">
        <f>AR285*AP219</f>
        <v>9.5000000000000001E-2</v>
      </c>
      <c r="AT309" s="8">
        <f>(AT303*AT304)/1000*AP216*30</f>
        <v>2.7654184799999997</v>
      </c>
      <c r="AU309" s="8">
        <f>AU285*AP219</f>
        <v>9.5000000000000001E-2</v>
      </c>
      <c r="AV309" s="8">
        <f>AV285*AP219</f>
        <v>9.5000000000000001E-2</v>
      </c>
      <c r="AX309" s="8">
        <f t="shared" si="128"/>
        <v>30.202483950000001</v>
      </c>
      <c r="AY309" s="8">
        <f t="shared" si="129"/>
        <v>0.47499999999999998</v>
      </c>
      <c r="AZ309" s="8">
        <f t="shared" si="130"/>
        <v>0.47499999999999998</v>
      </c>
      <c r="BB309" s="8">
        <f t="shared" si="131"/>
        <v>18.12149037</v>
      </c>
      <c r="BC309" s="8">
        <f t="shared" si="132"/>
        <v>0.47499999999999998</v>
      </c>
      <c r="BD309" s="8">
        <f t="shared" si="133"/>
        <v>0.47499999999999998</v>
      </c>
    </row>
    <row r="310" spans="1:57">
      <c r="A310">
        <v>1</v>
      </c>
      <c r="B310" s="12" t="s">
        <v>145</v>
      </c>
      <c r="C310" s="6"/>
      <c r="D310" s="7" t="s">
        <v>146</v>
      </c>
      <c r="E310" s="6"/>
      <c r="F310" s="6"/>
      <c r="G310" s="6"/>
      <c r="J310" s="3">
        <f>J306+J308</f>
        <v>97.589185200000003</v>
      </c>
      <c r="K310" s="3">
        <f>K306+K308</f>
        <v>0.95000000000000007</v>
      </c>
      <c r="L310" s="3">
        <f>L306+L308</f>
        <v>0.95000000000000007</v>
      </c>
      <c r="N310" s="3">
        <f>N306+N308</f>
        <v>58.553511120000003</v>
      </c>
      <c r="O310" s="3">
        <f>O306+O308</f>
        <v>0.95000000000000007</v>
      </c>
      <c r="P310" s="3">
        <f>P306+P308</f>
        <v>0.95000000000000007</v>
      </c>
      <c r="R310" s="3">
        <f>R306+R308</f>
        <v>24.651911699999999</v>
      </c>
      <c r="S310" s="3">
        <f>S306+S308</f>
        <v>0.95000000000000007</v>
      </c>
      <c r="T310" s="3">
        <f>T306+T308</f>
        <v>0.95000000000000007</v>
      </c>
      <c r="V310" s="3">
        <f>V306+V308</f>
        <v>14.79114702</v>
      </c>
      <c r="W310" s="3">
        <f>W306+W308</f>
        <v>0.95000000000000007</v>
      </c>
      <c r="X310" s="3">
        <f>X306+X308</f>
        <v>0.95000000000000007</v>
      </c>
      <c r="Z310" s="3">
        <f>Z306+Z308</f>
        <v>66.499412849999999</v>
      </c>
      <c r="AA310" s="3">
        <f>AA306+AA308</f>
        <v>0.95000000000000007</v>
      </c>
      <c r="AB310" s="3">
        <f>AB306+AB308</f>
        <v>0.95000000000000007</v>
      </c>
      <c r="AD310" s="3">
        <f>AD306+AD308</f>
        <v>39.899647710000004</v>
      </c>
      <c r="AE310" s="3">
        <f>AE306+AE308</f>
        <v>0.95000000000000007</v>
      </c>
      <c r="AF310" s="3">
        <f>AF306+AF308</f>
        <v>0.95000000000000007</v>
      </c>
      <c r="AH310" s="3">
        <f>AH306+AH308</f>
        <v>37.323362700000004</v>
      </c>
      <c r="AI310" s="3">
        <f>AI306+AI308</f>
        <v>0.95000000000000007</v>
      </c>
      <c r="AJ310" s="3">
        <f>AJ306+AJ308</f>
        <v>0.95000000000000007</v>
      </c>
      <c r="AL310" s="3">
        <f>AL306+AL308</f>
        <v>22.39401762</v>
      </c>
      <c r="AM310" s="3">
        <f>AM306+AM308</f>
        <v>0.95000000000000007</v>
      </c>
      <c r="AN310" s="3">
        <f>AN306+AN308</f>
        <v>0.95000000000000007</v>
      </c>
      <c r="AP310" s="3">
        <f>AP306+AP308</f>
        <v>40.711009949999998</v>
      </c>
      <c r="AQ310" s="3">
        <f>AQ306+AQ308</f>
        <v>0.95000000000000007</v>
      </c>
      <c r="AR310" s="3">
        <f>AR306+AR308</f>
        <v>0.95000000000000007</v>
      </c>
      <c r="AT310" s="3">
        <f>AT306+AT308</f>
        <v>24.426605970000001</v>
      </c>
      <c r="AU310" s="3">
        <f>AU306+AU308</f>
        <v>0.95000000000000007</v>
      </c>
      <c r="AV310" s="3">
        <f>AV306+AV308</f>
        <v>0.95000000000000007</v>
      </c>
      <c r="AX310" s="3">
        <f>J310+R310+Z310+AH310+AP310</f>
        <v>266.77488240000002</v>
      </c>
      <c r="AY310" s="3">
        <f t="shared" si="129"/>
        <v>4.75</v>
      </c>
      <c r="AZ310" s="3">
        <f t="shared" si="130"/>
        <v>4.75</v>
      </c>
      <c r="BB310" s="3">
        <f t="shared" si="131"/>
        <v>160.06492944000001</v>
      </c>
      <c r="BC310" s="3">
        <f t="shared" si="132"/>
        <v>4.75</v>
      </c>
      <c r="BD310" s="3">
        <f t="shared" si="133"/>
        <v>4.75</v>
      </c>
      <c r="BE310">
        <v>1</v>
      </c>
    </row>
    <row r="311" spans="1:57">
      <c r="A311">
        <v>1</v>
      </c>
      <c r="B311" s="12" t="s">
        <v>145</v>
      </c>
      <c r="C311" s="6"/>
      <c r="E311" s="6"/>
      <c r="F311" s="6"/>
      <c r="G311" s="6"/>
      <c r="L311" s="3">
        <f>J310+K310+L310</f>
        <v>99.489185200000009</v>
      </c>
      <c r="P311" s="3">
        <f>N310+O310+P310</f>
        <v>60.453511120000009</v>
      </c>
      <c r="T311" s="3">
        <f>R310+S310+T310</f>
        <v>26.551911699999998</v>
      </c>
      <c r="X311" s="3">
        <f>V310+W310+X310</f>
        <v>16.691147019999999</v>
      </c>
      <c r="AB311" s="3">
        <f>Z310+AA310+AB310</f>
        <v>68.399412850000004</v>
      </c>
      <c r="AF311" s="3">
        <f>AD310+AE310+AF310</f>
        <v>41.799647710000009</v>
      </c>
      <c r="AJ311" s="3">
        <f>AH310+AI310+AJ310</f>
        <v>39.22336270000001</v>
      </c>
      <c r="AN311" s="3">
        <f>AL310+AM310+AN310</f>
        <v>24.294017619999998</v>
      </c>
      <c r="AR311" s="3">
        <f>AP310+AQ310+AR310</f>
        <v>42.611009950000003</v>
      </c>
      <c r="AV311" s="3">
        <f>AT310+AU310+AV310</f>
        <v>26.326605969999999</v>
      </c>
      <c r="AZ311" s="3">
        <f>AX310+AY310+AZ310</f>
        <v>276.27488240000002</v>
      </c>
      <c r="BD311" s="3">
        <f>BB310+BC310+BD310</f>
        <v>169.56492944000001</v>
      </c>
    </row>
    <row r="312" spans="1:57">
      <c r="A312">
        <v>1</v>
      </c>
      <c r="B312" s="12" t="s">
        <v>147</v>
      </c>
      <c r="C312" s="6"/>
      <c r="D312" s="7" t="s">
        <v>148</v>
      </c>
      <c r="E312" s="6"/>
      <c r="F312" s="6"/>
      <c r="G312" s="6"/>
      <c r="J312" s="3">
        <f>J307+J309</f>
        <v>151.39296315000001</v>
      </c>
      <c r="K312" s="3">
        <f>K307+K309</f>
        <v>0.19</v>
      </c>
      <c r="L312" s="3">
        <f>L307+L309</f>
        <v>0.19</v>
      </c>
      <c r="N312" s="3">
        <f>N307+N309</f>
        <v>90.835777890000003</v>
      </c>
      <c r="O312" s="3">
        <f>O307+O309</f>
        <v>0.19</v>
      </c>
      <c r="P312" s="3">
        <f>P307+P309</f>
        <v>0.19</v>
      </c>
      <c r="R312" s="3">
        <f>R307+R309</f>
        <v>38.243263499999998</v>
      </c>
      <c r="S312" s="3">
        <f>S307+S309</f>
        <v>0.19</v>
      </c>
      <c r="T312" s="3">
        <f>T307+T309</f>
        <v>0.19</v>
      </c>
      <c r="V312" s="3">
        <f>V307+V309</f>
        <v>22.945958100000002</v>
      </c>
      <c r="W312" s="3">
        <f>W307+W309</f>
        <v>0.19</v>
      </c>
      <c r="X312" s="3">
        <f>X307+X309</f>
        <v>0.19</v>
      </c>
      <c r="Z312" s="3">
        <f>Z307+Z309</f>
        <v>103.16250945</v>
      </c>
      <c r="AA312" s="3">
        <f>AA307+AA309</f>
        <v>0.19</v>
      </c>
      <c r="AB312" s="3">
        <f>AB307+AB309</f>
        <v>0.19</v>
      </c>
      <c r="AD312" s="3">
        <f>AD307+AD309</f>
        <v>61.897505670000001</v>
      </c>
      <c r="AE312" s="3">
        <f>AE307+AE309</f>
        <v>0.19</v>
      </c>
      <c r="AF312" s="3">
        <f>AF307+AF309</f>
        <v>0.19</v>
      </c>
      <c r="AH312" s="3">
        <f>AH307+AH309</f>
        <v>57.900743550000001</v>
      </c>
      <c r="AI312" s="3">
        <f>AI307+AI309</f>
        <v>0.19</v>
      </c>
      <c r="AJ312" s="3">
        <f>AJ307+AJ309</f>
        <v>0.19</v>
      </c>
      <c r="AL312" s="3">
        <f>AL307+AL309</f>
        <v>34.740446130000002</v>
      </c>
      <c r="AM312" s="3">
        <f>AM307+AM309</f>
        <v>0.19</v>
      </c>
      <c r="AN312" s="3">
        <f>AN307+AN309</f>
        <v>0.19</v>
      </c>
      <c r="AP312" s="3">
        <f>AP307+AP309</f>
        <v>63.156178799999999</v>
      </c>
      <c r="AQ312" s="3">
        <f>AQ307+AQ309</f>
        <v>0.19</v>
      </c>
      <c r="AR312" s="3">
        <f>AR307+AR309</f>
        <v>0.19</v>
      </c>
      <c r="AT312" s="3">
        <f>AT307+AT309</f>
        <v>37.893707280000001</v>
      </c>
      <c r="AU312" s="3">
        <f>AU307+AU309</f>
        <v>0.19</v>
      </c>
      <c r="AV312" s="3">
        <f>AV307+AV309</f>
        <v>0.19</v>
      </c>
      <c r="AX312" s="3">
        <f>J312+R312+Z312+AH312+AP312</f>
        <v>413.85565845000008</v>
      </c>
      <c r="AY312" s="3">
        <f t="shared" ref="AY312" si="134">K312+S312+AA312+AI312+AQ312</f>
        <v>0.95</v>
      </c>
      <c r="AZ312" s="3">
        <f t="shared" ref="AZ312" si="135">L312+T312+AB312+AJ312+AR312</f>
        <v>0.95</v>
      </c>
      <c r="BB312" s="3">
        <f t="shared" ref="BB312" si="136">N312+V312+AD312+AL312+AT312</f>
        <v>248.31339507000001</v>
      </c>
      <c r="BC312" s="3">
        <f t="shared" ref="BC312" si="137">O312+W312+AE312+AM312+AU312</f>
        <v>0.95</v>
      </c>
      <c r="BD312" s="3">
        <f t="shared" ref="BD312" si="138">P312+X312+AF312+AN312+AV312</f>
        <v>0.95</v>
      </c>
      <c r="BE312">
        <v>1</v>
      </c>
    </row>
    <row r="313" spans="1:57">
      <c r="A313">
        <v>1</v>
      </c>
      <c r="B313" s="12" t="s">
        <v>147</v>
      </c>
      <c r="C313" s="6"/>
      <c r="E313" s="6"/>
      <c r="F313" s="6"/>
      <c r="G313" s="6"/>
      <c r="L313" s="3">
        <f>J312+K312+L312</f>
        <v>151.77296315000001</v>
      </c>
      <c r="P313" s="3">
        <f>N312+O312+P312</f>
        <v>91.215777889999998</v>
      </c>
      <c r="T313" s="3">
        <f>R312+S312+T312</f>
        <v>38.623263499999993</v>
      </c>
      <c r="X313" s="3">
        <f>V312+W312+X312</f>
        <v>23.325958100000005</v>
      </c>
      <c r="AB313" s="3">
        <f>Z312+AA312+AB312</f>
        <v>103.54250945</v>
      </c>
      <c r="AF313" s="3">
        <f>AD312+AE312+AF312</f>
        <v>62.277505669999996</v>
      </c>
      <c r="AJ313" s="3">
        <f>AH312+AI312+AJ312</f>
        <v>58.280743549999997</v>
      </c>
      <c r="AN313" s="3">
        <f>AL312+AM312+AN312</f>
        <v>35.120446129999998</v>
      </c>
      <c r="AR313" s="3">
        <f>AP312+AQ312+AR312</f>
        <v>63.536178799999995</v>
      </c>
      <c r="AV313" s="3">
        <f>AT312+AU312+AV312</f>
        <v>38.273707279999996</v>
      </c>
      <c r="AZ313" s="3">
        <f>AX312+AY312+AZ312</f>
        <v>415.75565845000006</v>
      </c>
      <c r="BD313" s="3">
        <f>BB312+BC312+BD312</f>
        <v>250.21339506999999</v>
      </c>
    </row>
    <row r="314" spans="1:57">
      <c r="A314">
        <v>1</v>
      </c>
      <c r="B314">
        <v>1</v>
      </c>
      <c r="C314" s="6"/>
      <c r="D314" s="6"/>
      <c r="E314" s="6"/>
      <c r="F314" s="6"/>
      <c r="G314" s="6"/>
      <c r="J314" s="6" t="s">
        <v>82</v>
      </c>
      <c r="K314" s="6"/>
      <c r="L314" s="6"/>
      <c r="M314" s="6"/>
      <c r="N314" s="6" t="s">
        <v>83</v>
      </c>
      <c r="O314" s="6"/>
      <c r="P314" s="6"/>
      <c r="R314" s="6" t="s">
        <v>82</v>
      </c>
      <c r="S314" s="6"/>
      <c r="T314" s="6"/>
      <c r="U314" s="6"/>
      <c r="V314" s="6" t="s">
        <v>83</v>
      </c>
      <c r="W314" s="6"/>
      <c r="X314" s="6"/>
      <c r="Z314" s="6" t="s">
        <v>82</v>
      </c>
      <c r="AA314" s="6"/>
      <c r="AB314" s="6"/>
      <c r="AC314" s="6"/>
      <c r="AD314" s="6" t="s">
        <v>83</v>
      </c>
      <c r="AE314" s="6"/>
      <c r="AF314" s="6"/>
      <c r="AH314" s="6" t="s">
        <v>82</v>
      </c>
      <c r="AI314" s="6"/>
      <c r="AJ314" s="6"/>
      <c r="AK314" s="6"/>
      <c r="AL314" s="6" t="s">
        <v>83</v>
      </c>
      <c r="AM314" s="6"/>
      <c r="AN314" s="6"/>
      <c r="AP314" s="6" t="s">
        <v>82</v>
      </c>
      <c r="AQ314" s="6"/>
      <c r="AR314" s="6"/>
      <c r="AS314" s="6"/>
      <c r="AT314" s="6" t="s">
        <v>83</v>
      </c>
      <c r="AU314" s="6"/>
      <c r="AV314" s="6"/>
      <c r="AX314" s="6" t="s">
        <v>82</v>
      </c>
      <c r="AY314" s="6"/>
      <c r="AZ314" s="6"/>
      <c r="BA314" s="6"/>
      <c r="BB314" s="6" t="s">
        <v>83</v>
      </c>
      <c r="BC314" s="6"/>
      <c r="BD314" s="6"/>
    </row>
    <row r="315" spans="1:57">
      <c r="A315" s="12" t="s">
        <v>84</v>
      </c>
      <c r="B315" s="12" t="s">
        <v>85</v>
      </c>
      <c r="C315" s="6"/>
      <c r="D315" s="4" t="s">
        <v>315</v>
      </c>
      <c r="E315" s="88" t="s">
        <v>285</v>
      </c>
      <c r="F315" s="44"/>
      <c r="G315" s="45"/>
      <c r="H315" s="46"/>
      <c r="J315" s="21" t="s">
        <v>86</v>
      </c>
      <c r="K315" s="20"/>
      <c r="L315" s="19"/>
      <c r="N315" s="21" t="s">
        <v>86</v>
      </c>
      <c r="O315" s="20"/>
      <c r="P315" s="19"/>
      <c r="R315" s="21" t="s">
        <v>87</v>
      </c>
      <c r="S315" s="20"/>
      <c r="T315" s="19"/>
      <c r="V315" s="21" t="s">
        <v>87</v>
      </c>
      <c r="W315" s="20"/>
      <c r="X315" s="19"/>
      <c r="Z315" s="21" t="s">
        <v>88</v>
      </c>
      <c r="AA315" s="20"/>
      <c r="AB315" s="19"/>
      <c r="AD315" s="21" t="s">
        <v>88</v>
      </c>
      <c r="AE315" s="20"/>
      <c r="AF315" s="19"/>
      <c r="AH315" s="21" t="s">
        <v>89</v>
      </c>
      <c r="AI315" s="20"/>
      <c r="AJ315" s="19"/>
      <c r="AL315" s="21" t="s">
        <v>89</v>
      </c>
      <c r="AM315" s="20"/>
      <c r="AN315" s="19"/>
      <c r="AP315" s="21" t="s">
        <v>90</v>
      </c>
      <c r="AQ315" s="20"/>
      <c r="AR315" s="19"/>
      <c r="AT315" s="21" t="s">
        <v>90</v>
      </c>
      <c r="AU315" s="20"/>
      <c r="AV315" s="19"/>
      <c r="AX315" s="21" t="s">
        <v>91</v>
      </c>
      <c r="AY315" s="20"/>
      <c r="AZ315" s="19"/>
      <c r="BB315" s="21" t="s">
        <v>91</v>
      </c>
      <c r="BC315" s="20"/>
      <c r="BD315" s="19"/>
      <c r="BE315">
        <v>1</v>
      </c>
    </row>
    <row r="316" spans="1:57">
      <c r="A316" s="12" t="s">
        <v>84</v>
      </c>
      <c r="B316" s="12" t="s">
        <v>85</v>
      </c>
      <c r="C316" s="6"/>
      <c r="D316" s="7"/>
      <c r="E316" s="7" t="s">
        <v>151</v>
      </c>
      <c r="F316" s="18" t="s">
        <v>92</v>
      </c>
      <c r="G316" s="7" t="s">
        <v>93</v>
      </c>
      <c r="H316" s="17" t="s">
        <v>94</v>
      </c>
      <c r="J316" s="18" t="s">
        <v>8</v>
      </c>
      <c r="K316" s="18" t="s">
        <v>9</v>
      </c>
      <c r="L316" s="18" t="s">
        <v>10</v>
      </c>
      <c r="N316" s="18" t="s">
        <v>8</v>
      </c>
      <c r="O316" s="18" t="s">
        <v>9</v>
      </c>
      <c r="P316" s="18" t="s">
        <v>10</v>
      </c>
      <c r="R316" s="18" t="s">
        <v>8</v>
      </c>
      <c r="S316" s="18" t="s">
        <v>9</v>
      </c>
      <c r="T316" s="18" t="s">
        <v>10</v>
      </c>
      <c r="V316" s="18" t="s">
        <v>8</v>
      </c>
      <c r="W316" s="18" t="s">
        <v>9</v>
      </c>
      <c r="X316" s="18" t="s">
        <v>10</v>
      </c>
      <c r="Z316" s="18" t="s">
        <v>8</v>
      </c>
      <c r="AA316" s="18" t="s">
        <v>9</v>
      </c>
      <c r="AB316" s="18" t="s">
        <v>10</v>
      </c>
      <c r="AD316" s="18" t="s">
        <v>8</v>
      </c>
      <c r="AE316" s="18" t="s">
        <v>9</v>
      </c>
      <c r="AF316" s="18" t="s">
        <v>10</v>
      </c>
      <c r="AH316" s="18" t="s">
        <v>8</v>
      </c>
      <c r="AI316" s="18" t="s">
        <v>9</v>
      </c>
      <c r="AJ316" s="18" t="s">
        <v>10</v>
      </c>
      <c r="AL316" s="18" t="s">
        <v>8</v>
      </c>
      <c r="AM316" s="18" t="s">
        <v>9</v>
      </c>
      <c r="AN316" s="18" t="s">
        <v>10</v>
      </c>
      <c r="AP316" s="18" t="s">
        <v>8</v>
      </c>
      <c r="AQ316" s="18" t="s">
        <v>9</v>
      </c>
      <c r="AR316" s="18" t="s">
        <v>10</v>
      </c>
      <c r="AT316" s="18" t="s">
        <v>8</v>
      </c>
      <c r="AU316" s="18" t="s">
        <v>9</v>
      </c>
      <c r="AV316" s="18" t="s">
        <v>10</v>
      </c>
      <c r="AX316" s="18" t="s">
        <v>8</v>
      </c>
      <c r="AY316" s="18" t="s">
        <v>9</v>
      </c>
      <c r="AZ316" s="18" t="s">
        <v>10</v>
      </c>
      <c r="BB316" s="18" t="s">
        <v>8</v>
      </c>
      <c r="BC316" s="18" t="s">
        <v>9</v>
      </c>
      <c r="BD316" s="18" t="s">
        <v>10</v>
      </c>
    </row>
    <row r="317" spans="1:57">
      <c r="A317" s="12" t="s">
        <v>84</v>
      </c>
      <c r="B317">
        <v>1</v>
      </c>
      <c r="C317" s="6"/>
      <c r="D317" s="9" t="s">
        <v>316</v>
      </c>
      <c r="E317" s="9" t="s">
        <v>317</v>
      </c>
      <c r="F317" s="14" t="s">
        <v>318</v>
      </c>
      <c r="G317" s="9"/>
      <c r="H317" s="5" t="s">
        <v>114</v>
      </c>
      <c r="J317" s="27">
        <f>(((J$224*3*6)*0.0000003*30))</f>
        <v>207.88228799999999</v>
      </c>
      <c r="K317" s="79">
        <f t="shared" ref="K317:K323" si="139">J317/10</f>
        <v>20.788228799999999</v>
      </c>
      <c r="L317" s="79">
        <f t="shared" ref="L317:L323" si="140">J317/10</f>
        <v>20.788228799999999</v>
      </c>
      <c r="N317" s="175">
        <f>N229</f>
        <v>1039.4114400000001</v>
      </c>
      <c r="O317" s="79">
        <f t="shared" ref="O317:O323" si="141">N317/10</f>
        <v>103.94114400000001</v>
      </c>
      <c r="P317" s="79">
        <f t="shared" ref="P317:P323" si="142">N317/10</f>
        <v>103.94114400000001</v>
      </c>
      <c r="R317" s="27">
        <f>(((R$224*3*6)*0.0000003*30))</f>
        <v>52.512948000000002</v>
      </c>
      <c r="S317" s="79">
        <f t="shared" ref="S317:S323" si="143">R317/10</f>
        <v>5.2512948000000002</v>
      </c>
      <c r="T317" s="79">
        <f t="shared" ref="T317:T323" si="144">R317/10</f>
        <v>5.2512948000000002</v>
      </c>
      <c r="V317" s="175">
        <f>V229</f>
        <v>262.56473999999992</v>
      </c>
      <c r="W317" s="79">
        <f t="shared" ref="W317:W323" si="145">V317/10</f>
        <v>26.25647399999999</v>
      </c>
      <c r="X317" s="79">
        <f t="shared" ref="X317:X323" si="146">V317/10</f>
        <v>26.25647399999999</v>
      </c>
      <c r="Z317" s="27">
        <f>(((Z$224*3*6)*0.0000003*30))</f>
        <v>141.655554</v>
      </c>
      <c r="AA317" s="79">
        <f t="shared" ref="AA317:AA323" si="147">Z317/10</f>
        <v>14.165555399999999</v>
      </c>
      <c r="AB317" s="79">
        <f t="shared" ref="AB317:AB323" si="148">Z317/10</f>
        <v>14.165555399999999</v>
      </c>
      <c r="AD317" s="175">
        <f>AD229</f>
        <v>708.27776999999992</v>
      </c>
      <c r="AE317" s="79">
        <f t="shared" ref="AE317:AE323" si="149">AD317/10</f>
        <v>70.827776999999998</v>
      </c>
      <c r="AF317" s="79">
        <f t="shared" ref="AF317:AF323" si="150">AD317/10</f>
        <v>70.827776999999998</v>
      </c>
      <c r="AH317" s="27">
        <f>(((AH$224*3*6)*0.0000003*30))</f>
        <v>79.505387999999996</v>
      </c>
      <c r="AI317" s="79">
        <f t="shared" ref="AI317:AI323" si="151">AH317/10</f>
        <v>7.9505387999999995</v>
      </c>
      <c r="AJ317" s="79">
        <f t="shared" ref="AJ317:AJ323" si="152">AH317/10</f>
        <v>7.9505387999999995</v>
      </c>
      <c r="AL317" s="175">
        <f>AL229</f>
        <v>397.52693999999997</v>
      </c>
      <c r="AM317" s="79">
        <f t="shared" ref="AM317:AM323" si="153">AL317/10</f>
        <v>39.752693999999998</v>
      </c>
      <c r="AN317" s="79">
        <f t="shared" ref="AN317:AN323" si="154">AL317/10</f>
        <v>39.752693999999998</v>
      </c>
      <c r="AP317" s="27">
        <f>(((AP$224*3*6)*0.0000003*30))</f>
        <v>86.721677999999997</v>
      </c>
      <c r="AQ317" s="79">
        <f t="shared" ref="AQ317:AQ323" si="155">AP317/10</f>
        <v>8.6721678000000004</v>
      </c>
      <c r="AR317" s="79">
        <f t="shared" ref="AR317:AR323" si="156">AP317/10</f>
        <v>8.6721678000000004</v>
      </c>
      <c r="AT317" s="175">
        <f>AT229</f>
        <v>433.60838999999999</v>
      </c>
      <c r="AU317" s="79">
        <f t="shared" ref="AU317:AU323" si="157">AT317/10</f>
        <v>43.360838999999999</v>
      </c>
      <c r="AV317" s="79">
        <f t="shared" ref="AV317:AV323" si="158">AT317/10</f>
        <v>43.360838999999999</v>
      </c>
    </row>
    <row r="318" spans="1:57">
      <c r="A318" s="12" t="s">
        <v>84</v>
      </c>
      <c r="B318">
        <v>1</v>
      </c>
      <c r="C318" s="6"/>
      <c r="D318" s="9" t="s">
        <v>319</v>
      </c>
      <c r="E318" s="9"/>
      <c r="F318" s="14" t="s">
        <v>318</v>
      </c>
      <c r="G318" s="9"/>
      <c r="H318" s="5" t="s">
        <v>114</v>
      </c>
      <c r="J318" s="27">
        <f>((J$224*1.5*1*30)/1000000)</f>
        <v>57.745080000000002</v>
      </c>
      <c r="K318" s="79">
        <f t="shared" si="139"/>
        <v>5.774508</v>
      </c>
      <c r="L318" s="79">
        <f t="shared" si="140"/>
        <v>5.774508</v>
      </c>
      <c r="N318" s="27">
        <f>((N$246*N$247)+N$251)</f>
        <v>25.200000000000003</v>
      </c>
      <c r="O318" s="79">
        <f t="shared" si="141"/>
        <v>2.5200000000000005</v>
      </c>
      <c r="P318" s="79">
        <f t="shared" si="142"/>
        <v>2.5200000000000005</v>
      </c>
      <c r="R318" s="27">
        <f>((R$224*1.5*1*30)/1000000)</f>
        <v>14.586930000000001</v>
      </c>
      <c r="S318" s="79">
        <f t="shared" si="143"/>
        <v>1.458693</v>
      </c>
      <c r="T318" s="79">
        <f t="shared" si="144"/>
        <v>1.458693</v>
      </c>
      <c r="V318" s="27">
        <f>((V$246*V$247)+V$251)</f>
        <v>19.100000000000001</v>
      </c>
      <c r="W318" s="79">
        <f t="shared" si="145"/>
        <v>1.9100000000000001</v>
      </c>
      <c r="X318" s="79">
        <f t="shared" si="146"/>
        <v>1.9100000000000001</v>
      </c>
      <c r="Z318" s="27">
        <f>((Z$224*1.5*1*30)/1000000)</f>
        <v>39.348765</v>
      </c>
      <c r="AA318" s="79">
        <f t="shared" si="147"/>
        <v>3.9348765000000001</v>
      </c>
      <c r="AB318" s="79">
        <f t="shared" si="148"/>
        <v>3.9348765000000001</v>
      </c>
      <c r="AD318" s="27">
        <f>((AD$246*AD$247)+AD$251)</f>
        <v>22.6</v>
      </c>
      <c r="AE318" s="79">
        <f t="shared" si="149"/>
        <v>2.2600000000000002</v>
      </c>
      <c r="AF318" s="79">
        <f t="shared" si="150"/>
        <v>2.2600000000000002</v>
      </c>
      <c r="AH318" s="27">
        <f>((AH$224*1.5*1*30)/1000000)</f>
        <v>22.08483</v>
      </c>
      <c r="AI318" s="79">
        <f t="shared" si="151"/>
        <v>2.2084830000000002</v>
      </c>
      <c r="AJ318" s="79">
        <f t="shared" si="152"/>
        <v>2.2084830000000002</v>
      </c>
      <c r="AL318" s="27">
        <f>((AL$246*AL$247)+AL$251)</f>
        <v>20.2</v>
      </c>
      <c r="AM318" s="79">
        <f t="shared" si="153"/>
        <v>2.02</v>
      </c>
      <c r="AN318" s="79">
        <f t="shared" si="154"/>
        <v>2.02</v>
      </c>
      <c r="AP318" s="27">
        <f>((AP$224*1.5*1*30)/1000000)</f>
        <v>24.089355000000001</v>
      </c>
      <c r="AQ318" s="79">
        <f t="shared" si="155"/>
        <v>2.4089355000000001</v>
      </c>
      <c r="AR318" s="79">
        <f t="shared" si="156"/>
        <v>2.4089355000000001</v>
      </c>
      <c r="AT318" s="27">
        <f>((AT$246*AT$247)+AT$251)</f>
        <v>20.5</v>
      </c>
      <c r="AU318" s="79">
        <f t="shared" si="157"/>
        <v>2.0499999999999998</v>
      </c>
      <c r="AV318" s="79">
        <f t="shared" si="158"/>
        <v>2.0499999999999998</v>
      </c>
    </row>
    <row r="319" spans="1:57">
      <c r="A319" s="12" t="s">
        <v>84</v>
      </c>
      <c r="B319">
        <v>1</v>
      </c>
      <c r="C319" s="6"/>
      <c r="D319" s="9" t="s">
        <v>320</v>
      </c>
      <c r="E319" s="9" t="s">
        <v>321</v>
      </c>
      <c r="F319" s="14" t="s">
        <v>318</v>
      </c>
      <c r="G319" s="9"/>
      <c r="H319" s="5" t="s">
        <v>114</v>
      </c>
      <c r="J319" s="9">
        <f>(((J$225*3*6)*0.0000003*30))</f>
        <v>322.49388599999997</v>
      </c>
      <c r="K319" s="79">
        <f t="shared" si="139"/>
        <v>32.249388599999996</v>
      </c>
      <c r="L319" s="79">
        <f t="shared" si="140"/>
        <v>32.249388599999996</v>
      </c>
      <c r="N319" s="175">
        <f>N230</f>
        <v>1612.4694300000003</v>
      </c>
      <c r="O319" s="79">
        <f t="shared" si="141"/>
        <v>161.24694300000004</v>
      </c>
      <c r="P319" s="79">
        <f t="shared" si="142"/>
        <v>161.24694300000004</v>
      </c>
      <c r="R319" s="9">
        <f>(((R$225*3*6)*0.0000003*30))</f>
        <v>81.464939999999999</v>
      </c>
      <c r="S319" s="79">
        <f t="shared" si="143"/>
        <v>8.1464940000000006</v>
      </c>
      <c r="T319" s="79">
        <f t="shared" si="144"/>
        <v>8.1464940000000006</v>
      </c>
      <c r="V319" s="175">
        <f>V230</f>
        <v>407.32469999999995</v>
      </c>
      <c r="W319" s="79">
        <f t="shared" si="145"/>
        <v>40.732469999999992</v>
      </c>
      <c r="X319" s="79">
        <f t="shared" si="146"/>
        <v>40.732469999999992</v>
      </c>
      <c r="Z319" s="9">
        <f>(((Z$225*3*6)*0.0000003*30))</f>
        <v>219.75445799999997</v>
      </c>
      <c r="AA319" s="79">
        <f t="shared" si="147"/>
        <v>21.975445799999996</v>
      </c>
      <c r="AB319" s="79">
        <f t="shared" si="148"/>
        <v>21.975445799999996</v>
      </c>
      <c r="AD319" s="175">
        <f>AD230</f>
        <v>1098.7722899999999</v>
      </c>
      <c r="AE319" s="79">
        <f t="shared" si="149"/>
        <v>109.87722899999999</v>
      </c>
      <c r="AF319" s="79">
        <f t="shared" si="150"/>
        <v>109.87722899999999</v>
      </c>
      <c r="AH319" s="9">
        <f>(((AH$225*3*6)*0.0000003*30))</f>
        <v>123.33886199999998</v>
      </c>
      <c r="AI319" s="79">
        <f t="shared" si="151"/>
        <v>12.333886199999998</v>
      </c>
      <c r="AJ319" s="79">
        <f t="shared" si="152"/>
        <v>12.333886199999998</v>
      </c>
      <c r="AL319" s="175">
        <f>AL230</f>
        <v>616.69430999999986</v>
      </c>
      <c r="AM319" s="79">
        <f t="shared" si="153"/>
        <v>61.669430999999989</v>
      </c>
      <c r="AN319" s="79">
        <f t="shared" si="154"/>
        <v>61.669430999999989</v>
      </c>
      <c r="AP319" s="9">
        <f>(((AP$225*3*6)*0.0000003*30))</f>
        <v>134.533872</v>
      </c>
      <c r="AQ319" s="79">
        <f t="shared" si="155"/>
        <v>13.4533872</v>
      </c>
      <c r="AR319" s="79">
        <f t="shared" si="156"/>
        <v>13.4533872</v>
      </c>
      <c r="AT319" s="175">
        <f>AT230</f>
        <v>672.66935999999987</v>
      </c>
      <c r="AU319" s="79">
        <f t="shared" si="157"/>
        <v>67.266935999999987</v>
      </c>
      <c r="AV319" s="79">
        <f t="shared" si="158"/>
        <v>67.266935999999987</v>
      </c>
    </row>
    <row r="320" spans="1:57">
      <c r="A320" s="12" t="s">
        <v>84</v>
      </c>
      <c r="B320">
        <v>1</v>
      </c>
      <c r="C320" s="6"/>
      <c r="D320" s="9" t="s">
        <v>322</v>
      </c>
      <c r="E320" s="9"/>
      <c r="F320" s="14" t="s">
        <v>318</v>
      </c>
      <c r="G320" s="9"/>
      <c r="H320" s="5" t="s">
        <v>114</v>
      </c>
      <c r="J320" s="9">
        <f>((J$225*1.5*1*30)/1000000)</f>
        <v>89.581635000000006</v>
      </c>
      <c r="K320" s="79">
        <f t="shared" si="139"/>
        <v>8.9581635000000013</v>
      </c>
      <c r="L320" s="79">
        <f t="shared" si="140"/>
        <v>8.9581635000000013</v>
      </c>
      <c r="N320" s="27">
        <f>((N$246*N$247)+N$252)</f>
        <v>29.9</v>
      </c>
      <c r="O320" s="79">
        <f t="shared" si="141"/>
        <v>2.9899999999999998</v>
      </c>
      <c r="P320" s="79">
        <f t="shared" si="142"/>
        <v>2.9899999999999998</v>
      </c>
      <c r="R320" s="9">
        <f>((R$225*1.5*1*30)/1000000)</f>
        <v>22.629149999999999</v>
      </c>
      <c r="S320" s="79">
        <f t="shared" si="143"/>
        <v>2.262915</v>
      </c>
      <c r="T320" s="79">
        <f t="shared" si="144"/>
        <v>2.262915</v>
      </c>
      <c r="V320" s="27">
        <f>((V$246*V$247)+V$252)</f>
        <v>20.6</v>
      </c>
      <c r="W320" s="79">
        <f t="shared" si="145"/>
        <v>2.06</v>
      </c>
      <c r="X320" s="79">
        <f t="shared" si="146"/>
        <v>2.06</v>
      </c>
      <c r="Z320" s="9">
        <f>((Z$225*1.5*1*30)/1000000)</f>
        <v>61.042904999999998</v>
      </c>
      <c r="AA320" s="79">
        <f t="shared" si="147"/>
        <v>6.1042904999999994</v>
      </c>
      <c r="AB320" s="79">
        <f t="shared" si="148"/>
        <v>6.1042904999999994</v>
      </c>
      <c r="AD320" s="27">
        <f>((AD$246*AD$247)+AD$252)</f>
        <v>25.9</v>
      </c>
      <c r="AE320" s="79">
        <f t="shared" si="149"/>
        <v>2.59</v>
      </c>
      <c r="AF320" s="79">
        <f t="shared" si="150"/>
        <v>2.59</v>
      </c>
      <c r="AH320" s="9">
        <f>((AH$225*1.5*1*30)/1000000)</f>
        <v>34.260795000000002</v>
      </c>
      <c r="AI320" s="79">
        <f t="shared" si="151"/>
        <v>3.4260795000000002</v>
      </c>
      <c r="AJ320" s="79">
        <f t="shared" si="152"/>
        <v>3.4260795000000002</v>
      </c>
      <c r="AL320" s="27">
        <f>((AL$246*AL$247)+AL$252)</f>
        <v>22.2</v>
      </c>
      <c r="AM320" s="79">
        <f t="shared" si="153"/>
        <v>2.2199999999999998</v>
      </c>
      <c r="AN320" s="79">
        <f t="shared" si="154"/>
        <v>2.2199999999999998</v>
      </c>
      <c r="AP320" s="9">
        <f>((AP$225*1.5*1*30)/1000000)</f>
        <v>37.370519999999999</v>
      </c>
      <c r="AQ320" s="79">
        <f t="shared" si="155"/>
        <v>3.7370519999999998</v>
      </c>
      <c r="AR320" s="79">
        <f t="shared" si="156"/>
        <v>3.7370519999999998</v>
      </c>
      <c r="AT320" s="27">
        <f>((AT$246*AT$247)+AT$252)</f>
        <v>22.6</v>
      </c>
      <c r="AU320" s="79">
        <f t="shared" si="157"/>
        <v>2.2600000000000002</v>
      </c>
      <c r="AV320" s="79">
        <f t="shared" si="158"/>
        <v>2.2600000000000002</v>
      </c>
    </row>
    <row r="321" spans="1:57">
      <c r="A321" s="12" t="s">
        <v>84</v>
      </c>
      <c r="B321">
        <v>1</v>
      </c>
      <c r="C321" s="6"/>
      <c r="D321" s="9" t="s">
        <v>323</v>
      </c>
      <c r="E321" s="9"/>
      <c r="F321" s="14" t="s">
        <v>318</v>
      </c>
      <c r="G321" s="9"/>
      <c r="H321" s="5" t="s">
        <v>114</v>
      </c>
      <c r="J321" s="9">
        <v>810</v>
      </c>
      <c r="K321" s="79">
        <f t="shared" si="139"/>
        <v>81</v>
      </c>
      <c r="L321" s="79">
        <f t="shared" si="140"/>
        <v>81</v>
      </c>
      <c r="N321" s="9">
        <v>810</v>
      </c>
      <c r="O321" s="79">
        <f t="shared" si="141"/>
        <v>81</v>
      </c>
      <c r="P321" s="79">
        <f t="shared" si="142"/>
        <v>81</v>
      </c>
      <c r="R321" s="9">
        <v>810</v>
      </c>
      <c r="S321" s="79">
        <f t="shared" si="143"/>
        <v>81</v>
      </c>
      <c r="T321" s="79">
        <f t="shared" si="144"/>
        <v>81</v>
      </c>
      <c r="V321" s="9">
        <v>810</v>
      </c>
      <c r="W321" s="79">
        <f t="shared" si="145"/>
        <v>81</v>
      </c>
      <c r="X321" s="79">
        <f t="shared" si="146"/>
        <v>81</v>
      </c>
      <c r="Z321" s="9">
        <v>810</v>
      </c>
      <c r="AA321" s="79">
        <f t="shared" si="147"/>
        <v>81</v>
      </c>
      <c r="AB321" s="79">
        <f t="shared" si="148"/>
        <v>81</v>
      </c>
      <c r="AD321" s="9">
        <v>810</v>
      </c>
      <c r="AE321" s="79">
        <f t="shared" si="149"/>
        <v>81</v>
      </c>
      <c r="AF321" s="79">
        <f t="shared" si="150"/>
        <v>81</v>
      </c>
      <c r="AH321" s="9">
        <v>810</v>
      </c>
      <c r="AI321" s="79">
        <f t="shared" si="151"/>
        <v>81</v>
      </c>
      <c r="AJ321" s="79">
        <f t="shared" si="152"/>
        <v>81</v>
      </c>
      <c r="AL321" s="9">
        <v>810</v>
      </c>
      <c r="AM321" s="79">
        <f t="shared" si="153"/>
        <v>81</v>
      </c>
      <c r="AN321" s="79">
        <f t="shared" si="154"/>
        <v>81</v>
      </c>
      <c r="AP321" s="9">
        <v>810</v>
      </c>
      <c r="AQ321" s="79">
        <f t="shared" si="155"/>
        <v>81</v>
      </c>
      <c r="AR321" s="79">
        <f t="shared" si="156"/>
        <v>81</v>
      </c>
      <c r="AT321" s="9">
        <v>810</v>
      </c>
      <c r="AU321" s="79">
        <f t="shared" si="157"/>
        <v>81</v>
      </c>
      <c r="AV321" s="79">
        <f t="shared" si="158"/>
        <v>81</v>
      </c>
    </row>
    <row r="322" spans="1:57">
      <c r="A322" s="12" t="s">
        <v>84</v>
      </c>
      <c r="B322">
        <v>1</v>
      </c>
      <c r="C322" s="6"/>
      <c r="D322" s="9" t="s">
        <v>307</v>
      </c>
      <c r="E322" s="9"/>
      <c r="F322" s="14" t="s">
        <v>318</v>
      </c>
      <c r="G322" s="9"/>
      <c r="H322" s="5" t="s">
        <v>114</v>
      </c>
      <c r="J322" s="9">
        <v>190</v>
      </c>
      <c r="K322" s="79">
        <f t="shared" si="139"/>
        <v>19</v>
      </c>
      <c r="L322" s="79">
        <f t="shared" si="140"/>
        <v>19</v>
      </c>
      <c r="N322" s="9">
        <v>190</v>
      </c>
      <c r="O322" s="79">
        <f t="shared" si="141"/>
        <v>19</v>
      </c>
      <c r="P322" s="79">
        <f t="shared" si="142"/>
        <v>19</v>
      </c>
      <c r="R322" s="9">
        <v>190</v>
      </c>
      <c r="S322" s="79">
        <f t="shared" si="143"/>
        <v>19</v>
      </c>
      <c r="T322" s="79">
        <f t="shared" si="144"/>
        <v>19</v>
      </c>
      <c r="V322" s="9">
        <v>190</v>
      </c>
      <c r="W322" s="79">
        <f t="shared" si="145"/>
        <v>19</v>
      </c>
      <c r="X322" s="79">
        <f t="shared" si="146"/>
        <v>19</v>
      </c>
      <c r="Z322" s="9">
        <v>190</v>
      </c>
      <c r="AA322" s="79">
        <f t="shared" si="147"/>
        <v>19</v>
      </c>
      <c r="AB322" s="79">
        <f t="shared" si="148"/>
        <v>19</v>
      </c>
      <c r="AD322" s="9">
        <v>190</v>
      </c>
      <c r="AE322" s="79">
        <f t="shared" si="149"/>
        <v>19</v>
      </c>
      <c r="AF322" s="79">
        <f t="shared" si="150"/>
        <v>19</v>
      </c>
      <c r="AH322" s="9">
        <v>190</v>
      </c>
      <c r="AI322" s="79">
        <f t="shared" si="151"/>
        <v>19</v>
      </c>
      <c r="AJ322" s="79">
        <f t="shared" si="152"/>
        <v>19</v>
      </c>
      <c r="AL322" s="9">
        <v>190</v>
      </c>
      <c r="AM322" s="79">
        <f t="shared" si="153"/>
        <v>19</v>
      </c>
      <c r="AN322" s="79">
        <f t="shared" si="154"/>
        <v>19</v>
      </c>
      <c r="AP322" s="9">
        <v>190</v>
      </c>
      <c r="AQ322" s="79">
        <f t="shared" si="155"/>
        <v>19</v>
      </c>
      <c r="AR322" s="79">
        <f t="shared" si="156"/>
        <v>19</v>
      </c>
      <c r="AT322" s="9">
        <v>190</v>
      </c>
      <c r="AU322" s="79">
        <f t="shared" si="157"/>
        <v>19</v>
      </c>
      <c r="AV322" s="79">
        <f t="shared" si="158"/>
        <v>19</v>
      </c>
    </row>
    <row r="323" spans="1:57">
      <c r="A323" s="12" t="s">
        <v>84</v>
      </c>
      <c r="B323">
        <v>1</v>
      </c>
      <c r="C323" s="6"/>
      <c r="D323" s="9" t="s">
        <v>324</v>
      </c>
      <c r="E323" s="9"/>
      <c r="F323" s="14" t="s">
        <v>318</v>
      </c>
      <c r="G323" s="9"/>
      <c r="H323" s="5" t="s">
        <v>114</v>
      </c>
      <c r="J323" s="27">
        <v>500</v>
      </c>
      <c r="K323" s="79">
        <f t="shared" si="139"/>
        <v>50</v>
      </c>
      <c r="L323" s="79">
        <f t="shared" si="140"/>
        <v>50</v>
      </c>
      <c r="N323" s="27">
        <v>500</v>
      </c>
      <c r="O323" s="79">
        <f t="shared" si="141"/>
        <v>50</v>
      </c>
      <c r="P323" s="79">
        <f t="shared" si="142"/>
        <v>50</v>
      </c>
      <c r="R323" s="27">
        <v>500</v>
      </c>
      <c r="S323" s="79">
        <f t="shared" si="143"/>
        <v>50</v>
      </c>
      <c r="T323" s="79">
        <f t="shared" si="144"/>
        <v>50</v>
      </c>
      <c r="V323" s="27">
        <v>500</v>
      </c>
      <c r="W323" s="79">
        <f t="shared" si="145"/>
        <v>50</v>
      </c>
      <c r="X323" s="79">
        <f t="shared" si="146"/>
        <v>50</v>
      </c>
      <c r="Z323" s="27">
        <v>500</v>
      </c>
      <c r="AA323" s="79">
        <f t="shared" si="147"/>
        <v>50</v>
      </c>
      <c r="AB323" s="79">
        <f t="shared" si="148"/>
        <v>50</v>
      </c>
      <c r="AD323" s="27">
        <v>500</v>
      </c>
      <c r="AE323" s="79">
        <f t="shared" si="149"/>
        <v>50</v>
      </c>
      <c r="AF323" s="79">
        <f t="shared" si="150"/>
        <v>50</v>
      </c>
      <c r="AH323" s="27">
        <v>500</v>
      </c>
      <c r="AI323" s="79">
        <f t="shared" si="151"/>
        <v>50</v>
      </c>
      <c r="AJ323" s="79">
        <f t="shared" si="152"/>
        <v>50</v>
      </c>
      <c r="AL323" s="27">
        <v>500</v>
      </c>
      <c r="AM323" s="79">
        <f t="shared" si="153"/>
        <v>50</v>
      </c>
      <c r="AN323" s="79">
        <f t="shared" si="154"/>
        <v>50</v>
      </c>
      <c r="AP323" s="27">
        <v>500</v>
      </c>
      <c r="AQ323" s="79">
        <f t="shared" si="155"/>
        <v>50</v>
      </c>
      <c r="AR323" s="79">
        <f t="shared" si="156"/>
        <v>50</v>
      </c>
      <c r="AT323" s="27">
        <v>500</v>
      </c>
      <c r="AU323" s="79">
        <f t="shared" si="157"/>
        <v>50</v>
      </c>
      <c r="AV323" s="79">
        <f t="shared" si="158"/>
        <v>50</v>
      </c>
    </row>
    <row r="324" spans="1:57">
      <c r="A324">
        <v>1</v>
      </c>
      <c r="B324">
        <v>1</v>
      </c>
      <c r="C324" s="6"/>
      <c r="D324" s="6"/>
      <c r="E324" s="6"/>
      <c r="F324" s="6"/>
      <c r="G324" s="6"/>
      <c r="J324" s="6"/>
      <c r="K324" s="6"/>
      <c r="L324" s="6"/>
      <c r="N324" s="6"/>
      <c r="O324" s="6"/>
      <c r="P324" s="6"/>
      <c r="R324" s="6"/>
      <c r="S324" s="6"/>
      <c r="T324" s="6"/>
      <c r="V324" s="6"/>
      <c r="W324" s="6"/>
      <c r="X324" s="6"/>
      <c r="Z324" s="6"/>
      <c r="AA324" s="6"/>
      <c r="AB324" s="6"/>
      <c r="AD324" s="6"/>
      <c r="AE324" s="6"/>
      <c r="AF324" s="6"/>
      <c r="AH324" s="6"/>
      <c r="AI324" s="6"/>
      <c r="AJ324" s="6"/>
      <c r="AL324" s="6"/>
      <c r="AM324" s="6"/>
      <c r="AN324" s="6"/>
      <c r="AP324" s="6"/>
      <c r="AQ324" s="6"/>
      <c r="AR324" s="6"/>
      <c r="AT324" s="6"/>
      <c r="AU324" s="6"/>
      <c r="AV324" s="6"/>
    </row>
    <row r="325" spans="1:57">
      <c r="A325">
        <v>1</v>
      </c>
      <c r="B325">
        <v>1</v>
      </c>
      <c r="C325" s="6"/>
      <c r="D325" s="9" t="s">
        <v>325</v>
      </c>
      <c r="E325" s="6"/>
      <c r="F325" s="6"/>
      <c r="G325" s="6"/>
      <c r="J325" s="8">
        <f>(J317+J318+J321+J322+J323)*J218</f>
        <v>158.90646311999998</v>
      </c>
      <c r="K325" s="8">
        <f>(K317+K318+K321+K322+K323)*J218</f>
        <v>15.890646311999998</v>
      </c>
      <c r="L325" s="8">
        <f>(L317+L318+L321+L322+L323)*J218</f>
        <v>15.890646311999998</v>
      </c>
      <c r="N325" s="92">
        <v>0</v>
      </c>
      <c r="O325" s="92">
        <v>0</v>
      </c>
      <c r="P325" s="92">
        <v>0</v>
      </c>
      <c r="R325" s="8">
        <f>(R317+R318+R321+R322+R323)*R218</f>
        <v>141.03898902</v>
      </c>
      <c r="S325" s="8">
        <f>(S317+S318+S321+S322+S323)*R218</f>
        <v>14.103898901999999</v>
      </c>
      <c r="T325" s="8">
        <f>(T317+T318+T321+T322+T323)*R218</f>
        <v>14.103898901999999</v>
      </c>
      <c r="V325" s="92">
        <v>0</v>
      </c>
      <c r="W325" s="92">
        <v>0</v>
      </c>
      <c r="X325" s="92">
        <v>0</v>
      </c>
      <c r="Z325" s="8">
        <f>(Z317+Z318+Z321+Z322+Z323)*Z218</f>
        <v>151.29038871</v>
      </c>
      <c r="AA325" s="8">
        <f>(AA317+AA318+AA321+AA322+AA323)*Z218</f>
        <v>15.129038870999999</v>
      </c>
      <c r="AB325" s="8">
        <f>(AB317+AB318+AB321+AB322+AB323)*Z218</f>
        <v>15.129038870999999</v>
      </c>
      <c r="AD325" s="92">
        <v>0</v>
      </c>
      <c r="AE325" s="92">
        <v>0</v>
      </c>
      <c r="AF325" s="92">
        <v>0</v>
      </c>
      <c r="AH325" s="8">
        <f>(AH317+AH318+AH321+AH322+AH323)*AH218</f>
        <v>144.14311961999999</v>
      </c>
      <c r="AI325" s="8">
        <f>(AI317+AI318+AI321+AI322+AI323)*AH218</f>
        <v>14.414311961999999</v>
      </c>
      <c r="AJ325" s="8">
        <f>(AJ317+AJ318+AJ321+AJ322+AJ323)*AH218</f>
        <v>14.414311961999999</v>
      </c>
      <c r="AL325" s="92">
        <v>0</v>
      </c>
      <c r="AM325" s="92">
        <v>0</v>
      </c>
      <c r="AN325" s="92">
        <v>0</v>
      </c>
      <c r="AP325" s="8">
        <f>(AP317+AP318+AP321+AP322+AP323)*AP218</f>
        <v>144.97299296999998</v>
      </c>
      <c r="AQ325" s="8">
        <f>(AQ317+AQ318+AQ321+AQ322+AQ323)*AP218</f>
        <v>14.497299297</v>
      </c>
      <c r="AR325" s="8">
        <f>(AR317+AR318+AR321+AR322+AR323)*AP218</f>
        <v>14.497299297</v>
      </c>
      <c r="AT325" s="92">
        <v>0</v>
      </c>
      <c r="AU325" s="92">
        <v>0</v>
      </c>
      <c r="AV325" s="92">
        <v>0</v>
      </c>
      <c r="AX325" s="8">
        <f t="shared" ref="AX325:AX326" si="159">J325+R325+Z325+AH325+AP325</f>
        <v>740.35195343999999</v>
      </c>
      <c r="AY325" s="8">
        <f t="shared" ref="AY325:AY327" si="160">K325+S325+AA325+AI325+AQ325</f>
        <v>74.035195344000002</v>
      </c>
      <c r="AZ325" s="8">
        <f t="shared" ref="AZ325:AZ327" si="161">L325+T325+AB325+AJ325+AR325</f>
        <v>74.035195344000002</v>
      </c>
      <c r="BB325" s="8">
        <f t="shared" ref="BB325:BB327" si="162">N325+V325+AD325+AL325+AT325</f>
        <v>0</v>
      </c>
      <c r="BC325" s="8">
        <f t="shared" ref="BC325:BC327" si="163">O325+W325+AE325+AM325+AU325</f>
        <v>0</v>
      </c>
      <c r="BD325" s="8">
        <f t="shared" ref="BD325:BD327" si="164">P325+X325+AF325+AN325+AV325</f>
        <v>0</v>
      </c>
    </row>
    <row r="326" spans="1:57">
      <c r="A326">
        <v>1</v>
      </c>
      <c r="B326">
        <v>1</v>
      </c>
      <c r="C326" s="6"/>
      <c r="D326" s="9" t="s">
        <v>326</v>
      </c>
      <c r="E326" s="6"/>
      <c r="F326" s="6"/>
      <c r="G326" s="6"/>
      <c r="J326" s="8">
        <f>(J319+J320+J321+J322+J323)*J218</f>
        <v>172.08679688999999</v>
      </c>
      <c r="K326" s="8">
        <f>(K319+K320+K321+K322+K323)*J218</f>
        <v>17.208679688999997</v>
      </c>
      <c r="L326" s="8">
        <f>(L319+L320+L321+L322+L323)*J218</f>
        <v>17.208679688999997</v>
      </c>
      <c r="N326" s="92">
        <v>0</v>
      </c>
      <c r="O326" s="92">
        <v>0</v>
      </c>
      <c r="P326" s="92">
        <v>0</v>
      </c>
      <c r="R326" s="8">
        <f>(R319+R320+R321+R322+R323)*R218</f>
        <v>144.3684681</v>
      </c>
      <c r="S326" s="8">
        <f>(S319+S320+S321+S322+S323)*R218</f>
        <v>14.436846809999999</v>
      </c>
      <c r="T326" s="8">
        <f>(T319+T320+T321+T322+T323)*R218</f>
        <v>14.436846809999999</v>
      </c>
      <c r="V326" s="92">
        <v>0</v>
      </c>
      <c r="W326" s="92">
        <v>0</v>
      </c>
      <c r="X326" s="92">
        <v>0</v>
      </c>
      <c r="Z326" s="8">
        <f>(Z319+Z320+Z321+Z322+Z323)*Z218</f>
        <v>160.27176266999999</v>
      </c>
      <c r="AA326" s="8">
        <f>(AA319+AA320+AA321+AA322+AA323)*Z218</f>
        <v>16.027176266999998</v>
      </c>
      <c r="AB326" s="8">
        <f>(AB319+AB320+AB321+AB322+AB323)*Z218</f>
        <v>16.027176266999998</v>
      </c>
      <c r="AD326" s="92">
        <v>0</v>
      </c>
      <c r="AE326" s="92">
        <v>0</v>
      </c>
      <c r="AF326" s="92">
        <v>0</v>
      </c>
      <c r="AH326" s="8">
        <f>(AH319+AH320+AH321+AH322+AH323)*AH218</f>
        <v>149.18396912999998</v>
      </c>
      <c r="AI326" s="8">
        <f>(AI319+AI320+AI321+AI322+AI323)*AH218</f>
        <v>14.918396913</v>
      </c>
      <c r="AJ326" s="8">
        <f>(AJ319+AJ320+AJ321+AJ322+AJ323)*AH218</f>
        <v>14.918396913</v>
      </c>
      <c r="AL326" s="92">
        <v>0</v>
      </c>
      <c r="AM326" s="92">
        <v>0</v>
      </c>
      <c r="AN326" s="92">
        <v>0</v>
      </c>
      <c r="AP326" s="8">
        <f>(AP319+AP320+AP321+AP322+AP323)*AP218</f>
        <v>150.47139528</v>
      </c>
      <c r="AQ326" s="8">
        <f>(AQ319+AQ320+AQ321+AQ322+AQ323)*AP218</f>
        <v>15.047139528000001</v>
      </c>
      <c r="AR326" s="8">
        <f>(AR319+AR320+AR321+AR322+AR323)*AP218</f>
        <v>15.047139528000001</v>
      </c>
      <c r="AT326" s="92">
        <v>0</v>
      </c>
      <c r="AU326" s="92">
        <v>0</v>
      </c>
      <c r="AV326" s="92">
        <v>0</v>
      </c>
      <c r="AX326" s="8">
        <f t="shared" si="159"/>
        <v>776.38239206999992</v>
      </c>
      <c r="AY326" s="8">
        <f t="shared" si="160"/>
        <v>77.638239206999998</v>
      </c>
      <c r="AZ326" s="8">
        <f t="shared" si="161"/>
        <v>77.638239206999998</v>
      </c>
      <c r="BB326" s="8">
        <f t="shared" si="162"/>
        <v>0</v>
      </c>
      <c r="BC326" s="8">
        <f t="shared" si="163"/>
        <v>0</v>
      </c>
      <c r="BD326" s="8">
        <f t="shared" si="164"/>
        <v>0</v>
      </c>
    </row>
    <row r="327" spans="1:57">
      <c r="A327">
        <v>1</v>
      </c>
      <c r="B327" s="12" t="s">
        <v>145</v>
      </c>
      <c r="C327" s="6"/>
      <c r="D327" s="7" t="s">
        <v>146</v>
      </c>
      <c r="E327" s="6"/>
      <c r="F327" s="6"/>
      <c r="G327" s="6"/>
      <c r="J327" s="3">
        <f>J325</f>
        <v>158.90646311999998</v>
      </c>
      <c r="K327" s="3">
        <f>K325</f>
        <v>15.890646311999998</v>
      </c>
      <c r="L327" s="3">
        <f>L325</f>
        <v>15.890646311999998</v>
      </c>
      <c r="N327" s="3">
        <f>N325</f>
        <v>0</v>
      </c>
      <c r="O327" s="3">
        <f>O325</f>
        <v>0</v>
      </c>
      <c r="P327" s="3">
        <f>P325</f>
        <v>0</v>
      </c>
      <c r="R327" s="3">
        <f>R325</f>
        <v>141.03898902</v>
      </c>
      <c r="S327" s="3">
        <f>S325</f>
        <v>14.103898901999999</v>
      </c>
      <c r="T327" s="3">
        <f>T325</f>
        <v>14.103898901999999</v>
      </c>
      <c r="V327" s="3">
        <f>V325</f>
        <v>0</v>
      </c>
      <c r="W327" s="3">
        <f>W325</f>
        <v>0</v>
      </c>
      <c r="X327" s="3">
        <f>X325</f>
        <v>0</v>
      </c>
      <c r="Z327" s="3">
        <f>Z325</f>
        <v>151.29038871</v>
      </c>
      <c r="AA327" s="3">
        <f>AA325</f>
        <v>15.129038870999999</v>
      </c>
      <c r="AB327" s="3">
        <f>AB325</f>
        <v>15.129038870999999</v>
      </c>
      <c r="AD327" s="3">
        <f>AD325</f>
        <v>0</v>
      </c>
      <c r="AE327" s="3">
        <f>AE325</f>
        <v>0</v>
      </c>
      <c r="AF327" s="3">
        <f>AF325</f>
        <v>0</v>
      </c>
      <c r="AH327" s="3">
        <f>AH325</f>
        <v>144.14311961999999</v>
      </c>
      <c r="AI327" s="3">
        <f>AI325</f>
        <v>14.414311961999999</v>
      </c>
      <c r="AJ327" s="3">
        <f>AJ325</f>
        <v>14.414311961999999</v>
      </c>
      <c r="AL327" s="3">
        <f>AL325</f>
        <v>0</v>
      </c>
      <c r="AM327" s="3">
        <f>AM325</f>
        <v>0</v>
      </c>
      <c r="AN327" s="3">
        <f>AN325</f>
        <v>0</v>
      </c>
      <c r="AP327" s="3">
        <f>AP325</f>
        <v>144.97299296999998</v>
      </c>
      <c r="AQ327" s="3">
        <f>AQ325</f>
        <v>14.497299297</v>
      </c>
      <c r="AR327" s="3">
        <f>AR325</f>
        <v>14.497299297</v>
      </c>
      <c r="AT327" s="3">
        <f>AT325</f>
        <v>0</v>
      </c>
      <c r="AU327" s="3">
        <f>AU325</f>
        <v>0</v>
      </c>
      <c r="AV327" s="3">
        <f>AV325</f>
        <v>0</v>
      </c>
      <c r="AX327" s="3">
        <f>J327+R327+Z327+AH327+AP327</f>
        <v>740.35195343999999</v>
      </c>
      <c r="AY327" s="3">
        <f t="shared" si="160"/>
        <v>74.035195344000002</v>
      </c>
      <c r="AZ327" s="3">
        <f t="shared" si="161"/>
        <v>74.035195344000002</v>
      </c>
      <c r="BB327" s="3">
        <f t="shared" si="162"/>
        <v>0</v>
      </c>
      <c r="BC327" s="3">
        <f t="shared" si="163"/>
        <v>0</v>
      </c>
      <c r="BD327" s="3">
        <f t="shared" si="164"/>
        <v>0</v>
      </c>
      <c r="BE327">
        <v>1</v>
      </c>
    </row>
    <row r="328" spans="1:57">
      <c r="A328">
        <v>1</v>
      </c>
      <c r="B328" s="12" t="s">
        <v>145</v>
      </c>
      <c r="C328" s="6"/>
      <c r="E328" s="6"/>
      <c r="F328" s="6"/>
      <c r="G328" s="6"/>
      <c r="L328" s="3">
        <f>J327+K327+L327</f>
        <v>190.68775574399999</v>
      </c>
      <c r="P328" s="3">
        <f>N327+O327+P327</f>
        <v>0</v>
      </c>
      <c r="T328" s="3">
        <f>R327+S327+T327</f>
        <v>169.246786824</v>
      </c>
      <c r="X328" s="3">
        <f>V327+W327+X327</f>
        <v>0</v>
      </c>
      <c r="AB328" s="3">
        <f>Z327+AA327+AB327</f>
        <v>181.54846645200001</v>
      </c>
      <c r="AF328" s="3">
        <f>AD327+AE327+AF327</f>
        <v>0</v>
      </c>
      <c r="AJ328" s="3">
        <f>AH327+AI327+AJ327</f>
        <v>172.97174354399999</v>
      </c>
      <c r="AN328" s="3">
        <f>AL327+AM327+AN327</f>
        <v>0</v>
      </c>
      <c r="AR328" s="3">
        <f>AP327+AQ327+AR327</f>
        <v>173.967591564</v>
      </c>
      <c r="AV328" s="3">
        <f>AT327+AU327+AV327</f>
        <v>0</v>
      </c>
      <c r="AZ328" s="3">
        <f>AX327+AY327+AZ327</f>
        <v>888.42234412800008</v>
      </c>
      <c r="BD328" s="3">
        <f>BB327+BC327+BD327</f>
        <v>0</v>
      </c>
    </row>
    <row r="329" spans="1:57">
      <c r="A329">
        <v>1</v>
      </c>
      <c r="B329" s="12" t="s">
        <v>147</v>
      </c>
      <c r="C329" s="6"/>
      <c r="D329" s="7" t="s">
        <v>148</v>
      </c>
      <c r="E329" s="6"/>
      <c r="F329" s="6"/>
      <c r="G329" s="6"/>
      <c r="J329" s="3">
        <f>J326</f>
        <v>172.08679688999999</v>
      </c>
      <c r="K329" s="3">
        <f>K326</f>
        <v>17.208679688999997</v>
      </c>
      <c r="L329" s="3">
        <f>L326</f>
        <v>17.208679688999997</v>
      </c>
      <c r="N329" s="3">
        <f>N326</f>
        <v>0</v>
      </c>
      <c r="O329" s="3">
        <f>O326</f>
        <v>0</v>
      </c>
      <c r="P329" s="3">
        <f>P326</f>
        <v>0</v>
      </c>
      <c r="R329" s="3">
        <f>R326</f>
        <v>144.3684681</v>
      </c>
      <c r="S329" s="3">
        <f>S326</f>
        <v>14.436846809999999</v>
      </c>
      <c r="T329" s="3">
        <f>T326</f>
        <v>14.436846809999999</v>
      </c>
      <c r="V329" s="3">
        <f>V326</f>
        <v>0</v>
      </c>
      <c r="W329" s="3">
        <f>W326</f>
        <v>0</v>
      </c>
      <c r="X329" s="3">
        <f>X326</f>
        <v>0</v>
      </c>
      <c r="Z329" s="3">
        <f>Z326</f>
        <v>160.27176266999999</v>
      </c>
      <c r="AA329" s="3">
        <f>AA326</f>
        <v>16.027176266999998</v>
      </c>
      <c r="AB329" s="3">
        <f>AB326</f>
        <v>16.027176266999998</v>
      </c>
      <c r="AD329" s="3">
        <f>AD326</f>
        <v>0</v>
      </c>
      <c r="AE329" s="3">
        <f>AE326</f>
        <v>0</v>
      </c>
      <c r="AF329" s="3">
        <f>AF326</f>
        <v>0</v>
      </c>
      <c r="AH329" s="3">
        <f>AH326</f>
        <v>149.18396912999998</v>
      </c>
      <c r="AI329" s="3">
        <f>AI326</f>
        <v>14.918396913</v>
      </c>
      <c r="AJ329" s="3">
        <f>AJ326</f>
        <v>14.918396913</v>
      </c>
      <c r="AL329" s="3">
        <f>AL326</f>
        <v>0</v>
      </c>
      <c r="AM329" s="3">
        <f>AM326</f>
        <v>0</v>
      </c>
      <c r="AN329" s="3">
        <f>AN326</f>
        <v>0</v>
      </c>
      <c r="AP329" s="3">
        <f>AP326</f>
        <v>150.47139528</v>
      </c>
      <c r="AQ329" s="3">
        <f>AQ326</f>
        <v>15.047139528000001</v>
      </c>
      <c r="AR329" s="3">
        <f>AR326</f>
        <v>15.047139528000001</v>
      </c>
      <c r="AT329" s="3">
        <f>AT326</f>
        <v>0</v>
      </c>
      <c r="AU329" s="3">
        <f>AU326</f>
        <v>0</v>
      </c>
      <c r="AV329" s="3">
        <f>AV326</f>
        <v>0</v>
      </c>
      <c r="AX329" s="3">
        <f>J329+R329+Z329+AH329+AP329</f>
        <v>776.38239206999992</v>
      </c>
      <c r="AY329" s="3">
        <f t="shared" ref="AY329" si="165">K329+S329+AA329+AI329+AQ329</f>
        <v>77.638239206999998</v>
      </c>
      <c r="AZ329" s="3">
        <f t="shared" ref="AZ329" si="166">L329+T329+AB329+AJ329+AR329</f>
        <v>77.638239206999998</v>
      </c>
      <c r="BB329" s="3">
        <f t="shared" ref="BB329" si="167">N329+V329+AD329+AL329+AT329</f>
        <v>0</v>
      </c>
      <c r="BC329" s="3">
        <f t="shared" ref="BC329" si="168">O329+W329+AE329+AM329+AU329</f>
        <v>0</v>
      </c>
      <c r="BD329" s="3">
        <f t="shared" ref="BD329" si="169">P329+X329+AF329+AN329+AV329</f>
        <v>0</v>
      </c>
      <c r="BE329">
        <v>1</v>
      </c>
    </row>
    <row r="330" spans="1:57">
      <c r="A330">
        <v>1</v>
      </c>
      <c r="B330" s="12" t="s">
        <v>147</v>
      </c>
      <c r="C330" s="6"/>
      <c r="E330" s="6"/>
      <c r="F330" s="6"/>
      <c r="G330" s="6"/>
      <c r="L330" s="3">
        <f>J329+K329+L329</f>
        <v>206.504156268</v>
      </c>
      <c r="P330" s="3">
        <f>N329+O329+P329</f>
        <v>0</v>
      </c>
      <c r="T330" s="3">
        <f>R329+S329+T329</f>
        <v>173.24216171999998</v>
      </c>
      <c r="X330" s="3">
        <f>V329+W329+X329</f>
        <v>0</v>
      </c>
      <c r="AB330" s="3">
        <f>Z329+AA329+AB329</f>
        <v>192.32611520399996</v>
      </c>
      <c r="AF330" s="3">
        <f>AD329+AE329+AF329</f>
        <v>0</v>
      </c>
      <c r="AJ330" s="3">
        <f>AH329+AI329+AJ329</f>
        <v>179.020762956</v>
      </c>
      <c r="AN330" s="3">
        <f>AL329+AM329+AN329</f>
        <v>0</v>
      </c>
      <c r="AR330" s="3">
        <f>AP329+AQ329+AR329</f>
        <v>180.565674336</v>
      </c>
      <c r="AV330" s="3">
        <f>AT329+AU329+AV329</f>
        <v>0</v>
      </c>
      <c r="AZ330" s="3">
        <f>AX329+AY329+AZ329</f>
        <v>931.65887048399986</v>
      </c>
      <c r="BD330" s="3">
        <f>BB329+BC329+BD329</f>
        <v>0</v>
      </c>
    </row>
    <row r="331" spans="1:57">
      <c r="A331">
        <v>1</v>
      </c>
      <c r="B331">
        <v>1</v>
      </c>
      <c r="C331" s="6"/>
      <c r="D331" s="6"/>
      <c r="E331" s="6"/>
      <c r="F331" s="6"/>
      <c r="G331" s="6"/>
      <c r="J331" s="6" t="s">
        <v>82</v>
      </c>
      <c r="K331" s="6"/>
      <c r="L331" s="6"/>
      <c r="M331" s="6"/>
      <c r="N331" s="6" t="s">
        <v>83</v>
      </c>
      <c r="O331" s="6"/>
      <c r="P331" s="6"/>
      <c r="R331" s="6" t="s">
        <v>82</v>
      </c>
      <c r="S331" s="6"/>
      <c r="T331" s="6"/>
      <c r="U331" s="6"/>
      <c r="V331" s="6" t="s">
        <v>83</v>
      </c>
      <c r="W331" s="6"/>
      <c r="X331" s="6"/>
      <c r="Z331" s="6" t="s">
        <v>82</v>
      </c>
      <c r="AA331" s="6"/>
      <c r="AB331" s="6"/>
      <c r="AC331" s="6"/>
      <c r="AD331" s="6" t="s">
        <v>83</v>
      </c>
      <c r="AE331" s="6"/>
      <c r="AF331" s="6"/>
      <c r="AH331" s="6" t="s">
        <v>82</v>
      </c>
      <c r="AI331" s="6"/>
      <c r="AJ331" s="6"/>
      <c r="AK331" s="6"/>
      <c r="AL331" s="6" t="s">
        <v>83</v>
      </c>
      <c r="AM331" s="6"/>
      <c r="AN331" s="6"/>
      <c r="AP331" s="6" t="s">
        <v>82</v>
      </c>
      <c r="AQ331" s="6"/>
      <c r="AR331" s="6"/>
      <c r="AS331" s="6"/>
      <c r="AT331" s="6" t="s">
        <v>83</v>
      </c>
      <c r="AU331" s="6"/>
      <c r="AV331" s="6"/>
      <c r="AX331" s="6" t="s">
        <v>82</v>
      </c>
      <c r="AY331" s="6"/>
      <c r="AZ331" s="6"/>
      <c r="BA331" s="6"/>
      <c r="BB331" s="6" t="s">
        <v>83</v>
      </c>
      <c r="BC331" s="6"/>
      <c r="BD331" s="6"/>
    </row>
    <row r="332" spans="1:57">
      <c r="A332" s="12" t="s">
        <v>84</v>
      </c>
      <c r="B332" s="12" t="s">
        <v>85</v>
      </c>
      <c r="C332" s="6"/>
      <c r="D332" s="4" t="s">
        <v>327</v>
      </c>
      <c r="E332" s="30" t="s">
        <v>328</v>
      </c>
      <c r="F332" s="44"/>
      <c r="G332" s="45"/>
      <c r="H332" s="46"/>
      <c r="J332" s="21" t="s">
        <v>86</v>
      </c>
      <c r="K332" s="20"/>
      <c r="L332" s="19"/>
      <c r="N332" s="21" t="s">
        <v>86</v>
      </c>
      <c r="O332" s="20"/>
      <c r="P332" s="19"/>
      <c r="R332" s="21" t="s">
        <v>87</v>
      </c>
      <c r="S332" s="20"/>
      <c r="T332" s="19"/>
      <c r="V332" s="21" t="s">
        <v>87</v>
      </c>
      <c r="W332" s="20"/>
      <c r="X332" s="19"/>
      <c r="Z332" s="21" t="s">
        <v>88</v>
      </c>
      <c r="AA332" s="20"/>
      <c r="AB332" s="19"/>
      <c r="AD332" s="21" t="s">
        <v>88</v>
      </c>
      <c r="AE332" s="20"/>
      <c r="AF332" s="19"/>
      <c r="AH332" s="21" t="s">
        <v>89</v>
      </c>
      <c r="AI332" s="20"/>
      <c r="AJ332" s="19"/>
      <c r="AL332" s="21" t="s">
        <v>89</v>
      </c>
      <c r="AM332" s="20"/>
      <c r="AN332" s="19"/>
      <c r="AP332" s="21" t="s">
        <v>90</v>
      </c>
      <c r="AQ332" s="20"/>
      <c r="AR332" s="19"/>
      <c r="AT332" s="21" t="s">
        <v>90</v>
      </c>
      <c r="AU332" s="20"/>
      <c r="AV332" s="19"/>
      <c r="AX332" s="21" t="s">
        <v>91</v>
      </c>
      <c r="AY332" s="20"/>
      <c r="AZ332" s="19"/>
      <c r="BB332" s="21" t="s">
        <v>91</v>
      </c>
      <c r="BC332" s="20"/>
      <c r="BD332" s="19"/>
      <c r="BE332">
        <v>1</v>
      </c>
    </row>
    <row r="333" spans="1:57">
      <c r="A333" s="12" t="s">
        <v>84</v>
      </c>
      <c r="B333" s="12" t="s">
        <v>85</v>
      </c>
      <c r="C333" s="6"/>
      <c r="D333" s="7"/>
      <c r="E333" s="7" t="s">
        <v>151</v>
      </c>
      <c r="F333" s="18" t="s">
        <v>92</v>
      </c>
      <c r="G333" s="7" t="s">
        <v>93</v>
      </c>
      <c r="H333" s="17" t="s">
        <v>94</v>
      </c>
      <c r="J333" s="18" t="s">
        <v>8</v>
      </c>
      <c r="K333" s="18" t="s">
        <v>9</v>
      </c>
      <c r="L333" s="18" t="s">
        <v>10</v>
      </c>
      <c r="N333" s="18" t="s">
        <v>8</v>
      </c>
      <c r="O333" s="18" t="s">
        <v>9</v>
      </c>
      <c r="P333" s="18" t="s">
        <v>10</v>
      </c>
      <c r="R333" s="18" t="s">
        <v>8</v>
      </c>
      <c r="S333" s="18" t="s">
        <v>9</v>
      </c>
      <c r="T333" s="18" t="s">
        <v>10</v>
      </c>
      <c r="V333" s="18" t="s">
        <v>8</v>
      </c>
      <c r="W333" s="18" t="s">
        <v>9</v>
      </c>
      <c r="X333" s="18" t="s">
        <v>10</v>
      </c>
      <c r="Z333" s="18" t="s">
        <v>8</v>
      </c>
      <c r="AA333" s="18" t="s">
        <v>9</v>
      </c>
      <c r="AB333" s="18" t="s">
        <v>10</v>
      </c>
      <c r="AD333" s="18" t="s">
        <v>8</v>
      </c>
      <c r="AE333" s="18" t="s">
        <v>9</v>
      </c>
      <c r="AF333" s="18" t="s">
        <v>10</v>
      </c>
      <c r="AH333" s="18" t="s">
        <v>8</v>
      </c>
      <c r="AI333" s="18" t="s">
        <v>9</v>
      </c>
      <c r="AJ333" s="18" t="s">
        <v>10</v>
      </c>
      <c r="AL333" s="18" t="s">
        <v>8</v>
      </c>
      <c r="AM333" s="18" t="s">
        <v>9</v>
      </c>
      <c r="AN333" s="18" t="s">
        <v>10</v>
      </c>
      <c r="AP333" s="18" t="s">
        <v>8</v>
      </c>
      <c r="AQ333" s="18" t="s">
        <v>9</v>
      </c>
      <c r="AR333" s="18" t="s">
        <v>10</v>
      </c>
      <c r="AT333" s="18" t="s">
        <v>8</v>
      </c>
      <c r="AU333" s="18" t="s">
        <v>9</v>
      </c>
      <c r="AV333" s="18" t="s">
        <v>10</v>
      </c>
      <c r="AX333" s="18" t="s">
        <v>8</v>
      </c>
      <c r="AY333" s="18" t="s">
        <v>9</v>
      </c>
      <c r="AZ333" s="18" t="s">
        <v>10</v>
      </c>
      <c r="BB333" s="18" t="s">
        <v>8</v>
      </c>
      <c r="BC333" s="18" t="s">
        <v>9</v>
      </c>
      <c r="BD333" s="18" t="s">
        <v>10</v>
      </c>
    </row>
    <row r="334" spans="1:57">
      <c r="A334" s="12" t="s">
        <v>84</v>
      </c>
      <c r="B334">
        <v>1</v>
      </c>
      <c r="C334" s="6"/>
      <c r="D334" s="29" t="s">
        <v>329</v>
      </c>
      <c r="E334" s="9"/>
      <c r="F334" s="14">
        <v>88</v>
      </c>
      <c r="G334" s="9"/>
      <c r="H334" s="5" t="s">
        <v>98</v>
      </c>
      <c r="J334" s="28">
        <v>432.4</v>
      </c>
      <c r="K334" s="81">
        <f>J334/10</f>
        <v>43.239999999999995</v>
      </c>
      <c r="L334" s="81">
        <f>J334/10</f>
        <v>43.239999999999995</v>
      </c>
      <c r="N334" s="28">
        <v>432.4</v>
      </c>
      <c r="O334" s="81">
        <f>N334/10</f>
        <v>43.239999999999995</v>
      </c>
      <c r="P334" s="81">
        <f>N334/10</f>
        <v>43.239999999999995</v>
      </c>
      <c r="R334" s="28">
        <v>432.4</v>
      </c>
      <c r="S334" s="81">
        <f>R334/10</f>
        <v>43.239999999999995</v>
      </c>
      <c r="T334" s="81">
        <f>R334/10</f>
        <v>43.239999999999995</v>
      </c>
      <c r="V334" s="28">
        <v>432.4</v>
      </c>
      <c r="W334" s="81">
        <f>V334/10</f>
        <v>43.239999999999995</v>
      </c>
      <c r="X334" s="81">
        <f>V334/10</f>
        <v>43.239999999999995</v>
      </c>
      <c r="Z334" s="28">
        <v>432.4</v>
      </c>
      <c r="AA334" s="81">
        <f>Z334/10</f>
        <v>43.239999999999995</v>
      </c>
      <c r="AB334" s="81">
        <f>Z334/10</f>
        <v>43.239999999999995</v>
      </c>
      <c r="AD334" s="28">
        <v>432.4</v>
      </c>
      <c r="AE334" s="81">
        <f>AD334/10</f>
        <v>43.239999999999995</v>
      </c>
      <c r="AF334" s="81">
        <f>AD334/10</f>
        <v>43.239999999999995</v>
      </c>
      <c r="AH334" s="28">
        <v>432.4</v>
      </c>
      <c r="AI334" s="81">
        <f>AH334/10</f>
        <v>43.239999999999995</v>
      </c>
      <c r="AJ334" s="81">
        <f>AH334/10</f>
        <v>43.239999999999995</v>
      </c>
      <c r="AL334" s="28">
        <v>432.4</v>
      </c>
      <c r="AM334" s="81">
        <f>AL334/10</f>
        <v>43.239999999999995</v>
      </c>
      <c r="AN334" s="81">
        <f>AL334/10</f>
        <v>43.239999999999995</v>
      </c>
      <c r="AP334" s="28">
        <v>432.4</v>
      </c>
      <c r="AQ334" s="81">
        <f>AP334/10</f>
        <v>43.239999999999995</v>
      </c>
      <c r="AR334" s="81">
        <f>AP334/10</f>
        <v>43.239999999999995</v>
      </c>
      <c r="AT334" s="28">
        <v>432.4</v>
      </c>
      <c r="AU334" s="81">
        <f>AT334/10</f>
        <v>43.239999999999995</v>
      </c>
      <c r="AV334" s="81">
        <f>AT334/10</f>
        <v>43.239999999999995</v>
      </c>
    </row>
    <row r="335" spans="1:57">
      <c r="A335" s="12" t="s">
        <v>84</v>
      </c>
      <c r="B335">
        <v>1</v>
      </c>
      <c r="C335" s="6"/>
      <c r="D335" s="29" t="s">
        <v>330</v>
      </c>
      <c r="E335" s="9"/>
      <c r="F335" s="14">
        <v>88</v>
      </c>
      <c r="G335" s="9"/>
      <c r="H335" s="5" t="s">
        <v>98</v>
      </c>
      <c r="J335" s="28">
        <v>605.4</v>
      </c>
      <c r="K335" s="81">
        <f>J335/10</f>
        <v>60.54</v>
      </c>
      <c r="L335" s="81">
        <f>J335/10</f>
        <v>60.54</v>
      </c>
      <c r="N335" s="28">
        <v>605.4</v>
      </c>
      <c r="O335" s="81">
        <f>N335/10</f>
        <v>60.54</v>
      </c>
      <c r="P335" s="81">
        <f>N335/10</f>
        <v>60.54</v>
      </c>
      <c r="R335" s="28">
        <v>605.4</v>
      </c>
      <c r="S335" s="81">
        <f>R335/10</f>
        <v>60.54</v>
      </c>
      <c r="T335" s="81">
        <f>R335/10</f>
        <v>60.54</v>
      </c>
      <c r="V335" s="28">
        <v>605.4</v>
      </c>
      <c r="W335" s="81">
        <f>V335/10</f>
        <v>60.54</v>
      </c>
      <c r="X335" s="81">
        <f>V335/10</f>
        <v>60.54</v>
      </c>
      <c r="Z335" s="28">
        <v>605.4</v>
      </c>
      <c r="AA335" s="81">
        <f>Z335/10</f>
        <v>60.54</v>
      </c>
      <c r="AB335" s="81">
        <f>Z335/10</f>
        <v>60.54</v>
      </c>
      <c r="AD335" s="28">
        <v>605.4</v>
      </c>
      <c r="AE335" s="81">
        <f>AD335/10</f>
        <v>60.54</v>
      </c>
      <c r="AF335" s="81">
        <f>AD335/10</f>
        <v>60.54</v>
      </c>
      <c r="AH335" s="28">
        <v>605.4</v>
      </c>
      <c r="AI335" s="81">
        <f>AH335/10</f>
        <v>60.54</v>
      </c>
      <c r="AJ335" s="81">
        <f>AH335/10</f>
        <v>60.54</v>
      </c>
      <c r="AL335" s="28">
        <v>605.4</v>
      </c>
      <c r="AM335" s="81">
        <f>AL335/10</f>
        <v>60.54</v>
      </c>
      <c r="AN335" s="81">
        <f>AL335/10</f>
        <v>60.54</v>
      </c>
      <c r="AP335" s="28">
        <v>605.4</v>
      </c>
      <c r="AQ335" s="81">
        <f>AP335/10</f>
        <v>60.54</v>
      </c>
      <c r="AR335" s="81">
        <f>AP335/10</f>
        <v>60.54</v>
      </c>
      <c r="AT335" s="28">
        <v>605.4</v>
      </c>
      <c r="AU335" s="81">
        <f>AT335/10</f>
        <v>60.54</v>
      </c>
      <c r="AV335" s="81">
        <f>AT335/10</f>
        <v>60.54</v>
      </c>
    </row>
    <row r="336" spans="1:57">
      <c r="A336" s="12" t="s">
        <v>84</v>
      </c>
      <c r="B336">
        <v>1</v>
      </c>
      <c r="C336" s="6"/>
      <c r="D336" s="9" t="s">
        <v>284</v>
      </c>
      <c r="E336" s="88" t="s">
        <v>285</v>
      </c>
      <c r="F336" s="14">
        <v>88</v>
      </c>
      <c r="G336" s="9"/>
      <c r="H336" s="5" t="s">
        <v>17</v>
      </c>
      <c r="J336" s="9">
        <v>2</v>
      </c>
      <c r="K336" s="9">
        <v>2</v>
      </c>
      <c r="L336" s="9">
        <v>2</v>
      </c>
      <c r="N336" s="88">
        <v>1</v>
      </c>
      <c r="O336" s="88">
        <v>1</v>
      </c>
      <c r="P336" s="88">
        <v>1</v>
      </c>
      <c r="R336" s="9">
        <v>2</v>
      </c>
      <c r="S336" s="9">
        <v>2</v>
      </c>
      <c r="T336" s="9">
        <v>2</v>
      </c>
      <c r="V336" s="88">
        <v>1</v>
      </c>
      <c r="W336" s="88">
        <v>1</v>
      </c>
      <c r="X336" s="88">
        <v>1</v>
      </c>
      <c r="Z336" s="9">
        <v>2</v>
      </c>
      <c r="AA336" s="9">
        <v>2</v>
      </c>
      <c r="AB336" s="9">
        <v>2</v>
      </c>
      <c r="AD336" s="88">
        <v>1</v>
      </c>
      <c r="AE336" s="88">
        <v>1</v>
      </c>
      <c r="AF336" s="88">
        <v>1</v>
      </c>
      <c r="AH336" s="9">
        <v>2</v>
      </c>
      <c r="AI336" s="9">
        <v>2</v>
      </c>
      <c r="AJ336" s="9">
        <v>2</v>
      </c>
      <c r="AL336" s="88">
        <v>1</v>
      </c>
      <c r="AM336" s="88">
        <v>1</v>
      </c>
      <c r="AN336" s="88">
        <v>1</v>
      </c>
      <c r="AP336" s="9">
        <v>2</v>
      </c>
      <c r="AQ336" s="9">
        <v>2</v>
      </c>
      <c r="AR336" s="9">
        <v>2</v>
      </c>
      <c r="AT336" s="88">
        <v>1</v>
      </c>
      <c r="AU336" s="88">
        <v>1</v>
      </c>
      <c r="AV336" s="88">
        <v>1</v>
      </c>
    </row>
    <row r="337" spans="1:57">
      <c r="A337" s="12"/>
      <c r="B337">
        <v>2</v>
      </c>
      <c r="C337" s="6"/>
      <c r="D337" s="9" t="s">
        <v>282</v>
      </c>
      <c r="E337" s="62" t="s">
        <v>283</v>
      </c>
      <c r="F337" s="14"/>
      <c r="G337" s="9"/>
      <c r="H337" s="5"/>
      <c r="J337" s="9"/>
      <c r="K337" s="9"/>
      <c r="L337" s="9"/>
      <c r="N337" s="73">
        <v>0.15</v>
      </c>
      <c r="O337" s="73">
        <v>0.15</v>
      </c>
      <c r="P337" s="73">
        <v>0.15</v>
      </c>
      <c r="R337" s="9"/>
      <c r="S337" s="9"/>
      <c r="T337" s="9"/>
      <c r="V337" s="73">
        <f>N337</f>
        <v>0.15</v>
      </c>
      <c r="W337" s="73">
        <f>O337</f>
        <v>0.15</v>
      </c>
      <c r="X337" s="73">
        <f>P337</f>
        <v>0.15</v>
      </c>
      <c r="Z337" s="9"/>
      <c r="AA337" s="9"/>
      <c r="AB337" s="9"/>
      <c r="AD337" s="73">
        <f>V337</f>
        <v>0.15</v>
      </c>
      <c r="AE337" s="73">
        <f>W337</f>
        <v>0.15</v>
      </c>
      <c r="AF337" s="73">
        <f>X337</f>
        <v>0.15</v>
      </c>
      <c r="AH337" s="9"/>
      <c r="AI337" s="9"/>
      <c r="AJ337" s="9"/>
      <c r="AL337" s="73">
        <f>AD337</f>
        <v>0.15</v>
      </c>
      <c r="AM337" s="73">
        <f>AE337</f>
        <v>0.15</v>
      </c>
      <c r="AN337" s="73">
        <f>AF337</f>
        <v>0.15</v>
      </c>
      <c r="AP337" s="9"/>
      <c r="AQ337" s="9"/>
      <c r="AR337" s="9"/>
      <c r="AT337" s="73">
        <f>AL337</f>
        <v>0.15</v>
      </c>
      <c r="AU337" s="73">
        <f>AM337</f>
        <v>0.15</v>
      </c>
      <c r="AV337" s="73">
        <f>AN337</f>
        <v>0.15</v>
      </c>
    </row>
    <row r="338" spans="1:57">
      <c r="A338" s="12" t="s">
        <v>84</v>
      </c>
      <c r="B338">
        <v>1</v>
      </c>
      <c r="C338" s="6"/>
      <c r="D338" s="9" t="s">
        <v>303</v>
      </c>
      <c r="E338" s="9"/>
      <c r="F338" s="14">
        <v>88</v>
      </c>
      <c r="G338" s="9"/>
      <c r="H338" s="5" t="s">
        <v>114</v>
      </c>
      <c r="J338" s="27">
        <v>12</v>
      </c>
      <c r="K338" s="27">
        <v>12</v>
      </c>
      <c r="L338" s="27">
        <v>12</v>
      </c>
      <c r="N338" s="27">
        <v>12</v>
      </c>
      <c r="O338" s="27">
        <v>12</v>
      </c>
      <c r="P338" s="27">
        <v>12</v>
      </c>
      <c r="R338" s="27">
        <v>12</v>
      </c>
      <c r="S338" s="27">
        <v>12</v>
      </c>
      <c r="T338" s="27">
        <v>12</v>
      </c>
      <c r="V338" s="27">
        <v>12</v>
      </c>
      <c r="W338" s="27">
        <v>12</v>
      </c>
      <c r="X338" s="27">
        <v>12</v>
      </c>
      <c r="Z338" s="27">
        <v>12</v>
      </c>
      <c r="AA338" s="27">
        <v>12</v>
      </c>
      <c r="AB338" s="27">
        <v>12</v>
      </c>
      <c r="AD338" s="27">
        <v>12</v>
      </c>
      <c r="AE338" s="27">
        <v>12</v>
      </c>
      <c r="AF338" s="27">
        <v>12</v>
      </c>
      <c r="AH338" s="27">
        <v>12</v>
      </c>
      <c r="AI338" s="27">
        <v>12</v>
      </c>
      <c r="AJ338" s="27">
        <v>12</v>
      </c>
      <c r="AL338" s="27">
        <v>12</v>
      </c>
      <c r="AM338" s="27">
        <v>12</v>
      </c>
      <c r="AN338" s="27">
        <v>12</v>
      </c>
      <c r="AP338" s="27">
        <v>12</v>
      </c>
      <c r="AQ338" s="27">
        <v>12</v>
      </c>
      <c r="AR338" s="27">
        <v>12</v>
      </c>
      <c r="AT338" s="27">
        <v>12</v>
      </c>
      <c r="AU338" s="27">
        <v>12</v>
      </c>
      <c r="AV338" s="27">
        <v>12</v>
      </c>
    </row>
    <row r="339" spans="1:57">
      <c r="A339" s="12" t="s">
        <v>84</v>
      </c>
      <c r="B339">
        <v>1</v>
      </c>
      <c r="C339" s="6"/>
      <c r="D339" s="9" t="s">
        <v>305</v>
      </c>
      <c r="E339" s="9"/>
      <c r="F339" s="14">
        <v>88</v>
      </c>
      <c r="G339" s="9"/>
      <c r="H339" s="5" t="s">
        <v>114</v>
      </c>
      <c r="J339" s="27">
        <v>12</v>
      </c>
      <c r="K339" s="27">
        <v>12</v>
      </c>
      <c r="L339" s="27">
        <v>12</v>
      </c>
      <c r="N339" s="27">
        <v>12</v>
      </c>
      <c r="O339" s="27">
        <v>12</v>
      </c>
      <c r="P339" s="27">
        <v>12</v>
      </c>
      <c r="R339" s="27">
        <v>12</v>
      </c>
      <c r="S339" s="27">
        <v>12</v>
      </c>
      <c r="T339" s="27">
        <v>12</v>
      </c>
      <c r="V339" s="27">
        <v>12</v>
      </c>
      <c r="W339" s="27">
        <v>12</v>
      </c>
      <c r="X339" s="27">
        <v>12</v>
      </c>
      <c r="Z339" s="27">
        <v>12</v>
      </c>
      <c r="AA339" s="27">
        <v>12</v>
      </c>
      <c r="AB339" s="27">
        <v>12</v>
      </c>
      <c r="AD339" s="27">
        <v>12</v>
      </c>
      <c r="AE339" s="27">
        <v>12</v>
      </c>
      <c r="AF339" s="27">
        <v>12</v>
      </c>
      <c r="AH339" s="27">
        <v>12</v>
      </c>
      <c r="AI339" s="27">
        <v>12</v>
      </c>
      <c r="AJ339" s="27">
        <v>12</v>
      </c>
      <c r="AL339" s="27">
        <v>12</v>
      </c>
      <c r="AM339" s="27">
        <v>12</v>
      </c>
      <c r="AN339" s="27">
        <v>12</v>
      </c>
      <c r="AP339" s="27">
        <v>12</v>
      </c>
      <c r="AQ339" s="27">
        <v>12</v>
      </c>
      <c r="AR339" s="27">
        <v>12</v>
      </c>
      <c r="AT339" s="27">
        <v>12</v>
      </c>
      <c r="AU339" s="27">
        <v>12</v>
      </c>
      <c r="AV339" s="27">
        <v>12</v>
      </c>
    </row>
    <row r="340" spans="1:57">
      <c r="A340">
        <v>1</v>
      </c>
      <c r="B340">
        <v>1</v>
      </c>
      <c r="C340" s="6"/>
      <c r="D340" s="6"/>
      <c r="E340" s="6"/>
      <c r="F340" s="6"/>
      <c r="G340" s="6"/>
      <c r="J340" s="6"/>
      <c r="K340" s="6"/>
      <c r="L340" s="6"/>
      <c r="N340" s="6"/>
      <c r="O340" s="6"/>
      <c r="P340" s="6"/>
      <c r="R340" s="6"/>
      <c r="S340" s="6"/>
      <c r="T340" s="6"/>
      <c r="V340" s="6"/>
      <c r="W340" s="6"/>
      <c r="X340" s="6"/>
      <c r="Z340" s="6"/>
      <c r="AA340" s="6"/>
      <c r="AB340" s="6"/>
      <c r="AD340" s="6"/>
      <c r="AE340" s="6"/>
      <c r="AF340" s="6"/>
      <c r="AH340" s="6"/>
      <c r="AI340" s="6"/>
      <c r="AJ340" s="6"/>
      <c r="AL340" s="6"/>
      <c r="AM340" s="6"/>
      <c r="AN340" s="6"/>
      <c r="AP340" s="6"/>
      <c r="AQ340" s="6"/>
      <c r="AR340" s="6"/>
      <c r="AT340" s="6"/>
      <c r="AU340" s="6"/>
      <c r="AV340" s="6"/>
    </row>
    <row r="341" spans="1:57">
      <c r="A341">
        <v>1</v>
      </c>
      <c r="B341">
        <v>1</v>
      </c>
      <c r="C341" s="6"/>
      <c r="D341" s="9" t="s">
        <v>286</v>
      </c>
      <c r="E341" s="6"/>
      <c r="F341" s="6"/>
      <c r="G341" s="6"/>
      <c r="J341" s="8">
        <f>J334*J214</f>
        <v>10.81</v>
      </c>
      <c r="K341" s="8">
        <f>K334*J214</f>
        <v>1.081</v>
      </c>
      <c r="L341" s="8">
        <f>L334*J214</f>
        <v>1.081</v>
      </c>
      <c r="N341" s="64">
        <f>N334*N337*J214</f>
        <v>1.6215000000000002</v>
      </c>
      <c r="O341" s="64">
        <f>O334*O337*J214</f>
        <v>0.16214999999999999</v>
      </c>
      <c r="P341" s="64">
        <f>P334*P337*J214</f>
        <v>0.16214999999999999</v>
      </c>
      <c r="R341" s="8">
        <f>R334*R214</f>
        <v>10.81</v>
      </c>
      <c r="S341" s="8">
        <f>S334*R214</f>
        <v>1.081</v>
      </c>
      <c r="T341" s="8">
        <f>T334*R214</f>
        <v>1.081</v>
      </c>
      <c r="V341" s="64">
        <f>V334*V337*R214</f>
        <v>1.6215000000000002</v>
      </c>
      <c r="W341" s="64">
        <f>W334*W337*R214</f>
        <v>0.16214999999999999</v>
      </c>
      <c r="X341" s="64">
        <f>X334*X337*R214</f>
        <v>0.16214999999999999</v>
      </c>
      <c r="Z341" s="8">
        <f>Z334*Z214</f>
        <v>10.81</v>
      </c>
      <c r="AA341" s="8">
        <f>AA334*Z214</f>
        <v>1.081</v>
      </c>
      <c r="AB341" s="8">
        <f>AB334*Z214</f>
        <v>1.081</v>
      </c>
      <c r="AD341" s="64">
        <f>AD334*AD337*Z214</f>
        <v>1.6215000000000002</v>
      </c>
      <c r="AE341" s="64">
        <f>AE334*AE337*Z214</f>
        <v>0.16214999999999999</v>
      </c>
      <c r="AF341" s="64">
        <f>AF334*AF337*Z214</f>
        <v>0.16214999999999999</v>
      </c>
      <c r="AH341" s="8">
        <f>AH334*AH214</f>
        <v>10.81</v>
      </c>
      <c r="AI341" s="8">
        <f>AI334*AH214</f>
        <v>1.081</v>
      </c>
      <c r="AJ341" s="8">
        <f>AJ334*AH214</f>
        <v>1.081</v>
      </c>
      <c r="AL341" s="64">
        <f>AL334*AL337*AH214</f>
        <v>1.6215000000000002</v>
      </c>
      <c r="AM341" s="64">
        <f>AM334*AM337*AH214</f>
        <v>0.16214999999999999</v>
      </c>
      <c r="AN341" s="64">
        <f>AN334*AN337*AH214</f>
        <v>0.16214999999999999</v>
      </c>
      <c r="AP341" s="8">
        <f>AP334*AP214</f>
        <v>10.81</v>
      </c>
      <c r="AQ341" s="8">
        <f>AQ334*AP214</f>
        <v>1.081</v>
      </c>
      <c r="AR341" s="8">
        <f>AR334*AP214</f>
        <v>1.081</v>
      </c>
      <c r="AT341" s="64">
        <f>AT334*AT337*AP214</f>
        <v>1.6215000000000002</v>
      </c>
      <c r="AU341" s="64">
        <f>AU334*AU337*AP214</f>
        <v>0.16214999999999999</v>
      </c>
      <c r="AV341" s="64">
        <f>AV334*AV337*AP214</f>
        <v>0.16214999999999999</v>
      </c>
      <c r="AX341" s="8">
        <f t="shared" ref="AX341:AX344" si="170">J341+R341+Z341+AH341+AP341</f>
        <v>54.050000000000004</v>
      </c>
      <c r="AY341" s="8">
        <f t="shared" ref="AY341:AY345" si="171">K341+S341+AA341+AI341+AQ341</f>
        <v>5.4049999999999994</v>
      </c>
      <c r="AZ341" s="8">
        <f t="shared" ref="AZ341:AZ345" si="172">L341+T341+AB341+AJ341+AR341</f>
        <v>5.4049999999999994</v>
      </c>
      <c r="BB341" s="8">
        <f t="shared" ref="BB341:BB345" si="173">N341+V341+AD341+AL341+AT341</f>
        <v>8.1075000000000017</v>
      </c>
      <c r="BC341" s="8">
        <f t="shared" ref="BC341:BC345" si="174">O341+W341+AE341+AM341+AU341</f>
        <v>0.81074999999999997</v>
      </c>
      <c r="BD341" s="8">
        <f t="shared" ref="BD341:BD345" si="175">P341+X341+AF341+AN341+AV341</f>
        <v>0.81074999999999997</v>
      </c>
    </row>
    <row r="342" spans="1:57">
      <c r="A342">
        <v>1</v>
      </c>
      <c r="B342">
        <v>1</v>
      </c>
      <c r="C342" s="6"/>
      <c r="D342" s="9" t="s">
        <v>287</v>
      </c>
      <c r="E342" s="6"/>
      <c r="F342" s="6"/>
      <c r="G342" s="6"/>
      <c r="J342" s="8">
        <f>J334*J219</f>
        <v>2.1619999999999999</v>
      </c>
      <c r="K342" s="8">
        <f>K334*J219</f>
        <v>0.21619999999999998</v>
      </c>
      <c r="L342" s="8">
        <f>L334*J219</f>
        <v>0.21619999999999998</v>
      </c>
      <c r="N342" s="64">
        <f>N334*N337*J219</f>
        <v>0.32429999999999998</v>
      </c>
      <c r="O342" s="64">
        <f>O334*O337*J219</f>
        <v>3.2429999999999994E-2</v>
      </c>
      <c r="P342" s="64">
        <f>P334*P337*J219</f>
        <v>3.2429999999999994E-2</v>
      </c>
      <c r="R342" s="8">
        <f>R334*R219</f>
        <v>2.1619999999999999</v>
      </c>
      <c r="S342" s="8">
        <f>S334*R219</f>
        <v>0.21619999999999998</v>
      </c>
      <c r="T342" s="8">
        <f>T334*R219</f>
        <v>0.21619999999999998</v>
      </c>
      <c r="V342" s="64">
        <f>V334*V337*R219</f>
        <v>0.32429999999999998</v>
      </c>
      <c r="W342" s="64">
        <f>W334*W337*R219</f>
        <v>3.2429999999999994E-2</v>
      </c>
      <c r="X342" s="64">
        <f>X334*X337*R219</f>
        <v>3.2429999999999994E-2</v>
      </c>
      <c r="Z342" s="8">
        <f>Z334*Z219</f>
        <v>2.1619999999999999</v>
      </c>
      <c r="AA342" s="8">
        <f>AA334*Z219</f>
        <v>0.21619999999999998</v>
      </c>
      <c r="AB342" s="8">
        <f>AB334*Z219</f>
        <v>0.21619999999999998</v>
      </c>
      <c r="AD342" s="64">
        <f>AD334*AD337*Z219</f>
        <v>0.32429999999999998</v>
      </c>
      <c r="AE342" s="64">
        <f>AE334*AE337*Z219</f>
        <v>3.2429999999999994E-2</v>
      </c>
      <c r="AF342" s="64">
        <f>AF334*AF337*Z219</f>
        <v>3.2429999999999994E-2</v>
      </c>
      <c r="AH342" s="8">
        <f>AH334*AH219</f>
        <v>2.1619999999999999</v>
      </c>
      <c r="AI342" s="8">
        <f>AI334*AH219</f>
        <v>0.21619999999999998</v>
      </c>
      <c r="AJ342" s="8">
        <f>AJ334*AH219</f>
        <v>0.21619999999999998</v>
      </c>
      <c r="AL342" s="64">
        <f>AL334*AL337*AH219</f>
        <v>0.32429999999999998</v>
      </c>
      <c r="AM342" s="64">
        <f>AM334*AM337*AH219</f>
        <v>3.2429999999999994E-2</v>
      </c>
      <c r="AN342" s="64">
        <f>AN334*AN337*AH219</f>
        <v>3.2429999999999994E-2</v>
      </c>
      <c r="AP342" s="8">
        <f>AP334*AP219</f>
        <v>2.1619999999999999</v>
      </c>
      <c r="AQ342" s="8">
        <f>AQ334*AP219</f>
        <v>0.21619999999999998</v>
      </c>
      <c r="AR342" s="8">
        <f>AR334*AP219</f>
        <v>0.21619999999999998</v>
      </c>
      <c r="AT342" s="64">
        <f>AT334*AT337*AP219</f>
        <v>0.32429999999999998</v>
      </c>
      <c r="AU342" s="64">
        <f>AU334*AU337*AP219</f>
        <v>3.2429999999999994E-2</v>
      </c>
      <c r="AV342" s="64">
        <f>AV334*AV337*AP219</f>
        <v>3.2429999999999994E-2</v>
      </c>
      <c r="AX342" s="8">
        <f t="shared" si="170"/>
        <v>10.809999999999999</v>
      </c>
      <c r="AY342" s="8">
        <f t="shared" si="171"/>
        <v>1.081</v>
      </c>
      <c r="AZ342" s="8">
        <f t="shared" si="172"/>
        <v>1.081</v>
      </c>
      <c r="BB342" s="8">
        <f t="shared" si="173"/>
        <v>1.6214999999999999</v>
      </c>
      <c r="BC342" s="8">
        <f t="shared" si="174"/>
        <v>0.16214999999999996</v>
      </c>
      <c r="BD342" s="8">
        <f t="shared" si="175"/>
        <v>0.16214999999999996</v>
      </c>
    </row>
    <row r="343" spans="1:57">
      <c r="A343">
        <v>1</v>
      </c>
      <c r="B343">
        <v>1</v>
      </c>
      <c r="C343" s="6"/>
      <c r="D343" s="9" t="s">
        <v>288</v>
      </c>
      <c r="E343" s="6"/>
      <c r="F343" s="6"/>
      <c r="G343" s="6"/>
      <c r="J343" s="8">
        <f>J335*J214</f>
        <v>15.135</v>
      </c>
      <c r="K343" s="8">
        <f>K335*J214</f>
        <v>1.5135000000000001</v>
      </c>
      <c r="L343" s="8">
        <f>L335*J214</f>
        <v>1.5135000000000001</v>
      </c>
      <c r="N343" s="64">
        <f>N335*N337*J214</f>
        <v>2.2702499999999999</v>
      </c>
      <c r="O343" s="64">
        <f>O335*O337*J214</f>
        <v>0.227025</v>
      </c>
      <c r="P343" s="64">
        <f>P335*P337*J214</f>
        <v>0.227025</v>
      </c>
      <c r="R343" s="8">
        <f>R335*R214</f>
        <v>15.135</v>
      </c>
      <c r="S343" s="8">
        <f>S335*R214</f>
        <v>1.5135000000000001</v>
      </c>
      <c r="T343" s="8">
        <f>T335*R214</f>
        <v>1.5135000000000001</v>
      </c>
      <c r="V343" s="64">
        <f>V335*V337*R214</f>
        <v>2.2702499999999999</v>
      </c>
      <c r="W343" s="64">
        <f>W335*W337*R214</f>
        <v>0.227025</v>
      </c>
      <c r="X343" s="64">
        <f>X335*X337*R214</f>
        <v>0.227025</v>
      </c>
      <c r="Z343" s="8">
        <f>Z335*Z214</f>
        <v>15.135</v>
      </c>
      <c r="AA343" s="8">
        <f>AA335*Z214</f>
        <v>1.5135000000000001</v>
      </c>
      <c r="AB343" s="8">
        <f>AB335*Z214</f>
        <v>1.5135000000000001</v>
      </c>
      <c r="AD343" s="64">
        <f>AD335*AD337*Z214</f>
        <v>2.2702499999999999</v>
      </c>
      <c r="AE343" s="64">
        <f>AE335*AE337*Z214</f>
        <v>0.227025</v>
      </c>
      <c r="AF343" s="64">
        <f>AF335*AF337*Z214</f>
        <v>0.227025</v>
      </c>
      <c r="AH343" s="8">
        <f>AH335*AH214</f>
        <v>15.135</v>
      </c>
      <c r="AI343" s="8">
        <f>AI335*AH214</f>
        <v>1.5135000000000001</v>
      </c>
      <c r="AJ343" s="8">
        <f>AJ335*AH214</f>
        <v>1.5135000000000001</v>
      </c>
      <c r="AL343" s="64">
        <f>AL335*AL337*AH214</f>
        <v>2.2702499999999999</v>
      </c>
      <c r="AM343" s="64">
        <f>AM335*AM337*AH214</f>
        <v>0.227025</v>
      </c>
      <c r="AN343" s="64">
        <f>AN335*AN337*AH214</f>
        <v>0.227025</v>
      </c>
      <c r="AP343" s="8">
        <f>AP335*AP214</f>
        <v>15.135</v>
      </c>
      <c r="AQ343" s="8">
        <f>AQ335*AP214</f>
        <v>1.5135000000000001</v>
      </c>
      <c r="AR343" s="8">
        <f>AR335*AP214</f>
        <v>1.5135000000000001</v>
      </c>
      <c r="AT343" s="64">
        <f>AT335*AT337*AP214</f>
        <v>2.2702499999999999</v>
      </c>
      <c r="AU343" s="64">
        <f>AU335*AU337*AP214</f>
        <v>0.227025</v>
      </c>
      <c r="AV343" s="64">
        <f>AV335*AV337*AP214</f>
        <v>0.227025</v>
      </c>
      <c r="AX343" s="8">
        <f t="shared" si="170"/>
        <v>75.674999999999997</v>
      </c>
      <c r="AY343" s="8">
        <f t="shared" si="171"/>
        <v>7.5675000000000008</v>
      </c>
      <c r="AZ343" s="8">
        <f t="shared" si="172"/>
        <v>7.5675000000000008</v>
      </c>
      <c r="BB343" s="8">
        <f t="shared" si="173"/>
        <v>11.35125</v>
      </c>
      <c r="BC343" s="8">
        <f t="shared" si="174"/>
        <v>1.1351249999999999</v>
      </c>
      <c r="BD343" s="8">
        <f t="shared" si="175"/>
        <v>1.1351249999999999</v>
      </c>
    </row>
    <row r="344" spans="1:57">
      <c r="A344">
        <v>1</v>
      </c>
      <c r="B344">
        <v>1</v>
      </c>
      <c r="C344" s="6"/>
      <c r="D344" s="9" t="s">
        <v>289</v>
      </c>
      <c r="E344" s="6"/>
      <c r="F344" s="6"/>
      <c r="G344" s="6"/>
      <c r="J344" s="8">
        <f>J335*J219</f>
        <v>3.0270000000000001</v>
      </c>
      <c r="K344" s="8">
        <f>K335*J219</f>
        <v>0.30270000000000002</v>
      </c>
      <c r="L344" s="8">
        <f>L335*J219</f>
        <v>0.30270000000000002</v>
      </c>
      <c r="N344" s="64">
        <f>N335*N337*J219</f>
        <v>0.45404999999999995</v>
      </c>
      <c r="O344" s="64">
        <f>O335*O337*J219</f>
        <v>4.5405000000000001E-2</v>
      </c>
      <c r="P344" s="64">
        <f>P335*P337*J219</f>
        <v>4.5405000000000001E-2</v>
      </c>
      <c r="R344" s="8">
        <f>R335*R219</f>
        <v>3.0270000000000001</v>
      </c>
      <c r="S344" s="8">
        <f>S335*R219</f>
        <v>0.30270000000000002</v>
      </c>
      <c r="T344" s="8">
        <f>T335*R219</f>
        <v>0.30270000000000002</v>
      </c>
      <c r="V344" s="64">
        <f>V335*V337*R219</f>
        <v>0.45404999999999995</v>
      </c>
      <c r="W344" s="64">
        <f>W335*W337*R219</f>
        <v>4.5405000000000001E-2</v>
      </c>
      <c r="X344" s="64">
        <f>X335*X337*R219</f>
        <v>4.5405000000000001E-2</v>
      </c>
      <c r="Z344" s="8">
        <f>Z335*Z219</f>
        <v>3.0270000000000001</v>
      </c>
      <c r="AA344" s="8">
        <f>AA335*Z219</f>
        <v>0.30270000000000002</v>
      </c>
      <c r="AB344" s="8">
        <f>AB335*Z219</f>
        <v>0.30270000000000002</v>
      </c>
      <c r="AD344" s="64">
        <f>AD335*AD337*Z219</f>
        <v>0.45404999999999995</v>
      </c>
      <c r="AE344" s="64">
        <f>AE335*AE337*Z219</f>
        <v>4.5405000000000001E-2</v>
      </c>
      <c r="AF344" s="64">
        <f>AF335*AF337*Z219</f>
        <v>4.5405000000000001E-2</v>
      </c>
      <c r="AH344" s="8">
        <f>AH335*AH219</f>
        <v>3.0270000000000001</v>
      </c>
      <c r="AI344" s="8">
        <f>AI335*AH219</f>
        <v>0.30270000000000002</v>
      </c>
      <c r="AJ344" s="8">
        <f>AJ335*AH219</f>
        <v>0.30270000000000002</v>
      </c>
      <c r="AL344" s="64">
        <f>AL335*AL337*AH219</f>
        <v>0.45404999999999995</v>
      </c>
      <c r="AM344" s="64">
        <f>AM335*AM337*AH219</f>
        <v>4.5405000000000001E-2</v>
      </c>
      <c r="AN344" s="64">
        <f>AN335*AN337*AH219</f>
        <v>4.5405000000000001E-2</v>
      </c>
      <c r="AP344" s="8">
        <f>AP335*AP219</f>
        <v>3.0270000000000001</v>
      </c>
      <c r="AQ344" s="8">
        <f>AQ335*AP219</f>
        <v>0.30270000000000002</v>
      </c>
      <c r="AR344" s="8">
        <f>AR335*AP219</f>
        <v>0.30270000000000002</v>
      </c>
      <c r="AT344" s="64">
        <f>AT335*AT337*AP219</f>
        <v>0.45404999999999995</v>
      </c>
      <c r="AU344" s="64">
        <f>AU335*AU337*AP219</f>
        <v>4.5405000000000001E-2</v>
      </c>
      <c r="AV344" s="64">
        <f>AV335*AV337*AP219</f>
        <v>4.5405000000000001E-2</v>
      </c>
      <c r="AX344" s="8">
        <f t="shared" si="170"/>
        <v>15.135000000000002</v>
      </c>
      <c r="AY344" s="8">
        <f t="shared" si="171"/>
        <v>1.5135000000000001</v>
      </c>
      <c r="AZ344" s="8">
        <f t="shared" si="172"/>
        <v>1.5135000000000001</v>
      </c>
      <c r="BB344" s="8">
        <f t="shared" si="173"/>
        <v>2.2702499999999999</v>
      </c>
      <c r="BC344" s="8">
        <f t="shared" si="174"/>
        <v>0.227025</v>
      </c>
      <c r="BD344" s="8">
        <f t="shared" si="175"/>
        <v>0.227025</v>
      </c>
    </row>
    <row r="345" spans="1:57">
      <c r="A345">
        <v>1</v>
      </c>
      <c r="B345" s="12" t="s">
        <v>145</v>
      </c>
      <c r="C345" s="6"/>
      <c r="D345" s="7" t="s">
        <v>146</v>
      </c>
      <c r="E345" s="6"/>
      <c r="F345" s="6"/>
      <c r="G345" s="6"/>
      <c r="J345" s="3">
        <f>(J$341+J$342*J$338)*J$336</f>
        <v>73.507999999999996</v>
      </c>
      <c r="K345" s="3">
        <f>(K$341+K$342*K$338)*K$336</f>
        <v>7.3507999999999996</v>
      </c>
      <c r="L345" s="3">
        <f>(L$341+L$342*L$338)*L$336</f>
        <v>7.3507999999999996</v>
      </c>
      <c r="N345" s="3">
        <f>(N$341+N$342*N$338)*N$336</f>
        <v>5.5130999999999997</v>
      </c>
      <c r="O345" s="3">
        <f>(O$341+O$342*O$338)*O$336</f>
        <v>0.55130999999999997</v>
      </c>
      <c r="P345" s="3">
        <f>(P$341+P$342*P$338)*P$336</f>
        <v>0.55130999999999997</v>
      </c>
      <c r="R345" s="3">
        <f>(R$341+R$342*R$338)*R$336</f>
        <v>73.507999999999996</v>
      </c>
      <c r="S345" s="3">
        <f>(S$341+S$342*S$338)*S$336</f>
        <v>7.3507999999999996</v>
      </c>
      <c r="T345" s="3">
        <f>(T$341+T$342*T$338)*T$336</f>
        <v>7.3507999999999996</v>
      </c>
      <c r="V345" s="3">
        <f>(V$341+V$342*V$338)*V$336</f>
        <v>5.5130999999999997</v>
      </c>
      <c r="W345" s="3">
        <f>(W$341+W$342*W$338)*W$336</f>
        <v>0.55130999999999997</v>
      </c>
      <c r="X345" s="3">
        <f>(X$341+X$342*X$338)*X$336</f>
        <v>0.55130999999999997</v>
      </c>
      <c r="Z345" s="3">
        <f>(Z$341+Z$342*Z$338)*Z$336</f>
        <v>73.507999999999996</v>
      </c>
      <c r="AA345" s="3">
        <f>(AA$341+AA$342*AA$338)*AA$336</f>
        <v>7.3507999999999996</v>
      </c>
      <c r="AB345" s="3">
        <f>(AB$341+AB$342*AB$338)*AB$336</f>
        <v>7.3507999999999996</v>
      </c>
      <c r="AD345" s="3">
        <f>(AD$341+AD$342*AD$338)*AD$336</f>
        <v>5.5130999999999997</v>
      </c>
      <c r="AE345" s="3">
        <f>(AE$341+AE$342*AE$338)*AE$336</f>
        <v>0.55130999999999997</v>
      </c>
      <c r="AF345" s="3">
        <f>(AF$341+AF$342*AF$338)*AF$336</f>
        <v>0.55130999999999997</v>
      </c>
      <c r="AH345" s="3">
        <f>(AH$341+AH$342*AH$338)*AH$336</f>
        <v>73.507999999999996</v>
      </c>
      <c r="AI345" s="3">
        <f>(AI$341+AI$342*AI$338)*AI$336</f>
        <v>7.3507999999999996</v>
      </c>
      <c r="AJ345" s="3">
        <f>(AJ$341+AJ$342*AJ$338)*AJ$336</f>
        <v>7.3507999999999996</v>
      </c>
      <c r="AL345" s="3">
        <f>(AL$341+AL$342*AL$338)*AL$336</f>
        <v>5.5130999999999997</v>
      </c>
      <c r="AM345" s="3">
        <f>(AM$341+AM$342*AM$338)*AM$336</f>
        <v>0.55130999999999997</v>
      </c>
      <c r="AN345" s="3">
        <f>(AN$341+AN$342*AN$338)*AN$336</f>
        <v>0.55130999999999997</v>
      </c>
      <c r="AP345" s="3">
        <f>(AP$341+AP$342*AP$338)*AP$336</f>
        <v>73.507999999999996</v>
      </c>
      <c r="AQ345" s="3">
        <f>(AQ$341+AQ$342*AQ$338)*AQ$336</f>
        <v>7.3507999999999996</v>
      </c>
      <c r="AR345" s="3">
        <f>(AR$341+AR$342*AR$338)*AR$336</f>
        <v>7.3507999999999996</v>
      </c>
      <c r="AT345" s="3">
        <f>(AT$341+AT$342*AT$338)*AT$336</f>
        <v>5.5130999999999997</v>
      </c>
      <c r="AU345" s="3">
        <f>(AU$341+AU$342*AU$338)*AU$336</f>
        <v>0.55130999999999997</v>
      </c>
      <c r="AV345" s="3">
        <f>(AV$341+AV$342*AV$338)*AV$336</f>
        <v>0.55130999999999997</v>
      </c>
      <c r="AX345" s="3">
        <f>J345+R345+Z345+AH345+AP345</f>
        <v>367.53999999999996</v>
      </c>
      <c r="AY345" s="3">
        <f t="shared" si="171"/>
        <v>36.753999999999998</v>
      </c>
      <c r="AZ345" s="3">
        <f t="shared" si="172"/>
        <v>36.753999999999998</v>
      </c>
      <c r="BB345" s="3">
        <f t="shared" si="173"/>
        <v>27.5655</v>
      </c>
      <c r="BC345" s="3">
        <f t="shared" si="174"/>
        <v>2.7565499999999998</v>
      </c>
      <c r="BD345" s="3">
        <f t="shared" si="175"/>
        <v>2.7565499999999998</v>
      </c>
      <c r="BE345">
        <v>1</v>
      </c>
    </row>
    <row r="346" spans="1:57">
      <c r="A346">
        <v>1</v>
      </c>
      <c r="B346" s="12" t="s">
        <v>145</v>
      </c>
      <c r="C346" s="6"/>
      <c r="E346" s="6"/>
      <c r="F346" s="6"/>
      <c r="G346" s="6"/>
      <c r="L346" s="3">
        <f>J345+K345+L345</f>
        <v>88.209599999999995</v>
      </c>
      <c r="P346" s="3">
        <f>N345+O345+P345</f>
        <v>6.6157199999999996</v>
      </c>
      <c r="T346" s="3">
        <f>R345+S345+T345</f>
        <v>88.209599999999995</v>
      </c>
      <c r="X346" s="3">
        <f>V345+W345+X345</f>
        <v>6.6157199999999996</v>
      </c>
      <c r="AB346" s="3">
        <f>Z345+AA345+AB345</f>
        <v>88.209599999999995</v>
      </c>
      <c r="AF346" s="3">
        <f>AD345+AE345+AF345</f>
        <v>6.6157199999999996</v>
      </c>
      <c r="AJ346" s="3">
        <f>AH345+AI345+AJ345</f>
        <v>88.209599999999995</v>
      </c>
      <c r="AN346" s="3">
        <f>AL345+AM345+AN345</f>
        <v>6.6157199999999996</v>
      </c>
      <c r="AR346" s="3">
        <f>AP345+AQ345+AR345</f>
        <v>88.209599999999995</v>
      </c>
      <c r="AV346" s="3">
        <f>AT345+AU345+AV345</f>
        <v>6.6157199999999996</v>
      </c>
      <c r="AZ346" s="3">
        <f>AX345+AY345+AZ345</f>
        <v>441.048</v>
      </c>
      <c r="BD346" s="3">
        <f>BB345+BC345+BD345</f>
        <v>33.078600000000002</v>
      </c>
    </row>
    <row r="347" spans="1:57">
      <c r="A347">
        <v>1</v>
      </c>
      <c r="B347" s="12" t="s">
        <v>147</v>
      </c>
      <c r="C347" s="6"/>
      <c r="D347" s="7" t="s">
        <v>148</v>
      </c>
      <c r="E347" s="6"/>
      <c r="F347" s="6"/>
      <c r="G347" s="6"/>
      <c r="J347" s="3">
        <f>(J$343+J$344*J$339)*J$336</f>
        <v>102.91799999999999</v>
      </c>
      <c r="K347" s="3">
        <f>(K$343+K$344*K$339)*K$336</f>
        <v>10.291800000000002</v>
      </c>
      <c r="L347" s="3">
        <f>(L$343+L$344*L$339)*L$336</f>
        <v>10.291800000000002</v>
      </c>
      <c r="N347" s="3">
        <f>(N$343+N$344*N$339)*N$336</f>
        <v>7.7188499999999989</v>
      </c>
      <c r="O347" s="3">
        <f>(O$343+O$344*O$339)*O$336</f>
        <v>0.77188500000000004</v>
      </c>
      <c r="P347" s="3">
        <f>(P$343+P$344*P$339)*P$336</f>
        <v>0.77188500000000004</v>
      </c>
      <c r="R347" s="3">
        <f>(R$343+R$344*R$339)*R$336</f>
        <v>102.91799999999999</v>
      </c>
      <c r="S347" s="3">
        <f>(S$343+S$344*S$339)*S$336</f>
        <v>10.291800000000002</v>
      </c>
      <c r="T347" s="3">
        <f>(T$343+T$344*T$339)*T$336</f>
        <v>10.291800000000002</v>
      </c>
      <c r="V347" s="3">
        <f>(V$343+V$344*V$339)*V$336</f>
        <v>7.7188499999999989</v>
      </c>
      <c r="W347" s="3">
        <f>(W$343+W$344*W$339)*W$336</f>
        <v>0.77188500000000004</v>
      </c>
      <c r="X347" s="3">
        <f>(X$343+X$344*X$339)*X$336</f>
        <v>0.77188500000000004</v>
      </c>
      <c r="Z347" s="3">
        <f>(Z$343+Z$344*Z$339)*Z$336</f>
        <v>102.91799999999999</v>
      </c>
      <c r="AA347" s="3">
        <f>(AA$343+AA$344*AA$339)*AA$336</f>
        <v>10.291800000000002</v>
      </c>
      <c r="AB347" s="3">
        <f>(AB$343+AB$344*AB$339)*AB$336</f>
        <v>10.291800000000002</v>
      </c>
      <c r="AD347" s="3">
        <f>(AD$343+AD$344*AD$339)*AD$336</f>
        <v>7.7188499999999989</v>
      </c>
      <c r="AE347" s="3">
        <f>(AE$343+AE$344*AE$339)*AE$336</f>
        <v>0.77188500000000004</v>
      </c>
      <c r="AF347" s="3">
        <f>(AF$343+AF$344*AF$339)*AF$336</f>
        <v>0.77188500000000004</v>
      </c>
      <c r="AH347" s="3">
        <f>(AH$343+AH$344*AH$339)*AH$336</f>
        <v>102.91799999999999</v>
      </c>
      <c r="AI347" s="3">
        <f>(AI$343+AI$344*AI$339)*AI$336</f>
        <v>10.291800000000002</v>
      </c>
      <c r="AJ347" s="3">
        <f>(AJ$343+AJ$344*AJ$339)*AJ$336</f>
        <v>10.291800000000002</v>
      </c>
      <c r="AL347" s="3">
        <f>(AL$343+AL$344*AL$339)*AL$336</f>
        <v>7.7188499999999989</v>
      </c>
      <c r="AM347" s="3">
        <f>(AM$343+AM$344*AM$339)*AM$336</f>
        <v>0.77188500000000004</v>
      </c>
      <c r="AN347" s="3">
        <f>(AN$343+AN$344*AN$339)*AN$336</f>
        <v>0.77188500000000004</v>
      </c>
      <c r="AP347" s="3">
        <f>(AP$343+AP$344*AP$339)*AP$336</f>
        <v>102.91799999999999</v>
      </c>
      <c r="AQ347" s="3">
        <f>(AQ$343+AQ$344*AQ$339)*AQ$336</f>
        <v>10.291800000000002</v>
      </c>
      <c r="AR347" s="3">
        <f>(AR$343+AR$344*AR$339)*AR$336</f>
        <v>10.291800000000002</v>
      </c>
      <c r="AT347" s="3">
        <f>(AT$343+AT$344*AT$339)*AT$336</f>
        <v>7.7188499999999989</v>
      </c>
      <c r="AU347" s="3">
        <f>(AU$343+AU$344*AU$339)*AU$336</f>
        <v>0.77188500000000004</v>
      </c>
      <c r="AV347" s="3">
        <f>(AV$343+AV$344*AV$339)*AV$336</f>
        <v>0.77188500000000004</v>
      </c>
      <c r="AX347" s="3">
        <f>J347+R347+Z347+AH347+AP347</f>
        <v>514.58999999999992</v>
      </c>
      <c r="AY347" s="3">
        <f t="shared" ref="AY347" si="176">K347+S347+AA347+AI347+AQ347</f>
        <v>51.45900000000001</v>
      </c>
      <c r="AZ347" s="3">
        <f t="shared" ref="AZ347" si="177">L347+T347+AB347+AJ347+AR347</f>
        <v>51.45900000000001</v>
      </c>
      <c r="BB347" s="3">
        <f t="shared" ref="BB347" si="178">N347+V347+AD347+AL347+AT347</f>
        <v>38.594249999999995</v>
      </c>
      <c r="BC347" s="3">
        <f t="shared" ref="BC347" si="179">O347+W347+AE347+AM347+AU347</f>
        <v>3.8594250000000003</v>
      </c>
      <c r="BD347" s="3">
        <f t="shared" ref="BD347" si="180">P347+X347+AF347+AN347+AV347</f>
        <v>3.8594250000000003</v>
      </c>
      <c r="BE347">
        <v>1</v>
      </c>
    </row>
    <row r="348" spans="1:57">
      <c r="A348">
        <v>1</v>
      </c>
      <c r="B348" s="12" t="s">
        <v>147</v>
      </c>
      <c r="C348" s="6"/>
      <c r="E348" s="6"/>
      <c r="F348" s="6"/>
      <c r="G348" s="6"/>
      <c r="L348" s="3">
        <f>J347+K347+L347</f>
        <v>123.5016</v>
      </c>
      <c r="P348" s="3">
        <f>N347+O347+P347</f>
        <v>9.2626199999999983</v>
      </c>
      <c r="T348" s="3">
        <f>R347+S347+T347</f>
        <v>123.5016</v>
      </c>
      <c r="X348" s="3">
        <f>V347+W347+X347</f>
        <v>9.2626199999999983</v>
      </c>
      <c r="AB348" s="3">
        <f>Z347+AA347+AB347</f>
        <v>123.5016</v>
      </c>
      <c r="AF348" s="3">
        <f>AD347+AE347+AF347</f>
        <v>9.2626199999999983</v>
      </c>
      <c r="AJ348" s="3">
        <f>AH347+AI347+AJ347</f>
        <v>123.5016</v>
      </c>
      <c r="AN348" s="3">
        <f>AL347+AM347+AN347</f>
        <v>9.2626199999999983</v>
      </c>
      <c r="AR348" s="3">
        <f>AP347+AQ347+AR347</f>
        <v>123.5016</v>
      </c>
      <c r="AV348" s="3">
        <f>AT347+AU347+AV347</f>
        <v>9.2626199999999983</v>
      </c>
      <c r="AZ348" s="3">
        <f>AX347+AY347+AZ347</f>
        <v>617.50800000000004</v>
      </c>
      <c r="BD348" s="3">
        <f>BB347+BC347+BD347</f>
        <v>46.313099999999999</v>
      </c>
    </row>
    <row r="349" spans="1:57">
      <c r="A349">
        <v>1</v>
      </c>
      <c r="B349">
        <v>1</v>
      </c>
      <c r="C349" s="6"/>
      <c r="F349"/>
    </row>
    <row r="350" spans="1:57">
      <c r="A350">
        <v>1</v>
      </c>
      <c r="B350" s="12" t="s">
        <v>145</v>
      </c>
      <c r="C350" s="6"/>
      <c r="D350" s="94" t="s">
        <v>146</v>
      </c>
      <c r="E350" s="6"/>
      <c r="F350" s="6"/>
      <c r="G350" s="6"/>
      <c r="J350" s="95">
        <f>J238+J259+J278+J295+J310+J327+J345</f>
        <v>1842.56855632</v>
      </c>
      <c r="K350" s="95">
        <f>K238+K259+K278+K295+K310+K327+K345</f>
        <v>181.72943711199997</v>
      </c>
      <c r="L350" s="95">
        <f>L238+L259+L278+L295+L310+L327+L345</f>
        <v>181.72943711199997</v>
      </c>
      <c r="N350" s="3">
        <f>N238+N259+N278+N295+N310+N327+N345</f>
        <v>102.20710698000001</v>
      </c>
      <c r="O350" s="3">
        <f>O238+O259+O278+O295+O310+O327+O345</f>
        <v>6.622659586000001</v>
      </c>
      <c r="P350" s="3">
        <f>P238+P259+P278+P295+P310+P327+P345</f>
        <v>6.622659586000001</v>
      </c>
      <c r="R350" s="3">
        <f>R238+R259+R278+R295+R310+R327+R345</f>
        <v>1529.95724372</v>
      </c>
      <c r="S350" s="3">
        <f>S238+S259+S278+S295+S310+S327+S345</f>
        <v>157.76203320199997</v>
      </c>
      <c r="T350" s="3">
        <f>T238+T259+T278+T295+T310+T327+T345</f>
        <v>157.76203320199997</v>
      </c>
      <c r="V350" s="3">
        <f>V238+V259+V278+V295+V310+V327+V345</f>
        <v>48.021447455000001</v>
      </c>
      <c r="W350" s="3">
        <f>W238+W259+W278+W295+W310+W327+W345</f>
        <v>5.5811800435000007</v>
      </c>
      <c r="X350" s="3">
        <f>X238+X259+X278+X295+X310+X327+X345</f>
        <v>5.5811800435000007</v>
      </c>
      <c r="Z350" s="3">
        <f>Z238+Z259+Z278+Z295+Z310+Z327+Z345</f>
        <v>1709.32750306</v>
      </c>
      <c r="AA350" s="3">
        <f>AA238+AA259+AA278+AA295+AA310+AA327+AA345</f>
        <v>171.51770902099997</v>
      </c>
      <c r="AB350" s="3">
        <f>AB238+AB259+AB278+AB295+AB310+AB327+AB345</f>
        <v>171.51770902099997</v>
      </c>
      <c r="AD350" s="3">
        <f>AD238+AD259+AD278+AD295+AD310+AD327+AD345</f>
        <v>79.110289277500002</v>
      </c>
      <c r="AE350" s="3">
        <f>AE238+AE259+AE278+AE295+AE310+AE327+AE345</f>
        <v>6.1749641567500007</v>
      </c>
      <c r="AF350" s="3">
        <f>AF238+AF259+AF278+AF295+AF310+AF327+AF345</f>
        <v>6.1749641567500007</v>
      </c>
      <c r="AH350" s="3">
        <f>AH238+AH259+AH278+AH295+AH310+AH327+AH345</f>
        <v>1584.2611153199998</v>
      </c>
      <c r="AI350" s="3">
        <f>AI238+AI259+AI278+AI295+AI310+AI327+AI345</f>
        <v>161.93037526199998</v>
      </c>
      <c r="AJ350" s="3">
        <f>AJ238+AJ259+AJ278+AJ295+AJ310+AJ327+AJ345</f>
        <v>161.93037526199998</v>
      </c>
      <c r="AL350" s="3">
        <f>AL238+AL259+AL278+AL295+AL310+AL327+AL345</f>
        <v>57.438586104999999</v>
      </c>
      <c r="AM350" s="3">
        <f>AM238+AM259+AM278+AM295+AM310+AM327+AM345</f>
        <v>5.761756848500001</v>
      </c>
      <c r="AN350" s="3">
        <f>AN238+AN259+AN278+AN295+AN310+AN327+AN345</f>
        <v>5.761756848500001</v>
      </c>
      <c r="AP350" s="3">
        <f>AP238+AP259+AP278+AP295+AP310+AP327+AP345</f>
        <v>1598.7867134200001</v>
      </c>
      <c r="AQ350" s="3">
        <f>AQ238+AQ259+AQ278+AQ295+AQ310+AQ327+AQ345</f>
        <v>163.052670347</v>
      </c>
      <c r="AR350" s="3">
        <f>AR238+AR259+AR278+AR295+AR310+AR327+AR345</f>
        <v>163.052670347</v>
      </c>
      <c r="AT350" s="3">
        <f>AT238+AT259+AT278+AT295+AT310+AT327+AT345</f>
        <v>59.956712942499998</v>
      </c>
      <c r="AU350" s="3">
        <f>AU238+AU259+AU278+AU295+AU310+AU327+AU345</f>
        <v>5.80776069725</v>
      </c>
      <c r="AV350" s="3">
        <f>AV238+AV259+AV278+AV295+AV310+AV327+AV345</f>
        <v>5.80776069725</v>
      </c>
      <c r="AX350" s="3">
        <f>J350+R350+Z350+AH350+AP350</f>
        <v>8264.9011318399989</v>
      </c>
      <c r="AY350" s="3">
        <f t="shared" ref="AY350" si="181">K350+S350+AA350+AI350+AQ350</f>
        <v>835.99222494399987</v>
      </c>
      <c r="AZ350" s="3">
        <f t="shared" ref="AZ350" si="182">L350+T350+AB350+AJ350+AR350</f>
        <v>835.99222494399987</v>
      </c>
      <c r="BB350" s="3">
        <f t="shared" ref="BB350" si="183">N350+V350+AD350+AL350+AT350</f>
        <v>346.73414276000005</v>
      </c>
      <c r="BC350" s="3">
        <f t="shared" ref="BC350" si="184">O350+W350+AE350+AM350+AU350</f>
        <v>29.948321332000003</v>
      </c>
      <c r="BD350" s="3">
        <f t="shared" ref="BD350" si="185">P350+X350+AF350+AN350+AV350</f>
        <v>29.948321332000003</v>
      </c>
      <c r="BE350">
        <v>1</v>
      </c>
    </row>
    <row r="351" spans="1:57">
      <c r="A351">
        <v>1</v>
      </c>
      <c r="B351" s="12" t="s">
        <v>145</v>
      </c>
      <c r="C351" s="6"/>
      <c r="E351" s="6"/>
      <c r="F351" s="6"/>
      <c r="G351" s="6"/>
      <c r="L351" s="95">
        <f>J350+K350+L350</f>
        <v>2206.0274305439998</v>
      </c>
      <c r="P351" s="3">
        <f>N350+O350+P350</f>
        <v>115.452426152</v>
      </c>
      <c r="T351" s="3">
        <f>R350+S350+T350</f>
        <v>1845.4813101239997</v>
      </c>
      <c r="X351" s="3">
        <f>V350+W350+X350</f>
        <v>59.183807541999997</v>
      </c>
      <c r="AB351" s="3">
        <f>Z350+AA350+AB350</f>
        <v>2052.3629211019997</v>
      </c>
      <c r="AF351" s="3">
        <f>AD350+AE350+AF350</f>
        <v>91.460217591000003</v>
      </c>
      <c r="AJ351" s="3">
        <f>AH350+AI350+AJ350</f>
        <v>1908.1218658439998</v>
      </c>
      <c r="AN351" s="3">
        <f>AL350+AM350+AN350</f>
        <v>68.962099801999997</v>
      </c>
      <c r="AR351" s="3">
        <f>AP350+AQ350+AR350</f>
        <v>1924.8920541140001</v>
      </c>
      <c r="AV351" s="3">
        <f>AT350+AU350+AV350</f>
        <v>71.572234336999998</v>
      </c>
      <c r="AZ351" s="3">
        <f>AX350+AY350+AZ350</f>
        <v>9936.885581728</v>
      </c>
      <c r="BD351" s="3">
        <f>BB350+BC350+BD350</f>
        <v>406.63078542400001</v>
      </c>
    </row>
    <row r="352" spans="1:57">
      <c r="A352">
        <v>1</v>
      </c>
      <c r="B352" s="12" t="s">
        <v>147</v>
      </c>
      <c r="C352" s="6"/>
      <c r="D352" s="94" t="s">
        <v>148</v>
      </c>
      <c r="E352" s="6"/>
      <c r="F352" s="6"/>
      <c r="G352" s="6"/>
      <c r="J352" s="95">
        <f>J240+J261+J280+J297+J312+J329+J347</f>
        <v>2102.6550985399999</v>
      </c>
      <c r="K352" s="95">
        <f>K240+K261+K280+K297+K312+K329+K347</f>
        <v>201.65211353899997</v>
      </c>
      <c r="L352" s="95">
        <f>L240+L261+L280+L297+L312+L329+L347</f>
        <v>201.65211353899997</v>
      </c>
      <c r="N352" s="3">
        <f>N240+N261+N280+N297+N312+N329+N347</f>
        <v>201.78511312250001</v>
      </c>
      <c r="O352" s="3">
        <f>O240+O261+O280+O297+O312+O329+O347</f>
        <v>12.620283523249999</v>
      </c>
      <c r="P352" s="3">
        <f>P240+P261+P280+P297+P312+P329+P347</f>
        <v>12.620283523249999</v>
      </c>
      <c r="R352" s="3">
        <f>R240+R261+R280+R297+R312+R329+R347</f>
        <v>1617.6773965999998</v>
      </c>
      <c r="S352" s="3">
        <f>S240+S261+S280+S297+S312+S329+S347</f>
        <v>164.46251330999999</v>
      </c>
      <c r="T352" s="3">
        <f>T240+T261+T280+T297+T312+T329+T347</f>
        <v>164.46251330999999</v>
      </c>
      <c r="V352" s="3">
        <f>V240+V261+V280+V297+V312+V329+V347</f>
        <v>117.73919802500001</v>
      </c>
      <c r="W352" s="3">
        <f>W240+W261+W280+W297+W312+W329+W347</f>
        <v>10.998723992499999</v>
      </c>
      <c r="X352" s="3">
        <f>X240+X261+X280+X297+X312+X329+X347</f>
        <v>10.998723992499999</v>
      </c>
      <c r="Z352" s="3">
        <f>Z240+Z261+Z280+Z297+Z312+Z329+Z347</f>
        <v>1895.9230876199999</v>
      </c>
      <c r="AA352" s="3">
        <f>AA240+AA261+AA280+AA297+AA312+AA329+AA347</f>
        <v>185.79685781699996</v>
      </c>
      <c r="AB352" s="3">
        <f>AB240+AB261+AB280+AB297+AB312+AB329+AB347</f>
        <v>185.79685781699996</v>
      </c>
      <c r="AD352" s="3">
        <f>AD240+AD261+AD280+AD297+AD312+AD329+AD347</f>
        <v>165.9572023675</v>
      </c>
      <c r="AE352" s="3">
        <f>AE240+AE261+AE280+AE297+AE312+AE329+AE347</f>
        <v>11.931319669749998</v>
      </c>
      <c r="AF352" s="3">
        <f>AF240+AF261+AF280+AF297+AF312+AF329+AF347</f>
        <v>11.931319669749998</v>
      </c>
      <c r="AH352" s="3">
        <f>AH240+AH261+AH280+AH297+AH312+AH329+AH347</f>
        <v>1701.9307671799997</v>
      </c>
      <c r="AI352" s="3">
        <f>AI240+AI261+AI280+AI297+AI312+AI329+AI347</f>
        <v>170.92720236299999</v>
      </c>
      <c r="AJ352" s="3">
        <f>AJ240+AJ261+AJ280+AJ297+AJ312+AJ329+AJ347</f>
        <v>170.92720236299999</v>
      </c>
      <c r="AL352" s="3">
        <f>AL240+AL261+AL280+AL297+AL312+AL329+AL347</f>
        <v>132.3391485825</v>
      </c>
      <c r="AM352" s="3">
        <f>AM240+AM261+AM280+AM297+AM312+AM329+AM347</f>
        <v>11.282670245249998</v>
      </c>
      <c r="AN352" s="3">
        <f>AN240+AN261+AN280+AN297+AN312+AN329+AN347</f>
        <v>11.282670245249998</v>
      </c>
      <c r="AP352" s="3">
        <f>AP240+AP261+AP280+AP297+AP312+AP329+AP347</f>
        <v>1724.4522260799997</v>
      </c>
      <c r="AQ352" s="3">
        <f>AQ240+AQ261+AQ280+AQ297+AQ312+AQ329+AQ347</f>
        <v>172.65890472799998</v>
      </c>
      <c r="AR352" s="3">
        <f>AR240+AR261+AR280+AR297+AR312+AR329+AR347</f>
        <v>172.65890472799998</v>
      </c>
      <c r="AT352" s="3">
        <f>AT240+AT261+AT280+AT297+AT312+AT329+AT347</f>
        <v>136.24009162000002</v>
      </c>
      <c r="AU352" s="3">
        <f>AU240+AU261+AU280+AU297+AU312+AU329+AU347</f>
        <v>11.354038433999998</v>
      </c>
      <c r="AV352" s="3">
        <f>AV240+AV261+AV280+AV297+AV312+AV329+AV347</f>
        <v>11.354038433999998</v>
      </c>
      <c r="AX352" s="3">
        <f>J352+R352+Z352+AH352+AP352</f>
        <v>9042.6385760199992</v>
      </c>
      <c r="AY352" s="3">
        <f t="shared" ref="AY352" si="186">K352+S352+AA352+AI352+AQ352</f>
        <v>895.49759175699978</v>
      </c>
      <c r="AZ352" s="3">
        <f t="shared" ref="AZ352" si="187">L352+T352+AB352+AJ352+AR352</f>
        <v>895.49759175699978</v>
      </c>
      <c r="BB352" s="3">
        <f t="shared" ref="BB352" si="188">N352+V352+AD352+AL352+AT352</f>
        <v>754.06075371750012</v>
      </c>
      <c r="BC352" s="3">
        <f t="shared" ref="BC352" si="189">O352+W352+AE352+AM352+AU352</f>
        <v>58.187035864749987</v>
      </c>
      <c r="BD352" s="3">
        <f t="shared" ref="BD352" si="190">P352+X352+AF352+AN352+AV352</f>
        <v>58.187035864749987</v>
      </c>
      <c r="BE352">
        <v>1</v>
      </c>
    </row>
    <row r="353" spans="1:57">
      <c r="A353">
        <v>1</v>
      </c>
      <c r="B353" s="12" t="s">
        <v>147</v>
      </c>
      <c r="C353" s="6"/>
      <c r="E353" s="6"/>
      <c r="F353" s="6"/>
      <c r="G353" s="6"/>
      <c r="L353" s="95">
        <f>J352+K352+L352</f>
        <v>2505.9593256179996</v>
      </c>
      <c r="P353" s="3">
        <f>N352+O352+P352</f>
        <v>227.02568016900003</v>
      </c>
      <c r="T353" s="3">
        <f>R352+S352+T352</f>
        <v>1946.60242322</v>
      </c>
      <c r="X353" s="3">
        <f>V352+W352+X352</f>
        <v>139.73664601000002</v>
      </c>
      <c r="AB353" s="3">
        <f>Z352+AA352+AB352</f>
        <v>2267.5168032539996</v>
      </c>
      <c r="AF353" s="3">
        <f>AD352+AE352+AF352</f>
        <v>189.81984170699999</v>
      </c>
      <c r="AJ353" s="3">
        <f>AH352+AI352+AJ352</f>
        <v>2043.785171906</v>
      </c>
      <c r="AN353" s="3">
        <f>AL352+AM352+AN352</f>
        <v>154.90448907299998</v>
      </c>
      <c r="AR353" s="3">
        <f>AP352+AQ352+AR352</f>
        <v>2069.7700355359998</v>
      </c>
      <c r="AV353" s="3">
        <f>AT352+AU352+AV352</f>
        <v>158.94816848799999</v>
      </c>
      <c r="AZ353" s="3">
        <f>AX352+AY352+AZ352</f>
        <v>10833.633759533997</v>
      </c>
      <c r="BD353" s="3">
        <f>BB352+BC352+BD352</f>
        <v>870.43482544700009</v>
      </c>
    </row>
    <row r="354" spans="1:57">
      <c r="A354">
        <v>1</v>
      </c>
      <c r="B354">
        <v>1</v>
      </c>
      <c r="F354"/>
    </row>
    <row r="355" spans="1:57">
      <c r="A355">
        <v>1</v>
      </c>
      <c r="B355">
        <v>1</v>
      </c>
      <c r="F355"/>
      <c r="N355" s="2">
        <f>N350-J350</f>
        <v>-1740.36144934</v>
      </c>
      <c r="O355" s="2">
        <f>O350-K350</f>
        <v>-175.10677752599997</v>
      </c>
      <c r="P355" s="2">
        <f>P350-L350</f>
        <v>-175.10677752599997</v>
      </c>
      <c r="V355" s="2">
        <f>V350-R350</f>
        <v>-1481.9357962649999</v>
      </c>
      <c r="W355" s="2">
        <f>W350-S350</f>
        <v>-152.18085315849996</v>
      </c>
      <c r="X355" s="2">
        <f>X350-T350</f>
        <v>-152.18085315849996</v>
      </c>
      <c r="AD355" s="2">
        <f>AD350-Z350</f>
        <v>-1630.2172137825</v>
      </c>
      <c r="AE355" s="2">
        <f>AE350-AA350</f>
        <v>-165.34274486424997</v>
      </c>
      <c r="AF355" s="2">
        <f>AF350-AB350</f>
        <v>-165.34274486424997</v>
      </c>
      <c r="AL355" s="2">
        <f>AL350-AH350</f>
        <v>-1526.8225292149998</v>
      </c>
      <c r="AM355" s="2">
        <f>AM350-AI350</f>
        <v>-156.16861841349998</v>
      </c>
      <c r="AN355" s="2">
        <f>AN350-AJ350</f>
        <v>-156.16861841349998</v>
      </c>
      <c r="AT355" s="2">
        <f>AT350-AP350</f>
        <v>-1538.8300004775001</v>
      </c>
      <c r="AU355" s="2">
        <f>AU350-AQ350</f>
        <v>-157.24490964975001</v>
      </c>
      <c r="AV355" s="2">
        <f>AV350-AR350</f>
        <v>-157.24490964975001</v>
      </c>
      <c r="BB355" s="2">
        <f>BB350-AX350</f>
        <v>-7918.1669890799985</v>
      </c>
      <c r="BC355" s="2">
        <f>BC350-AY350</f>
        <v>-806.04390361199989</v>
      </c>
      <c r="BD355" s="2">
        <f>BD350-AZ350</f>
        <v>-806.04390361199989</v>
      </c>
    </row>
    <row r="356" spans="1:57">
      <c r="A356">
        <v>1</v>
      </c>
      <c r="B356">
        <v>1</v>
      </c>
      <c r="F356"/>
      <c r="P356" s="2">
        <f>P351-L351</f>
        <v>-2090.5750043919998</v>
      </c>
      <c r="X356" s="2">
        <f>X351-T351</f>
        <v>-1786.2975025819997</v>
      </c>
      <c r="AF356" s="2">
        <f>AF351-AB351</f>
        <v>-1960.9027035109998</v>
      </c>
      <c r="AN356" s="2">
        <f>AN351-AJ351</f>
        <v>-1839.1597660419998</v>
      </c>
      <c r="AV356" s="2">
        <f>AV351-AR351</f>
        <v>-1853.319819777</v>
      </c>
      <c r="BD356" s="2">
        <f>BD351-AZ351</f>
        <v>-9530.2547963039997</v>
      </c>
    </row>
    <row r="357" spans="1:57">
      <c r="A357">
        <v>1</v>
      </c>
      <c r="B357">
        <v>1</v>
      </c>
      <c r="F357"/>
      <c r="N357" s="2">
        <f>N352-J352</f>
        <v>-1900.8699854174999</v>
      </c>
      <c r="O357" s="2">
        <f>O352-K352</f>
        <v>-189.03183001574996</v>
      </c>
      <c r="P357" s="2">
        <f>P352-L352</f>
        <v>-189.03183001574996</v>
      </c>
      <c r="V357" s="2">
        <f>V352-R352</f>
        <v>-1499.9381985749999</v>
      </c>
      <c r="W357" s="2">
        <f>W352-S352</f>
        <v>-153.46378931749999</v>
      </c>
      <c r="X357" s="2">
        <f>X352-T352</f>
        <v>-153.46378931749999</v>
      </c>
      <c r="AD357" s="2">
        <f>AD352-Z352</f>
        <v>-1729.9658852524999</v>
      </c>
      <c r="AE357" s="2">
        <f>AE352-AA352</f>
        <v>-173.86553814724996</v>
      </c>
      <c r="AF357" s="2">
        <f>AF352-AB352</f>
        <v>-173.86553814724996</v>
      </c>
      <c r="AL357" s="2">
        <f>AL352-AH352</f>
        <v>-1569.5916185974997</v>
      </c>
      <c r="AM357" s="2">
        <f>AM352-AI352</f>
        <v>-159.64453211775</v>
      </c>
      <c r="AN357" s="2">
        <f>AN352-AJ352</f>
        <v>-159.64453211775</v>
      </c>
      <c r="AT357" s="2">
        <f>AT352-AP352</f>
        <v>-1588.2121344599998</v>
      </c>
      <c r="AU357" s="2">
        <f>AU352-AQ352</f>
        <v>-161.30486629399999</v>
      </c>
      <c r="AV357" s="2">
        <f>AV352-AR352</f>
        <v>-161.30486629399999</v>
      </c>
      <c r="BB357" s="2">
        <f>BB352-AX352</f>
        <v>-8288.577822302499</v>
      </c>
      <c r="BC357" s="2">
        <f>BC352-AY352</f>
        <v>-837.31055589224979</v>
      </c>
      <c r="BD357" s="2">
        <f>BD352-AZ352</f>
        <v>-837.31055589224979</v>
      </c>
    </row>
    <row r="358" spans="1:57">
      <c r="A358">
        <v>1</v>
      </c>
      <c r="B358">
        <v>1</v>
      </c>
      <c r="F358"/>
      <c r="P358" s="2">
        <f>P353-L353</f>
        <v>-2278.9336454489994</v>
      </c>
      <c r="X358" s="2">
        <f>X353-T353</f>
        <v>-1806.86577721</v>
      </c>
      <c r="AF358" s="2">
        <f>AF353-AB353</f>
        <v>-2077.6969615469998</v>
      </c>
      <c r="AN358" s="2">
        <f>AN353-AJ353</f>
        <v>-1888.880682833</v>
      </c>
      <c r="AV358" s="2">
        <f>AV353-AR353</f>
        <v>-1910.8218670479998</v>
      </c>
      <c r="BD358" s="2">
        <f>BD353-AZ353</f>
        <v>-9963.1989340869968</v>
      </c>
    </row>
    <row r="359" spans="1:57">
      <c r="A359">
        <v>1</v>
      </c>
      <c r="B359">
        <v>1</v>
      </c>
      <c r="C359" t="s">
        <v>29</v>
      </c>
      <c r="F359"/>
      <c r="M359" t="s">
        <v>467</v>
      </c>
    </row>
    <row r="360" spans="1:57">
      <c r="A360">
        <v>1</v>
      </c>
      <c r="B360">
        <v>1</v>
      </c>
      <c r="D360" s="6" t="s">
        <v>74</v>
      </c>
      <c r="E360" s="6"/>
      <c r="F360" s="6"/>
      <c r="G360" s="6"/>
      <c r="J360" s="6"/>
      <c r="K360" s="6"/>
      <c r="L360" s="6"/>
      <c r="M360" s="6"/>
      <c r="N360" s="6"/>
      <c r="O360" s="6"/>
      <c r="P360" s="6"/>
      <c r="R360" s="6"/>
      <c r="S360" s="6"/>
      <c r="T360" s="6"/>
      <c r="U360" s="6"/>
      <c r="V360" s="6"/>
      <c r="W360" s="6"/>
      <c r="X360" s="6"/>
      <c r="Z360" s="6"/>
      <c r="AA360" s="6"/>
      <c r="AB360" s="6"/>
      <c r="AC360" s="6"/>
      <c r="AD360" s="6"/>
      <c r="AE360" s="6"/>
      <c r="AF360" s="6"/>
      <c r="AH360" s="6"/>
      <c r="AI360" s="6"/>
      <c r="AJ360" s="6"/>
      <c r="AK360" s="6"/>
      <c r="AL360" s="6"/>
      <c r="AM360" s="6"/>
      <c r="AN360" s="6"/>
      <c r="AP360" s="6"/>
      <c r="AQ360" s="6"/>
      <c r="AR360" s="6"/>
      <c r="AS360" s="6"/>
      <c r="AT360" s="6"/>
      <c r="AU360" s="6"/>
      <c r="AV360" s="6"/>
    </row>
    <row r="361" spans="1:57">
      <c r="A361">
        <v>1</v>
      </c>
      <c r="B361">
        <v>1</v>
      </c>
      <c r="C361" s="6"/>
      <c r="D361" s="6" t="s">
        <v>331</v>
      </c>
      <c r="E361" s="6"/>
      <c r="F361" s="6"/>
      <c r="G361" s="6"/>
      <c r="J361" s="6"/>
      <c r="K361" s="6"/>
      <c r="L361" s="6"/>
      <c r="M361" s="6"/>
      <c r="N361" s="6"/>
      <c r="O361" s="6"/>
      <c r="P361" s="6"/>
      <c r="R361" s="6"/>
      <c r="S361" s="6"/>
      <c r="T361" s="6"/>
      <c r="U361" s="6"/>
      <c r="V361" s="6"/>
      <c r="W361" s="6"/>
      <c r="X361" s="6"/>
      <c r="Z361" s="6"/>
      <c r="AA361" s="6"/>
      <c r="AB361" s="6"/>
      <c r="AC361" s="6"/>
      <c r="AD361" s="6"/>
      <c r="AE361" s="6"/>
      <c r="AF361" s="6"/>
      <c r="AH361" s="6"/>
      <c r="AI361" s="6"/>
      <c r="AJ361" s="6"/>
      <c r="AK361" s="6"/>
      <c r="AL361" s="6"/>
      <c r="AM361" s="6"/>
      <c r="AN361" s="6"/>
      <c r="AP361" s="6"/>
      <c r="AQ361" s="6"/>
      <c r="AR361" s="6"/>
      <c r="AS361" s="6"/>
      <c r="AT361" s="6"/>
      <c r="AU361" s="6"/>
      <c r="AV361" s="6"/>
    </row>
    <row r="362" spans="1:57">
      <c r="A362">
        <v>1</v>
      </c>
      <c r="B362">
        <v>1</v>
      </c>
      <c r="C362" s="6"/>
      <c r="D362" s="22" t="s">
        <v>332</v>
      </c>
      <c r="E362" s="6"/>
      <c r="G362" s="6"/>
      <c r="I362" s="6" t="s">
        <v>77</v>
      </c>
      <c r="J362" s="6">
        <v>9.6000000000000002E-2</v>
      </c>
      <c r="K362" s="6">
        <v>9.6000000000000002E-2</v>
      </c>
      <c r="L362" s="6">
        <v>9.6000000000000002E-2</v>
      </c>
      <c r="M362" t="s">
        <v>467</v>
      </c>
      <c r="N362" s="6">
        <v>9.6000000000000002E-2</v>
      </c>
      <c r="O362" s="6">
        <v>9.6000000000000002E-2</v>
      </c>
      <c r="P362" s="6">
        <v>9.6000000000000002E-2</v>
      </c>
      <c r="R362" s="6">
        <v>9.6000000000000002E-2</v>
      </c>
      <c r="S362" s="6">
        <v>9.6000000000000002E-2</v>
      </c>
      <c r="T362" s="6">
        <v>9.6000000000000002E-2</v>
      </c>
      <c r="U362" s="6"/>
      <c r="V362" s="6">
        <v>9.6000000000000002E-2</v>
      </c>
      <c r="W362" s="6">
        <v>9.6000000000000002E-2</v>
      </c>
      <c r="X362" s="6">
        <v>9.6000000000000002E-2</v>
      </c>
      <c r="Z362" s="6">
        <v>9.6000000000000002E-2</v>
      </c>
      <c r="AA362" s="6">
        <v>9.6000000000000002E-2</v>
      </c>
      <c r="AB362" s="6">
        <v>9.6000000000000002E-2</v>
      </c>
      <c r="AC362" s="6"/>
      <c r="AD362" s="6">
        <v>9.6000000000000002E-2</v>
      </c>
      <c r="AE362" s="6">
        <v>9.6000000000000002E-2</v>
      </c>
      <c r="AF362" s="6">
        <v>9.6000000000000002E-2</v>
      </c>
      <c r="AH362" s="6">
        <v>9.6000000000000002E-2</v>
      </c>
      <c r="AI362" s="6">
        <v>9.6000000000000002E-2</v>
      </c>
      <c r="AJ362" s="6">
        <v>9.6000000000000002E-2</v>
      </c>
      <c r="AK362" s="6"/>
      <c r="AL362" s="6">
        <v>9.6000000000000002E-2</v>
      </c>
      <c r="AM362" s="6">
        <v>9.6000000000000002E-2</v>
      </c>
      <c r="AN362" s="6">
        <v>9.6000000000000002E-2</v>
      </c>
      <c r="AP362" s="6">
        <v>9.6000000000000002E-2</v>
      </c>
      <c r="AQ362" s="6">
        <v>9.6000000000000002E-2</v>
      </c>
      <c r="AR362" s="6">
        <v>9.6000000000000002E-2</v>
      </c>
      <c r="AS362" s="6"/>
      <c r="AT362" s="6">
        <v>9.6000000000000002E-2</v>
      </c>
      <c r="AU362" s="6">
        <v>9.6000000000000002E-2</v>
      </c>
      <c r="AV362" s="6">
        <v>9.6000000000000002E-2</v>
      </c>
    </row>
    <row r="363" spans="1:57">
      <c r="A363">
        <v>1</v>
      </c>
      <c r="B363">
        <v>1</v>
      </c>
      <c r="C363" s="6"/>
      <c r="D363" s="22" t="s">
        <v>333</v>
      </c>
      <c r="E363" s="6"/>
      <c r="G363" s="6"/>
      <c r="I363" s="6" t="s">
        <v>77</v>
      </c>
      <c r="J363" s="6">
        <v>6.0000000000000001E-3</v>
      </c>
      <c r="K363" s="6">
        <v>6.0000000000000001E-3</v>
      </c>
      <c r="L363" s="6">
        <v>6.0000000000000001E-3</v>
      </c>
      <c r="M363" s="6"/>
      <c r="N363" s="6">
        <v>6.0000000000000001E-3</v>
      </c>
      <c r="O363" s="6">
        <v>6.0000000000000001E-3</v>
      </c>
      <c r="P363" s="6">
        <v>6.0000000000000001E-3</v>
      </c>
      <c r="R363" s="6">
        <v>6.0000000000000001E-3</v>
      </c>
      <c r="S363" s="6">
        <v>6.0000000000000001E-3</v>
      </c>
      <c r="T363" s="6">
        <v>6.0000000000000001E-3</v>
      </c>
      <c r="U363" s="6"/>
      <c r="V363" s="6">
        <v>6.0000000000000001E-3</v>
      </c>
      <c r="W363" s="6">
        <v>6.0000000000000001E-3</v>
      </c>
      <c r="X363" s="6">
        <v>6.0000000000000001E-3</v>
      </c>
      <c r="Z363" s="6">
        <v>6.0000000000000001E-3</v>
      </c>
      <c r="AA363" s="6">
        <v>6.0000000000000001E-3</v>
      </c>
      <c r="AB363" s="6">
        <v>6.0000000000000001E-3</v>
      </c>
      <c r="AC363" s="6"/>
      <c r="AD363" s="6">
        <v>6.0000000000000001E-3</v>
      </c>
      <c r="AE363" s="6">
        <v>6.0000000000000001E-3</v>
      </c>
      <c r="AF363" s="6">
        <v>6.0000000000000001E-3</v>
      </c>
      <c r="AH363" s="6">
        <v>6.0000000000000001E-3</v>
      </c>
      <c r="AI363" s="6">
        <v>6.0000000000000001E-3</v>
      </c>
      <c r="AJ363" s="6">
        <v>6.0000000000000001E-3</v>
      </c>
      <c r="AK363" s="6"/>
      <c r="AL363" s="6">
        <v>6.0000000000000001E-3</v>
      </c>
      <c r="AM363" s="6">
        <v>6.0000000000000001E-3</v>
      </c>
      <c r="AN363" s="6">
        <v>6.0000000000000001E-3</v>
      </c>
      <c r="AP363" s="6">
        <v>6.0000000000000001E-3</v>
      </c>
      <c r="AQ363" s="6">
        <v>6.0000000000000001E-3</v>
      </c>
      <c r="AR363" s="6">
        <v>6.0000000000000001E-3</v>
      </c>
      <c r="AS363" s="6"/>
      <c r="AT363" s="6">
        <v>6.0000000000000001E-3</v>
      </c>
      <c r="AU363" s="6">
        <v>6.0000000000000001E-3</v>
      </c>
      <c r="AV363" s="6">
        <v>6.0000000000000001E-3</v>
      </c>
    </row>
    <row r="364" spans="1:57">
      <c r="A364">
        <v>1</v>
      </c>
      <c r="B364">
        <v>1</v>
      </c>
      <c r="C364" s="6"/>
      <c r="D364" s="22" t="s">
        <v>334</v>
      </c>
      <c r="E364" s="6"/>
      <c r="G364" s="6"/>
      <c r="I364" s="6" t="s">
        <v>77</v>
      </c>
      <c r="J364" s="6">
        <v>4.8000000000000001E-2</v>
      </c>
      <c r="K364" s="6">
        <v>4.8000000000000001E-2</v>
      </c>
      <c r="L364" s="6">
        <v>4.8000000000000001E-2</v>
      </c>
      <c r="M364" s="6"/>
      <c r="N364" s="6">
        <v>4.8000000000000001E-2</v>
      </c>
      <c r="O364" s="6">
        <v>4.8000000000000001E-2</v>
      </c>
      <c r="P364" s="6">
        <v>4.8000000000000001E-2</v>
      </c>
      <c r="R364" s="6">
        <v>4.8000000000000001E-2</v>
      </c>
      <c r="S364" s="6">
        <v>4.8000000000000001E-2</v>
      </c>
      <c r="T364" s="6">
        <v>4.8000000000000001E-2</v>
      </c>
      <c r="U364" s="6"/>
      <c r="V364" s="6">
        <v>4.8000000000000001E-2</v>
      </c>
      <c r="W364" s="6">
        <v>4.8000000000000001E-2</v>
      </c>
      <c r="X364" s="6">
        <v>4.8000000000000001E-2</v>
      </c>
      <c r="Z364" s="6">
        <v>4.8000000000000001E-2</v>
      </c>
      <c r="AA364" s="6">
        <v>4.8000000000000001E-2</v>
      </c>
      <c r="AB364" s="6">
        <v>4.8000000000000001E-2</v>
      </c>
      <c r="AC364" s="6"/>
      <c r="AD364" s="6">
        <v>4.8000000000000001E-2</v>
      </c>
      <c r="AE364" s="6">
        <v>4.8000000000000001E-2</v>
      </c>
      <c r="AF364" s="6">
        <v>4.8000000000000001E-2</v>
      </c>
      <c r="AH364" s="6">
        <v>4.8000000000000001E-2</v>
      </c>
      <c r="AI364" s="6">
        <v>4.8000000000000001E-2</v>
      </c>
      <c r="AJ364" s="6">
        <v>4.8000000000000001E-2</v>
      </c>
      <c r="AK364" s="6"/>
      <c r="AL364" s="6">
        <v>4.8000000000000001E-2</v>
      </c>
      <c r="AM364" s="6">
        <v>4.8000000000000001E-2</v>
      </c>
      <c r="AN364" s="6">
        <v>4.8000000000000001E-2</v>
      </c>
      <c r="AP364" s="6">
        <v>4.8000000000000001E-2</v>
      </c>
      <c r="AQ364" s="6">
        <v>4.8000000000000001E-2</v>
      </c>
      <c r="AR364" s="6">
        <v>4.8000000000000001E-2</v>
      </c>
      <c r="AS364" s="6"/>
      <c r="AT364" s="6">
        <v>4.8000000000000001E-2</v>
      </c>
      <c r="AU364" s="6">
        <v>4.8000000000000001E-2</v>
      </c>
      <c r="AV364" s="6">
        <v>4.8000000000000001E-2</v>
      </c>
    </row>
    <row r="365" spans="1:57">
      <c r="A365">
        <v>1</v>
      </c>
      <c r="B365">
        <v>1</v>
      </c>
      <c r="D365" s="22" t="s">
        <v>335</v>
      </c>
      <c r="I365" s="6" t="s">
        <v>77</v>
      </c>
      <c r="J365" s="6">
        <v>0.05</v>
      </c>
      <c r="K365" s="6">
        <v>0.05</v>
      </c>
      <c r="L365" s="6">
        <v>0.05</v>
      </c>
      <c r="N365" s="6">
        <v>0.05</v>
      </c>
      <c r="O365" s="6">
        <v>0.05</v>
      </c>
      <c r="P365" s="6">
        <v>0.05</v>
      </c>
      <c r="R365" s="6">
        <v>0.05</v>
      </c>
      <c r="S365" s="6">
        <v>0.05</v>
      </c>
      <c r="T365" s="6">
        <v>0.05</v>
      </c>
      <c r="V365" s="6">
        <v>0.05</v>
      </c>
      <c r="W365" s="6">
        <v>0.05</v>
      </c>
      <c r="X365" s="6">
        <v>0.05</v>
      </c>
      <c r="Z365" s="6">
        <v>0.05</v>
      </c>
      <c r="AA365" s="6">
        <v>0.05</v>
      </c>
      <c r="AB365" s="6">
        <v>0.05</v>
      </c>
      <c r="AD365" s="6">
        <v>0.05</v>
      </c>
      <c r="AE365" s="6">
        <v>0.05</v>
      </c>
      <c r="AF365" s="6">
        <v>0.05</v>
      </c>
      <c r="AH365" s="6">
        <v>0.05</v>
      </c>
      <c r="AI365" s="6">
        <v>0.05</v>
      </c>
      <c r="AJ365" s="6">
        <v>0.05</v>
      </c>
      <c r="AL365" s="6">
        <v>0.05</v>
      </c>
      <c r="AM365" s="6">
        <v>0.05</v>
      </c>
      <c r="AN365" s="6">
        <v>0.05</v>
      </c>
      <c r="AP365" s="6">
        <v>0.05</v>
      </c>
      <c r="AQ365" s="6">
        <v>0.05</v>
      </c>
      <c r="AR365" s="6">
        <v>0.05</v>
      </c>
      <c r="AT365" s="6">
        <v>0.05</v>
      </c>
      <c r="AU365" s="6">
        <v>0.05</v>
      </c>
      <c r="AV365" s="6">
        <v>0.05</v>
      </c>
    </row>
    <row r="366" spans="1:57">
      <c r="A366">
        <v>1</v>
      </c>
      <c r="B366">
        <v>1</v>
      </c>
      <c r="D366" s="22"/>
      <c r="F366"/>
      <c r="J366" s="6"/>
      <c r="K366" s="6"/>
      <c r="R366" s="6"/>
      <c r="S366" s="6"/>
      <c r="Z366" s="6"/>
      <c r="AA366" s="6"/>
      <c r="AH366" s="6"/>
      <c r="AI366" s="6"/>
      <c r="AP366" s="6"/>
      <c r="AQ366" s="6"/>
    </row>
    <row r="367" spans="1:57">
      <c r="A367">
        <v>1</v>
      </c>
      <c r="B367">
        <v>1</v>
      </c>
      <c r="D367" s="22"/>
      <c r="F367"/>
      <c r="I367" t="s">
        <v>422</v>
      </c>
      <c r="J367" s="6" t="s">
        <v>82</v>
      </c>
      <c r="K367" s="6"/>
      <c r="L367" s="6"/>
      <c r="M367" s="6"/>
      <c r="N367" s="6" t="s">
        <v>83</v>
      </c>
      <c r="O367" s="6"/>
      <c r="P367" s="6"/>
      <c r="R367" s="6" t="s">
        <v>82</v>
      </c>
      <c r="S367" s="6"/>
      <c r="T367" s="6"/>
      <c r="U367" s="6"/>
      <c r="V367" s="6" t="s">
        <v>83</v>
      </c>
      <c r="W367" s="6"/>
      <c r="X367" s="6"/>
      <c r="Z367" s="6" t="s">
        <v>82</v>
      </c>
      <c r="AA367" s="6"/>
      <c r="AB367" s="6"/>
      <c r="AC367" s="6"/>
      <c r="AD367" s="6" t="s">
        <v>83</v>
      </c>
      <c r="AE367" s="6"/>
      <c r="AF367" s="6"/>
      <c r="AH367" s="6" t="s">
        <v>82</v>
      </c>
      <c r="AI367" s="6"/>
      <c r="AJ367" s="6"/>
      <c r="AK367" s="6"/>
      <c r="AL367" s="6" t="s">
        <v>83</v>
      </c>
      <c r="AM367" s="6"/>
      <c r="AN367" s="6"/>
      <c r="AP367" s="6" t="s">
        <v>82</v>
      </c>
      <c r="AQ367" s="6"/>
      <c r="AR367" s="6"/>
      <c r="AS367" s="6"/>
      <c r="AT367" s="6" t="s">
        <v>83</v>
      </c>
      <c r="AU367" s="6"/>
      <c r="AV367" s="6"/>
      <c r="AX367" s="6" t="s">
        <v>82</v>
      </c>
      <c r="AY367" s="6"/>
      <c r="AZ367" s="6"/>
      <c r="BA367" s="6"/>
      <c r="BB367" s="6" t="s">
        <v>83</v>
      </c>
      <c r="BC367" s="6"/>
      <c r="BD367" s="6"/>
    </row>
    <row r="368" spans="1:57">
      <c r="A368" s="12" t="s">
        <v>84</v>
      </c>
      <c r="B368" s="12" t="s">
        <v>85</v>
      </c>
      <c r="D368" s="4" t="s">
        <v>404</v>
      </c>
      <c r="E368" s="43"/>
      <c r="F368" s="44"/>
      <c r="G368" s="45"/>
      <c r="H368" s="46"/>
      <c r="I368" t="s">
        <v>422</v>
      </c>
      <c r="J368" s="21" t="s">
        <v>86</v>
      </c>
      <c r="K368" s="20"/>
      <c r="L368" s="19"/>
      <c r="M368" t="s">
        <v>467</v>
      </c>
      <c r="N368" s="21" t="s">
        <v>86</v>
      </c>
      <c r="O368" s="20"/>
      <c r="P368" s="19"/>
      <c r="R368" s="21" t="s">
        <v>87</v>
      </c>
      <c r="S368" s="20"/>
      <c r="T368" s="19"/>
      <c r="V368" s="21" t="s">
        <v>87</v>
      </c>
      <c r="W368" s="20"/>
      <c r="X368" s="19"/>
      <c r="Z368" s="21" t="s">
        <v>88</v>
      </c>
      <c r="AA368" s="20"/>
      <c r="AB368" s="19"/>
      <c r="AD368" s="21" t="s">
        <v>88</v>
      </c>
      <c r="AE368" s="20"/>
      <c r="AF368" s="19"/>
      <c r="AH368" s="21" t="s">
        <v>89</v>
      </c>
      <c r="AI368" s="20"/>
      <c r="AJ368" s="19"/>
      <c r="AL368" s="21" t="s">
        <v>89</v>
      </c>
      <c r="AM368" s="20"/>
      <c r="AN368" s="19"/>
      <c r="AP368" s="21" t="s">
        <v>90</v>
      </c>
      <c r="AQ368" s="20"/>
      <c r="AR368" s="19"/>
      <c r="AT368" s="21" t="s">
        <v>90</v>
      </c>
      <c r="AU368" s="20"/>
      <c r="AV368" s="19"/>
      <c r="AX368" s="21" t="s">
        <v>91</v>
      </c>
      <c r="AY368" s="20"/>
      <c r="AZ368" s="19"/>
      <c r="BB368" s="21" t="s">
        <v>91</v>
      </c>
      <c r="BC368" s="20"/>
      <c r="BD368" s="19"/>
      <c r="BE368">
        <v>1</v>
      </c>
    </row>
    <row r="369" spans="1:56">
      <c r="A369" s="12" t="s">
        <v>84</v>
      </c>
      <c r="B369" s="12" t="s">
        <v>85</v>
      </c>
      <c r="D369" s="7"/>
      <c r="E369" s="7" t="s">
        <v>151</v>
      </c>
      <c r="F369" s="18" t="s">
        <v>92</v>
      </c>
      <c r="G369" s="7" t="s">
        <v>93</v>
      </c>
      <c r="H369" s="17" t="s">
        <v>94</v>
      </c>
      <c r="I369" t="s">
        <v>422</v>
      </c>
      <c r="J369" s="18" t="s">
        <v>8</v>
      </c>
      <c r="K369" s="18" t="s">
        <v>9</v>
      </c>
      <c r="L369" s="18" t="s">
        <v>10</v>
      </c>
      <c r="N369" s="18" t="s">
        <v>8</v>
      </c>
      <c r="O369" s="18" t="s">
        <v>9</v>
      </c>
      <c r="P369" s="18" t="s">
        <v>10</v>
      </c>
      <c r="R369" s="18" t="s">
        <v>8</v>
      </c>
      <c r="S369" s="18" t="s">
        <v>9</v>
      </c>
      <c r="T369" s="18" t="s">
        <v>10</v>
      </c>
      <c r="V369" s="18" t="s">
        <v>8</v>
      </c>
      <c r="W369" s="18" t="s">
        <v>9</v>
      </c>
      <c r="X369" s="18" t="s">
        <v>10</v>
      </c>
      <c r="Z369" s="18" t="s">
        <v>8</v>
      </c>
      <c r="AA369" s="18" t="s">
        <v>9</v>
      </c>
      <c r="AB369" s="18" t="s">
        <v>10</v>
      </c>
      <c r="AD369" s="18" t="s">
        <v>8</v>
      </c>
      <c r="AE369" s="18" t="s">
        <v>9</v>
      </c>
      <c r="AF369" s="18" t="s">
        <v>10</v>
      </c>
      <c r="AH369" s="18" t="s">
        <v>8</v>
      </c>
      <c r="AI369" s="18" t="s">
        <v>9</v>
      </c>
      <c r="AJ369" s="18" t="s">
        <v>10</v>
      </c>
      <c r="AL369" s="18" t="s">
        <v>8</v>
      </c>
      <c r="AM369" s="18" t="s">
        <v>9</v>
      </c>
      <c r="AN369" s="18" t="s">
        <v>10</v>
      </c>
      <c r="AP369" s="18" t="s">
        <v>8</v>
      </c>
      <c r="AQ369" s="18" t="s">
        <v>9</v>
      </c>
      <c r="AR369" s="18" t="s">
        <v>10</v>
      </c>
      <c r="AT369" s="18" t="s">
        <v>8</v>
      </c>
      <c r="AU369" s="18" t="s">
        <v>9</v>
      </c>
      <c r="AV369" s="18" t="s">
        <v>10</v>
      </c>
      <c r="AX369" s="18" t="s">
        <v>8</v>
      </c>
      <c r="AY369" s="18" t="s">
        <v>9</v>
      </c>
      <c r="AZ369" s="18" t="s">
        <v>10</v>
      </c>
      <c r="BB369" s="18" t="s">
        <v>8</v>
      </c>
      <c r="BC369" s="18" t="s">
        <v>9</v>
      </c>
      <c r="BD369" s="18" t="s">
        <v>10</v>
      </c>
    </row>
    <row r="370" spans="1:56" outlineLevel="1">
      <c r="A370" s="12" t="s">
        <v>84</v>
      </c>
      <c r="B370">
        <v>1</v>
      </c>
      <c r="D370" s="9" t="s">
        <v>332</v>
      </c>
      <c r="E370" s="5" t="s">
        <v>337</v>
      </c>
      <c r="F370" s="10" t="s">
        <v>338</v>
      </c>
      <c r="G370" s="5"/>
      <c r="H370" s="5" t="s">
        <v>17</v>
      </c>
      <c r="I370" t="s">
        <v>422</v>
      </c>
      <c r="J370" s="165"/>
      <c r="K370" s="165"/>
      <c r="L370" s="165"/>
      <c r="M370" t="s">
        <v>467</v>
      </c>
      <c r="N370" s="215">
        <f>EBS!R60</f>
        <v>221.58333333333334</v>
      </c>
      <c r="O370" s="215">
        <f>EBS!S60</f>
        <v>104.95833333333334</v>
      </c>
      <c r="P370" s="215">
        <f>EBS!T60</f>
        <v>104.95833333333334</v>
      </c>
      <c r="R370" s="165"/>
      <c r="S370" s="165"/>
      <c r="T370" s="165"/>
      <c r="V370" s="215">
        <f>EBS!R67</f>
        <v>221.58333333333334</v>
      </c>
      <c r="W370" s="215">
        <f>EBS!S67</f>
        <v>104.95833333333334</v>
      </c>
      <c r="X370" s="215">
        <f>EBS!T67</f>
        <v>104.95833333333334</v>
      </c>
      <c r="Z370" s="165"/>
      <c r="AA370" s="165"/>
      <c r="AB370" s="165"/>
      <c r="AD370" s="215">
        <f>EBS!R74</f>
        <v>221.58333333333334</v>
      </c>
      <c r="AE370" s="215">
        <f>EBS!S74</f>
        <v>104.95833333333334</v>
      </c>
      <c r="AF370" s="215">
        <f>EBS!T74</f>
        <v>104.95833333333334</v>
      </c>
      <c r="AH370" s="165"/>
      <c r="AI370" s="165"/>
      <c r="AJ370" s="165"/>
      <c r="AL370" s="215">
        <f>EBS!R81</f>
        <v>221.58333333333334</v>
      </c>
      <c r="AM370" s="215">
        <f>EBS!S81</f>
        <v>104.95833333333334</v>
      </c>
      <c r="AN370" s="215">
        <f>EBS!T81</f>
        <v>104.95833333333334</v>
      </c>
      <c r="AP370" s="165"/>
      <c r="AQ370" s="165"/>
      <c r="AR370" s="165"/>
      <c r="AT370" s="215">
        <f>EBS!R88</f>
        <v>221.58333333333334</v>
      </c>
      <c r="AU370" s="215">
        <f>EBS!S88</f>
        <v>104.95833333333334</v>
      </c>
      <c r="AV370" s="215">
        <f>EBS!T88</f>
        <v>104.95833333333334</v>
      </c>
    </row>
    <row r="371" spans="1:56" outlineLevel="1">
      <c r="A371" s="12" t="s">
        <v>84</v>
      </c>
      <c r="B371">
        <v>1</v>
      </c>
      <c r="D371" s="9" t="s">
        <v>339</v>
      </c>
      <c r="E371" s="65" t="s">
        <v>340</v>
      </c>
      <c r="F371" s="10" t="s">
        <v>341</v>
      </c>
      <c r="G371" s="5"/>
      <c r="H371" s="5" t="s">
        <v>17</v>
      </c>
      <c r="I371" t="s">
        <v>422</v>
      </c>
      <c r="J371" s="165"/>
      <c r="K371" s="165"/>
      <c r="L371" s="165"/>
      <c r="N371" s="9">
        <v>2</v>
      </c>
      <c r="O371" s="9">
        <v>2</v>
      </c>
      <c r="P371" s="9">
        <v>1</v>
      </c>
      <c r="R371" s="165"/>
      <c r="S371" s="165"/>
      <c r="T371" s="165"/>
      <c r="V371" s="9">
        <v>2</v>
      </c>
      <c r="W371" s="9">
        <v>2</v>
      </c>
      <c r="X371" s="9">
        <v>1</v>
      </c>
      <c r="Z371" s="165"/>
      <c r="AA371" s="165"/>
      <c r="AB371" s="165"/>
      <c r="AD371" s="9">
        <v>2</v>
      </c>
      <c r="AE371" s="9">
        <v>2</v>
      </c>
      <c r="AF371" s="9">
        <v>1</v>
      </c>
      <c r="AH371" s="165"/>
      <c r="AI371" s="165"/>
      <c r="AJ371" s="165"/>
      <c r="AL371" s="9">
        <v>2</v>
      </c>
      <c r="AM371" s="9">
        <v>2</v>
      </c>
      <c r="AN371" s="9">
        <v>1</v>
      </c>
      <c r="AP371" s="165"/>
      <c r="AQ371" s="165"/>
      <c r="AR371" s="165"/>
      <c r="AT371" s="9">
        <v>2</v>
      </c>
      <c r="AU371" s="9">
        <v>2</v>
      </c>
      <c r="AV371" s="9">
        <v>1</v>
      </c>
    </row>
    <row r="372" spans="1:56" outlineLevel="1">
      <c r="A372" s="12" t="s">
        <v>84</v>
      </c>
      <c r="B372">
        <v>1</v>
      </c>
      <c r="D372" s="9" t="s">
        <v>342</v>
      </c>
      <c r="E372" s="5"/>
      <c r="F372" s="10" t="s">
        <v>343</v>
      </c>
      <c r="G372" s="5"/>
      <c r="H372" s="5" t="s">
        <v>98</v>
      </c>
      <c r="I372" t="s">
        <v>422</v>
      </c>
      <c r="J372" s="165"/>
      <c r="K372" s="165"/>
      <c r="L372" s="165"/>
      <c r="N372" s="9">
        <v>3000</v>
      </c>
      <c r="O372" s="9">
        <v>3000</v>
      </c>
      <c r="P372" s="9">
        <v>3000</v>
      </c>
      <c r="R372" s="165"/>
      <c r="S372" s="165"/>
      <c r="T372" s="165"/>
      <c r="V372" s="9">
        <v>3000</v>
      </c>
      <c r="W372" s="9">
        <v>3000</v>
      </c>
      <c r="X372" s="9">
        <v>3000</v>
      </c>
      <c r="Z372" s="165"/>
      <c r="AA372" s="165"/>
      <c r="AB372" s="165"/>
      <c r="AD372" s="9">
        <v>3000</v>
      </c>
      <c r="AE372" s="9">
        <v>3000</v>
      </c>
      <c r="AF372" s="9">
        <v>3000</v>
      </c>
      <c r="AH372" s="165"/>
      <c r="AI372" s="165"/>
      <c r="AJ372" s="165"/>
      <c r="AL372" s="9">
        <v>3000</v>
      </c>
      <c r="AM372" s="9">
        <v>3000</v>
      </c>
      <c r="AN372" s="9">
        <v>3000</v>
      </c>
      <c r="AP372" s="165"/>
      <c r="AQ372" s="165"/>
      <c r="AR372" s="165"/>
      <c r="AT372" s="9">
        <v>3000</v>
      </c>
      <c r="AU372" s="9">
        <v>3000</v>
      </c>
      <c r="AV372" s="9">
        <v>3000</v>
      </c>
    </row>
    <row r="373" spans="1:56" outlineLevel="1">
      <c r="A373" s="12" t="s">
        <v>84</v>
      </c>
      <c r="B373">
        <v>1</v>
      </c>
      <c r="D373" s="9" t="s">
        <v>344</v>
      </c>
      <c r="E373" s="5"/>
      <c r="F373" s="10" t="s">
        <v>345</v>
      </c>
      <c r="G373" s="5"/>
      <c r="H373" s="5" t="s">
        <v>17</v>
      </c>
      <c r="I373" t="s">
        <v>422</v>
      </c>
      <c r="J373" s="165"/>
      <c r="K373" s="165"/>
      <c r="L373" s="165"/>
      <c r="N373" s="9">
        <v>250</v>
      </c>
      <c r="O373" s="9">
        <v>250</v>
      </c>
      <c r="P373" s="9">
        <v>250</v>
      </c>
      <c r="R373" s="165"/>
      <c r="S373" s="165"/>
      <c r="T373" s="165"/>
      <c r="V373" s="9">
        <v>250</v>
      </c>
      <c r="W373" s="9">
        <v>250</v>
      </c>
      <c r="X373" s="9">
        <v>250</v>
      </c>
      <c r="Z373" s="165"/>
      <c r="AA373" s="165"/>
      <c r="AB373" s="165"/>
      <c r="AD373" s="9">
        <v>250</v>
      </c>
      <c r="AE373" s="9">
        <v>250</v>
      </c>
      <c r="AF373" s="9">
        <v>250</v>
      </c>
      <c r="AH373" s="165"/>
      <c r="AI373" s="165"/>
      <c r="AJ373" s="165"/>
      <c r="AL373" s="9">
        <v>250</v>
      </c>
      <c r="AM373" s="9">
        <v>250</v>
      </c>
      <c r="AN373" s="9">
        <v>250</v>
      </c>
      <c r="AP373" s="165"/>
      <c r="AQ373" s="165"/>
      <c r="AR373" s="165"/>
      <c r="AT373" s="9">
        <v>250</v>
      </c>
      <c r="AU373" s="9">
        <v>250</v>
      </c>
      <c r="AV373" s="9">
        <v>250</v>
      </c>
    </row>
    <row r="374" spans="1:56" outlineLevel="1">
      <c r="A374" s="12" t="s">
        <v>84</v>
      </c>
      <c r="B374">
        <v>1</v>
      </c>
      <c r="D374" s="9" t="s">
        <v>346</v>
      </c>
      <c r="E374" s="65" t="s">
        <v>340</v>
      </c>
      <c r="F374" s="10" t="s">
        <v>106</v>
      </c>
      <c r="G374" s="5"/>
      <c r="H374" s="5" t="s">
        <v>17</v>
      </c>
      <c r="I374" t="s">
        <v>422</v>
      </c>
      <c r="J374" s="165"/>
      <c r="K374" s="165"/>
      <c r="L374" s="165"/>
      <c r="N374" s="9">
        <v>3</v>
      </c>
      <c r="O374" s="9">
        <v>3</v>
      </c>
      <c r="P374" s="9">
        <v>3</v>
      </c>
      <c r="R374" s="165"/>
      <c r="S374" s="165"/>
      <c r="T374" s="165"/>
      <c r="V374" s="9">
        <v>3</v>
      </c>
      <c r="W374" s="9">
        <v>3</v>
      </c>
      <c r="X374" s="9">
        <v>3</v>
      </c>
      <c r="Z374" s="165"/>
      <c r="AA374" s="165"/>
      <c r="AB374" s="165"/>
      <c r="AD374" s="9">
        <v>3</v>
      </c>
      <c r="AE374" s="9">
        <v>3</v>
      </c>
      <c r="AF374" s="9">
        <v>3</v>
      </c>
      <c r="AH374" s="165"/>
      <c r="AI374" s="165"/>
      <c r="AJ374" s="165"/>
      <c r="AL374" s="9">
        <v>3</v>
      </c>
      <c r="AM374" s="9">
        <v>3</v>
      </c>
      <c r="AN374" s="9">
        <v>3</v>
      </c>
      <c r="AP374" s="165"/>
      <c r="AQ374" s="165"/>
      <c r="AR374" s="165"/>
      <c r="AT374" s="9">
        <v>3</v>
      </c>
      <c r="AU374" s="9">
        <v>3</v>
      </c>
      <c r="AV374" s="9">
        <v>3</v>
      </c>
    </row>
    <row r="375" spans="1:56" outlineLevel="1">
      <c r="A375" s="12" t="s">
        <v>84</v>
      </c>
      <c r="B375">
        <v>1</v>
      </c>
      <c r="D375" s="9" t="s">
        <v>347</v>
      </c>
      <c r="E375" s="65" t="s">
        <v>348</v>
      </c>
      <c r="F375" s="10" t="s">
        <v>349</v>
      </c>
      <c r="G375" s="5"/>
      <c r="H375" s="5" t="s">
        <v>106</v>
      </c>
      <c r="I375" t="s">
        <v>422</v>
      </c>
      <c r="J375" s="165"/>
      <c r="K375" s="165"/>
      <c r="L375" s="165"/>
      <c r="N375" s="15">
        <v>0</v>
      </c>
      <c r="O375" s="15">
        <v>0</v>
      </c>
      <c r="P375" s="15">
        <v>0</v>
      </c>
      <c r="R375" s="165"/>
      <c r="S375" s="165"/>
      <c r="T375" s="165"/>
      <c r="V375" s="15">
        <v>0</v>
      </c>
      <c r="W375" s="15">
        <v>0</v>
      </c>
      <c r="X375" s="15">
        <v>0</v>
      </c>
      <c r="Z375" s="165"/>
      <c r="AA375" s="165"/>
      <c r="AB375" s="165"/>
      <c r="AD375" s="15">
        <v>0</v>
      </c>
      <c r="AE375" s="15">
        <v>0</v>
      </c>
      <c r="AF375" s="15">
        <v>0</v>
      </c>
      <c r="AH375" s="165"/>
      <c r="AI375" s="165"/>
      <c r="AJ375" s="165"/>
      <c r="AL375" s="15">
        <v>0</v>
      </c>
      <c r="AM375" s="15">
        <v>0</v>
      </c>
      <c r="AN375" s="15">
        <v>0</v>
      </c>
      <c r="AP375" s="165"/>
      <c r="AQ375" s="165"/>
      <c r="AR375" s="165"/>
      <c r="AT375" s="15">
        <v>0</v>
      </c>
      <c r="AU375" s="15">
        <v>0</v>
      </c>
      <c r="AV375" s="15">
        <v>0</v>
      </c>
    </row>
    <row r="376" spans="1:56" outlineLevel="1">
      <c r="A376" s="12" t="s">
        <v>84</v>
      </c>
      <c r="B376">
        <v>1</v>
      </c>
      <c r="D376" s="9" t="s">
        <v>350</v>
      </c>
      <c r="E376" s="65" t="s">
        <v>351</v>
      </c>
      <c r="F376" s="10" t="s">
        <v>352</v>
      </c>
      <c r="G376" s="5"/>
      <c r="H376" s="5" t="s">
        <v>106</v>
      </c>
      <c r="I376" t="s">
        <v>422</v>
      </c>
      <c r="J376" s="165"/>
      <c r="K376" s="165"/>
      <c r="L376" s="165"/>
      <c r="N376" s="15">
        <v>3</v>
      </c>
      <c r="O376" s="15">
        <v>3</v>
      </c>
      <c r="P376" s="15">
        <v>3</v>
      </c>
      <c r="R376" s="165"/>
      <c r="S376" s="165"/>
      <c r="T376" s="165"/>
      <c r="V376" s="15">
        <v>3</v>
      </c>
      <c r="W376" s="15">
        <v>3</v>
      </c>
      <c r="X376" s="15">
        <v>3</v>
      </c>
      <c r="Z376" s="165"/>
      <c r="AA376" s="165"/>
      <c r="AB376" s="165"/>
      <c r="AD376" s="15">
        <v>3</v>
      </c>
      <c r="AE376" s="15">
        <v>3</v>
      </c>
      <c r="AF376" s="15">
        <v>3</v>
      </c>
      <c r="AH376" s="165"/>
      <c r="AI376" s="165"/>
      <c r="AJ376" s="165"/>
      <c r="AL376" s="15">
        <v>3</v>
      </c>
      <c r="AM376" s="15">
        <v>3</v>
      </c>
      <c r="AN376" s="15">
        <v>3</v>
      </c>
      <c r="AP376" s="165"/>
      <c r="AQ376" s="165"/>
      <c r="AR376" s="165"/>
      <c r="AT376" s="15">
        <v>3</v>
      </c>
      <c r="AU376" s="15">
        <v>3</v>
      </c>
      <c r="AV376" s="15">
        <v>3</v>
      </c>
    </row>
    <row r="377" spans="1:56" outlineLevel="1">
      <c r="A377" s="12" t="s">
        <v>84</v>
      </c>
      <c r="B377">
        <v>1</v>
      </c>
      <c r="D377" s="9" t="s">
        <v>353</v>
      </c>
      <c r="E377" s="65" t="s">
        <v>354</v>
      </c>
      <c r="F377" s="10" t="s">
        <v>106</v>
      </c>
      <c r="G377" s="5"/>
      <c r="H377" s="5" t="s">
        <v>17</v>
      </c>
      <c r="I377" t="s">
        <v>422</v>
      </c>
      <c r="J377" s="173"/>
      <c r="K377" s="173"/>
      <c r="L377" s="173"/>
      <c r="N377" s="23">
        <v>0.8</v>
      </c>
      <c r="O377" s="23">
        <v>0.8</v>
      </c>
      <c r="P377" s="23">
        <v>0.8</v>
      </c>
      <c r="R377" s="173"/>
      <c r="S377" s="173"/>
      <c r="T377" s="173"/>
      <c r="V377" s="23">
        <v>0.8</v>
      </c>
      <c r="W377" s="23">
        <v>0.8</v>
      </c>
      <c r="X377" s="23">
        <v>0.8</v>
      </c>
      <c r="Z377" s="173"/>
      <c r="AA377" s="173"/>
      <c r="AB377" s="173"/>
      <c r="AD377" s="23">
        <v>0.8</v>
      </c>
      <c r="AE377" s="23">
        <v>0.8</v>
      </c>
      <c r="AF377" s="23">
        <v>0.8</v>
      </c>
      <c r="AH377" s="173"/>
      <c r="AI377" s="173"/>
      <c r="AJ377" s="173"/>
      <c r="AL377" s="23">
        <v>0.8</v>
      </c>
      <c r="AM377" s="23">
        <v>0.8</v>
      </c>
      <c r="AN377" s="23">
        <v>0.8</v>
      </c>
      <c r="AP377" s="173"/>
      <c r="AQ377" s="173"/>
      <c r="AR377" s="173"/>
      <c r="AT377" s="23">
        <v>0.8</v>
      </c>
      <c r="AU377" s="23">
        <v>0.8</v>
      </c>
      <c r="AV377" s="23">
        <v>0.8</v>
      </c>
    </row>
    <row r="378" spans="1:56" outlineLevel="1">
      <c r="A378" s="12" t="s">
        <v>84</v>
      </c>
      <c r="B378">
        <v>1</v>
      </c>
      <c r="D378" s="9" t="s">
        <v>284</v>
      </c>
      <c r="E378" s="88" t="s">
        <v>355</v>
      </c>
      <c r="F378" s="10" t="s">
        <v>356</v>
      </c>
      <c r="G378" s="5"/>
      <c r="H378" s="5" t="s">
        <v>17</v>
      </c>
      <c r="I378" t="s">
        <v>422</v>
      </c>
      <c r="J378" s="165"/>
      <c r="K378" s="165"/>
      <c r="L378" s="165"/>
      <c r="N378" s="9">
        <v>2</v>
      </c>
      <c r="O378" s="9">
        <v>2</v>
      </c>
      <c r="P378" s="9">
        <v>2</v>
      </c>
      <c r="R378" s="165"/>
      <c r="S378" s="165"/>
      <c r="T378" s="165"/>
      <c r="V378" s="9">
        <v>2</v>
      </c>
      <c r="W378" s="9">
        <v>2</v>
      </c>
      <c r="X378" s="9">
        <v>2</v>
      </c>
      <c r="Z378" s="165"/>
      <c r="AA378" s="165"/>
      <c r="AB378" s="165"/>
      <c r="AD378" s="9">
        <v>2</v>
      </c>
      <c r="AE378" s="9">
        <v>2</v>
      </c>
      <c r="AF378" s="9">
        <v>2</v>
      </c>
      <c r="AH378" s="165"/>
      <c r="AI378" s="165"/>
      <c r="AJ378" s="165"/>
      <c r="AL378" s="9">
        <v>2</v>
      </c>
      <c r="AM378" s="9">
        <v>2</v>
      </c>
      <c r="AN378" s="9">
        <v>2</v>
      </c>
      <c r="AP378" s="165"/>
      <c r="AQ378" s="165"/>
      <c r="AR378" s="165"/>
      <c r="AT378" s="9">
        <v>2</v>
      </c>
      <c r="AU378" s="9">
        <v>2</v>
      </c>
      <c r="AV378" s="9">
        <v>2</v>
      </c>
    </row>
    <row r="379" spans="1:56" outlineLevel="1">
      <c r="A379">
        <v>1</v>
      </c>
      <c r="B379">
        <v>1</v>
      </c>
      <c r="F379"/>
      <c r="I379" t="s">
        <v>422</v>
      </c>
    </row>
    <row r="380" spans="1:56" outlineLevel="1">
      <c r="A380">
        <v>1</v>
      </c>
      <c r="B380">
        <v>1</v>
      </c>
      <c r="D380" s="9" t="s">
        <v>332</v>
      </c>
      <c r="F380"/>
      <c r="I380" t="s">
        <v>422</v>
      </c>
      <c r="J380" s="8">
        <f>J370*J371*J362</f>
        <v>0</v>
      </c>
      <c r="K380" s="8">
        <f>K370*K371*J362</f>
        <v>0</v>
      </c>
      <c r="L380" s="8">
        <f>L370*L371*J362</f>
        <v>0</v>
      </c>
      <c r="M380">
        <v>2</v>
      </c>
      <c r="N380" s="8">
        <f>N370*N371*N362</f>
        <v>42.544000000000004</v>
      </c>
      <c r="O380" s="8">
        <f>O370*O371*O362</f>
        <v>20.152000000000001</v>
      </c>
      <c r="P380" s="8">
        <f>P370*P371*P362</f>
        <v>10.076000000000001</v>
      </c>
      <c r="R380" s="8">
        <f>R370*R371*R362</f>
        <v>0</v>
      </c>
      <c r="S380" s="8">
        <f>S370*S371*R362</f>
        <v>0</v>
      </c>
      <c r="T380" s="8">
        <f>T370*T371*R362</f>
        <v>0</v>
      </c>
      <c r="V380" s="8">
        <f>V370*V371*V362</f>
        <v>42.544000000000004</v>
      </c>
      <c r="W380" s="8">
        <f>W370*W371*W362</f>
        <v>20.152000000000001</v>
      </c>
      <c r="X380" s="8">
        <f>X370*X371*X362</f>
        <v>10.076000000000001</v>
      </c>
      <c r="Z380" s="8">
        <f>Z370*Z371*Z362</f>
        <v>0</v>
      </c>
      <c r="AA380" s="8">
        <f>AA370*AA371*Z362</f>
        <v>0</v>
      </c>
      <c r="AB380" s="8">
        <f>AB370*AB371*Z362</f>
        <v>0</v>
      </c>
      <c r="AD380" s="8">
        <f>AD370*AD371*AD362</f>
        <v>42.544000000000004</v>
      </c>
      <c r="AE380" s="8">
        <f>AE370*AE371*AE362</f>
        <v>20.152000000000001</v>
      </c>
      <c r="AF380" s="8">
        <f>AF370*AF371*AF362</f>
        <v>10.076000000000001</v>
      </c>
      <c r="AH380" s="8">
        <f>AH370*AH371*AH362</f>
        <v>0</v>
      </c>
      <c r="AI380" s="8">
        <f>AI370*AI371*AH362</f>
        <v>0</v>
      </c>
      <c r="AJ380" s="8">
        <f>AJ370*AJ371*AH362</f>
        <v>0</v>
      </c>
      <c r="AL380" s="8">
        <f>AL370*AL371*AL362</f>
        <v>42.544000000000004</v>
      </c>
      <c r="AM380" s="8">
        <f>AM370*AM371*AM362</f>
        <v>20.152000000000001</v>
      </c>
      <c r="AN380" s="8">
        <f>AN370*AN371*AN362</f>
        <v>10.076000000000001</v>
      </c>
      <c r="AP380" s="8">
        <f>AP370*AP371*AP362</f>
        <v>0</v>
      </c>
      <c r="AQ380" s="8">
        <f>AQ370*AQ371*AP362</f>
        <v>0</v>
      </c>
      <c r="AR380" s="8">
        <f>AR370*AR371*AP362</f>
        <v>0</v>
      </c>
      <c r="AT380" s="8">
        <f>AT370*AT371*AT362</f>
        <v>42.544000000000004</v>
      </c>
      <c r="AU380" s="8">
        <f>AU370*AU371*AU362</f>
        <v>20.152000000000001</v>
      </c>
      <c r="AV380" s="8">
        <f>AV370*AV371*AV362</f>
        <v>10.076000000000001</v>
      </c>
      <c r="AX380" s="8">
        <f t="shared" ref="AX380:AX384" si="191">J380+R380+Z380+AH380+AP380</f>
        <v>0</v>
      </c>
      <c r="AY380" s="8">
        <f t="shared" ref="AY380:AY385" si="192">K380+S380+AA380+AI380+AQ380</f>
        <v>0</v>
      </c>
      <c r="AZ380" s="8">
        <f t="shared" ref="AZ380:AZ385" si="193">L380+T380+AB380+AJ380+AR380</f>
        <v>0</v>
      </c>
      <c r="BB380" s="8">
        <f t="shared" ref="BB380:BB385" si="194">N380+V380+AD380+AL380+AT380</f>
        <v>212.72000000000003</v>
      </c>
      <c r="BC380" s="8">
        <f t="shared" ref="BC380:BC385" si="195">O380+W380+AE380+AM380+AU380</f>
        <v>100.76</v>
      </c>
      <c r="BD380" s="8">
        <f t="shared" ref="BD380:BD385" si="196">P380+X380+AF380+AN380+AV380</f>
        <v>50.38</v>
      </c>
    </row>
    <row r="381" spans="1:56" outlineLevel="1">
      <c r="A381">
        <v>1</v>
      </c>
      <c r="B381">
        <v>1</v>
      </c>
      <c r="D381" s="9" t="s">
        <v>342</v>
      </c>
      <c r="F381"/>
      <c r="I381" t="s">
        <v>422</v>
      </c>
      <c r="J381" s="8">
        <v>0</v>
      </c>
      <c r="K381" s="8">
        <v>0</v>
      </c>
      <c r="L381" s="8">
        <v>0</v>
      </c>
      <c r="N381" s="8">
        <f>(N372-3000)*N363</f>
        <v>0</v>
      </c>
      <c r="O381" s="8">
        <f>(O372-3000)*O363</f>
        <v>0</v>
      </c>
      <c r="P381" s="8">
        <f>(P372-3000)*P363</f>
        <v>0</v>
      </c>
      <c r="R381" s="8">
        <v>0</v>
      </c>
      <c r="S381" s="8">
        <v>0</v>
      </c>
      <c r="T381" s="8">
        <v>0</v>
      </c>
      <c r="V381" s="8">
        <f>(V372-3000)*V363</f>
        <v>0</v>
      </c>
      <c r="W381" s="8">
        <f>(W372-3000)*W363</f>
        <v>0</v>
      </c>
      <c r="X381" s="8">
        <f>(X372-3000)*X363</f>
        <v>0</v>
      </c>
      <c r="Z381" s="8">
        <v>0</v>
      </c>
      <c r="AA381" s="8">
        <v>0</v>
      </c>
      <c r="AB381" s="8">
        <v>0</v>
      </c>
      <c r="AD381" s="8">
        <f>(AD372-3000)*AD363</f>
        <v>0</v>
      </c>
      <c r="AE381" s="8">
        <f>(AE372-3000)*AE363</f>
        <v>0</v>
      </c>
      <c r="AF381" s="8">
        <f>(AF372-3000)*AF363</f>
        <v>0</v>
      </c>
      <c r="AH381" s="8">
        <v>0</v>
      </c>
      <c r="AI381" s="8">
        <v>0</v>
      </c>
      <c r="AJ381" s="8">
        <v>0</v>
      </c>
      <c r="AL381" s="8">
        <f>(AL372-3000)*AL363</f>
        <v>0</v>
      </c>
      <c r="AM381" s="8">
        <f>(AM372-3000)*AM363</f>
        <v>0</v>
      </c>
      <c r="AN381" s="8">
        <f>(AN372-3000)*AN363</f>
        <v>0</v>
      </c>
      <c r="AP381" s="8">
        <v>0</v>
      </c>
      <c r="AQ381" s="8">
        <v>0</v>
      </c>
      <c r="AR381" s="8">
        <v>0</v>
      </c>
      <c r="AT381" s="8">
        <f>(AT372-3000)*AT363</f>
        <v>0</v>
      </c>
      <c r="AU381" s="8">
        <f>(AU372-3000)*AU363</f>
        <v>0</v>
      </c>
      <c r="AV381" s="8">
        <f>(AV372-3000)*AV363</f>
        <v>0</v>
      </c>
      <c r="AX381" s="8">
        <f t="shared" si="191"/>
        <v>0</v>
      </c>
      <c r="AY381" s="8">
        <f t="shared" si="192"/>
        <v>0</v>
      </c>
      <c r="AZ381" s="8">
        <f t="shared" si="193"/>
        <v>0</v>
      </c>
      <c r="BB381" s="8">
        <f t="shared" si="194"/>
        <v>0</v>
      </c>
      <c r="BC381" s="8">
        <f t="shared" si="195"/>
        <v>0</v>
      </c>
      <c r="BD381" s="8">
        <f t="shared" si="196"/>
        <v>0</v>
      </c>
    </row>
    <row r="382" spans="1:56" outlineLevel="1">
      <c r="A382">
        <v>1</v>
      </c>
      <c r="B382">
        <v>1</v>
      </c>
      <c r="D382" s="9" t="s">
        <v>344</v>
      </c>
      <c r="F382"/>
      <c r="I382" t="s">
        <v>422</v>
      </c>
      <c r="J382" s="8">
        <f>(J373-125)*J364*J371</f>
        <v>0</v>
      </c>
      <c r="K382" s="8">
        <f>(K373-125)*J364*K371</f>
        <v>0</v>
      </c>
      <c r="L382" s="8">
        <f>(L373-125)*J364*L371</f>
        <v>0</v>
      </c>
      <c r="N382" s="8">
        <f>(N373-125)*N364*N371</f>
        <v>12</v>
      </c>
      <c r="O382" s="8">
        <f>(O373-125)*O364*O371</f>
        <v>12</v>
      </c>
      <c r="P382" s="8">
        <f>(P373-125)*P364*P371</f>
        <v>6</v>
      </c>
      <c r="R382" s="8">
        <f>(R373-125)*R364*R371</f>
        <v>0</v>
      </c>
      <c r="S382" s="8">
        <f>(S373-125)*R364*S371</f>
        <v>0</v>
      </c>
      <c r="T382" s="8">
        <f>(T373-125)*R364*T371</f>
        <v>0</v>
      </c>
      <c r="V382" s="8">
        <f>(V373-125)*V364*V371</f>
        <v>12</v>
      </c>
      <c r="W382" s="8">
        <f>(W373-125)*W364*W371</f>
        <v>12</v>
      </c>
      <c r="X382" s="8">
        <f>(X373-125)*X364*X371</f>
        <v>6</v>
      </c>
      <c r="Z382" s="8">
        <f>(Z373-125)*Z364*Z371</f>
        <v>0</v>
      </c>
      <c r="AA382" s="8">
        <f>(AA373-125)*Z364*AA371</f>
        <v>0</v>
      </c>
      <c r="AB382" s="8">
        <f>(AB373-125)*Z364*AB371</f>
        <v>0</v>
      </c>
      <c r="AD382" s="8">
        <f>(AD373-125)*AD364*AD371</f>
        <v>12</v>
      </c>
      <c r="AE382" s="8">
        <f>(AE373-125)*AE364*AE371</f>
        <v>12</v>
      </c>
      <c r="AF382" s="8">
        <f>(AF373-125)*AF364*AF371</f>
        <v>6</v>
      </c>
      <c r="AH382" s="8">
        <f>(AH373-125)*AH364*AH371</f>
        <v>0</v>
      </c>
      <c r="AI382" s="8">
        <f>(AI373-125)*AH364*AI371</f>
        <v>0</v>
      </c>
      <c r="AJ382" s="8">
        <f>(AJ373-125)*AH364*AJ371</f>
        <v>0</v>
      </c>
      <c r="AL382" s="8">
        <f>(AL373-125)*AL364*AL371</f>
        <v>12</v>
      </c>
      <c r="AM382" s="8">
        <f>(AM373-125)*AM364*AM371</f>
        <v>12</v>
      </c>
      <c r="AN382" s="8">
        <f>(AN373-125)*AN364*AN371</f>
        <v>6</v>
      </c>
      <c r="AP382" s="8">
        <f>(AP373-125)*AP364*AP371</f>
        <v>0</v>
      </c>
      <c r="AQ382" s="8">
        <f>(AQ373-125)*AP364*AQ371</f>
        <v>0</v>
      </c>
      <c r="AR382" s="8">
        <f>(AR373-125)*AP364*AR371</f>
        <v>0</v>
      </c>
      <c r="AT382" s="8">
        <f>(AT373-125)*AT364*AT371</f>
        <v>12</v>
      </c>
      <c r="AU382" s="8">
        <f>(AU373-125)*AU364*AU371</f>
        <v>12</v>
      </c>
      <c r="AV382" s="8">
        <f>(AV373-125)*AV364*AV371</f>
        <v>6</v>
      </c>
      <c r="AX382" s="8">
        <f t="shared" si="191"/>
        <v>0</v>
      </c>
      <c r="AY382" s="8">
        <f t="shared" si="192"/>
        <v>0</v>
      </c>
      <c r="AZ382" s="8">
        <f t="shared" si="193"/>
        <v>0</v>
      </c>
      <c r="BB382" s="8">
        <f t="shared" si="194"/>
        <v>60</v>
      </c>
      <c r="BC382" s="8">
        <f t="shared" si="195"/>
        <v>60</v>
      </c>
      <c r="BD382" s="8">
        <f t="shared" si="196"/>
        <v>30</v>
      </c>
    </row>
    <row r="383" spans="1:56" outlineLevel="1">
      <c r="A383">
        <v>1</v>
      </c>
      <c r="B383">
        <v>1</v>
      </c>
      <c r="D383" s="9" t="s">
        <v>357</v>
      </c>
      <c r="F383"/>
      <c r="I383" t="s">
        <v>422</v>
      </c>
      <c r="J383" s="8">
        <f>((J370*J377)*J365*J374)*J378</f>
        <v>0</v>
      </c>
      <c r="K383" s="8">
        <f>((K370*K377)*J365*K374)*K378</f>
        <v>0</v>
      </c>
      <c r="L383" s="8">
        <f>((L370*L377)*J365*L374)*L378</f>
        <v>0</v>
      </c>
      <c r="N383" s="8">
        <f>((N370*N377)*N365*N374)*N378</f>
        <v>53.180000000000007</v>
      </c>
      <c r="O383" s="8">
        <f>((O370*O377)*O365*O374)*O378</f>
        <v>25.190000000000005</v>
      </c>
      <c r="P383" s="8">
        <f>((P370*P377)*P365*P374)*P378</f>
        <v>25.190000000000005</v>
      </c>
      <c r="R383" s="8">
        <f>((R370*R377)*R365*R374)*R378</f>
        <v>0</v>
      </c>
      <c r="S383" s="8">
        <f>((S370*S377)*R365*S374)*S378</f>
        <v>0</v>
      </c>
      <c r="T383" s="8">
        <f>((T370*T377)*R365*T374)*T378</f>
        <v>0</v>
      </c>
      <c r="V383" s="8">
        <f>((V370*V377)*V365*V374)*V378</f>
        <v>53.180000000000007</v>
      </c>
      <c r="W383" s="8">
        <f>((W370*W377)*W365*W374)*W378</f>
        <v>25.190000000000005</v>
      </c>
      <c r="X383" s="8">
        <f>((X370*X377)*X365*X374)*X378</f>
        <v>25.190000000000005</v>
      </c>
      <c r="Z383" s="8">
        <f>((Z370*Z377)*Z365*Z374)*Z378</f>
        <v>0</v>
      </c>
      <c r="AA383" s="8">
        <f>((AA370*AA377)*Z365*AA374)*AA378</f>
        <v>0</v>
      </c>
      <c r="AB383" s="8">
        <f>((AB370*AB377)*Z365*AB374)*AB378</f>
        <v>0</v>
      </c>
      <c r="AD383" s="8">
        <f>((AD370*AD377)*AD365*AD374)*AD378</f>
        <v>53.180000000000007</v>
      </c>
      <c r="AE383" s="8">
        <f>((AE370*AE377)*AE365*AE374)*AE378</f>
        <v>25.190000000000005</v>
      </c>
      <c r="AF383" s="8">
        <f>((AF370*AF377)*AF365*AF374)*AF378</f>
        <v>25.190000000000005</v>
      </c>
      <c r="AH383" s="8">
        <f>((AH370*AH377)*AH365*AH374)*AH378</f>
        <v>0</v>
      </c>
      <c r="AI383" s="8">
        <f>((AI370*AI377)*AH365*AI374)*AI378</f>
        <v>0</v>
      </c>
      <c r="AJ383" s="8">
        <f>((AJ370*AJ377)*AH365*AJ374)*AJ378</f>
        <v>0</v>
      </c>
      <c r="AL383" s="8">
        <f>((AL370*AL377)*AL365*AL374)*AL378</f>
        <v>53.180000000000007</v>
      </c>
      <c r="AM383" s="8">
        <f>((AM370*AM377)*AM365*AM374)*AM378</f>
        <v>25.190000000000005</v>
      </c>
      <c r="AN383" s="8">
        <f>((AN370*AN377)*AN365*AN374)*AN378</f>
        <v>25.190000000000005</v>
      </c>
      <c r="AP383" s="8">
        <f>((AP370*AP377)*AP365*AP374)*AP378</f>
        <v>0</v>
      </c>
      <c r="AQ383" s="8">
        <f>((AQ370*AQ377)*AP365*AQ374)*AQ378</f>
        <v>0</v>
      </c>
      <c r="AR383" s="8">
        <f>((AR370*AR377)*AP365*AR374)*AR378</f>
        <v>0</v>
      </c>
      <c r="AT383" s="8">
        <f>((AT370*AT377)*AT365*AT374)*AT378</f>
        <v>53.180000000000007</v>
      </c>
      <c r="AU383" s="8">
        <f>((AU370*AU377)*AU365*AU374)*AU378</f>
        <v>25.190000000000005</v>
      </c>
      <c r="AV383" s="8">
        <f>((AV370*AV377)*AV365*AV374)*AV378</f>
        <v>25.190000000000005</v>
      </c>
      <c r="AX383" s="8">
        <f t="shared" si="191"/>
        <v>0</v>
      </c>
      <c r="AY383" s="8">
        <f t="shared" si="192"/>
        <v>0</v>
      </c>
      <c r="AZ383" s="8">
        <f t="shared" si="193"/>
        <v>0</v>
      </c>
      <c r="BB383" s="8">
        <f t="shared" si="194"/>
        <v>265.90000000000003</v>
      </c>
      <c r="BC383" s="8">
        <f t="shared" si="195"/>
        <v>125.95000000000002</v>
      </c>
      <c r="BD383" s="8">
        <f t="shared" si="196"/>
        <v>125.95000000000002</v>
      </c>
    </row>
    <row r="384" spans="1:56" outlineLevel="1">
      <c r="A384">
        <v>1</v>
      </c>
      <c r="B384">
        <v>1</v>
      </c>
      <c r="D384" s="9" t="s">
        <v>358</v>
      </c>
      <c r="F384"/>
      <c r="I384" t="s">
        <v>422</v>
      </c>
      <c r="J384" s="8">
        <f>(J375*J376*J365*J374)*J378</f>
        <v>0</v>
      </c>
      <c r="K384" s="8">
        <f>(K375*K376*J365*K374)*K378</f>
        <v>0</v>
      </c>
      <c r="L384" s="8">
        <f>(L375*L376*J365*L374)*L378</f>
        <v>0</v>
      </c>
      <c r="N384" s="8">
        <f>(N375*N376*N365*N374)*N378</f>
        <v>0</v>
      </c>
      <c r="O384" s="8">
        <f>(O375*O376*O365*O374)*O378</f>
        <v>0</v>
      </c>
      <c r="P384" s="8">
        <f>(P375*P376*P365*P374)*P378</f>
        <v>0</v>
      </c>
      <c r="R384" s="8">
        <f>(R375*R376*R365*R374)*R378</f>
        <v>0</v>
      </c>
      <c r="S384" s="8">
        <f>(S375*S376*R365*S374)*S378</f>
        <v>0</v>
      </c>
      <c r="T384" s="8">
        <f>(T375*T376*R365*T374)*T378</f>
        <v>0</v>
      </c>
      <c r="V384" s="8">
        <f>(V375*V376*V365*V374)*V378</f>
        <v>0</v>
      </c>
      <c r="W384" s="8">
        <f>(W375*W376*W365*W374)*W378</f>
        <v>0</v>
      </c>
      <c r="X384" s="8">
        <f>(X375*X376*X365*X374)*X378</f>
        <v>0</v>
      </c>
      <c r="Z384" s="8">
        <f>(Z375*Z376*Z365*Z374)*Z378</f>
        <v>0</v>
      </c>
      <c r="AA384" s="8">
        <f>(AA375*AA376*Z365*AA374)*AA378</f>
        <v>0</v>
      </c>
      <c r="AB384" s="8">
        <f>(AB375*AB376*Z365*AB374)*AB378</f>
        <v>0</v>
      </c>
      <c r="AD384" s="8">
        <f>(AD375*AD376*AD365*AD374)*AD378</f>
        <v>0</v>
      </c>
      <c r="AE384" s="8">
        <f>(AE375*AE376*AE365*AE374)*AE378</f>
        <v>0</v>
      </c>
      <c r="AF384" s="8">
        <f>(AF375*AF376*AF365*AF374)*AF378</f>
        <v>0</v>
      </c>
      <c r="AH384" s="8">
        <f>(AH375*AH376*AH365*AH374)*AH378</f>
        <v>0</v>
      </c>
      <c r="AI384" s="8">
        <f>(AI375*AI376*AH365*AI374)*AI378</f>
        <v>0</v>
      </c>
      <c r="AJ384" s="8">
        <f>(AJ375*AJ376*AH365*AJ374)*AJ378</f>
        <v>0</v>
      </c>
      <c r="AL384" s="8">
        <f>(AL375*AL376*AL365*AL374)*AL378</f>
        <v>0</v>
      </c>
      <c r="AM384" s="8">
        <f>(AM375*AM376*AM365*AM374)*AM378</f>
        <v>0</v>
      </c>
      <c r="AN384" s="8">
        <f>(AN375*AN376*AN365*AN374)*AN378</f>
        <v>0</v>
      </c>
      <c r="AP384" s="8">
        <f>(AP375*AP376*AP365*AP374)*AP378</f>
        <v>0</v>
      </c>
      <c r="AQ384" s="8">
        <f>(AQ375*AQ376*AP365*AQ374)*AQ378</f>
        <v>0</v>
      </c>
      <c r="AR384" s="8">
        <f>(AR375*AR376*AP365*AR374)*AR378</f>
        <v>0</v>
      </c>
      <c r="AT384" s="8">
        <f>(AT375*AT376*AT365*AT374)*AT378</f>
        <v>0</v>
      </c>
      <c r="AU384" s="8">
        <f>(AU375*AU376*AU365*AU374)*AU378</f>
        <v>0</v>
      </c>
      <c r="AV384" s="8">
        <f>(AV375*AV376*AV365*AV374)*AV378</f>
        <v>0</v>
      </c>
      <c r="AX384" s="8">
        <f t="shared" si="191"/>
        <v>0</v>
      </c>
      <c r="AY384" s="8">
        <f t="shared" si="192"/>
        <v>0</v>
      </c>
      <c r="AZ384" s="8">
        <f t="shared" si="193"/>
        <v>0</v>
      </c>
      <c r="BB384" s="8">
        <f t="shared" si="194"/>
        <v>0</v>
      </c>
      <c r="BC384" s="8">
        <f t="shared" si="195"/>
        <v>0</v>
      </c>
      <c r="BD384" s="8">
        <f t="shared" si="196"/>
        <v>0</v>
      </c>
    </row>
    <row r="385" spans="1:57" collapsed="1">
      <c r="A385">
        <v>1</v>
      </c>
      <c r="B385" s="12" t="s">
        <v>145</v>
      </c>
      <c r="D385" s="7" t="s">
        <v>146</v>
      </c>
      <c r="F385"/>
      <c r="I385" t="s">
        <v>422</v>
      </c>
      <c r="J385" s="3">
        <f>SUM(J380:J384)</f>
        <v>0</v>
      </c>
      <c r="K385" s="3">
        <f>SUM(K380:K384)</f>
        <v>0</v>
      </c>
      <c r="L385" s="3">
        <f>SUM(L380:L384)</f>
        <v>0</v>
      </c>
      <c r="N385" s="3">
        <f>SUM(N380:N384)</f>
        <v>107.72400000000002</v>
      </c>
      <c r="O385" s="3">
        <f>SUM(O380:O384)</f>
        <v>57.342000000000006</v>
      </c>
      <c r="P385" s="3">
        <f>SUM(P380:P384)</f>
        <v>41.266000000000005</v>
      </c>
      <c r="R385" s="3">
        <f>SUM(R380:R384)</f>
        <v>0</v>
      </c>
      <c r="S385" s="3">
        <f>SUM(S380:S384)</f>
        <v>0</v>
      </c>
      <c r="T385" s="3">
        <f>SUM(T380:T384)</f>
        <v>0</v>
      </c>
      <c r="V385" s="3">
        <f>SUM(V380:V384)</f>
        <v>107.72400000000002</v>
      </c>
      <c r="W385" s="3">
        <f>SUM(W380:W384)</f>
        <v>57.342000000000006</v>
      </c>
      <c r="X385" s="3">
        <f>SUM(X380:X384)</f>
        <v>41.266000000000005</v>
      </c>
      <c r="Z385" s="3">
        <f>SUM(Z380:Z384)</f>
        <v>0</v>
      </c>
      <c r="AA385" s="3">
        <f>SUM(AA380:AA384)</f>
        <v>0</v>
      </c>
      <c r="AB385" s="3">
        <f>SUM(AB380:AB384)</f>
        <v>0</v>
      </c>
      <c r="AD385" s="3">
        <f>SUM(AD380:AD384)</f>
        <v>107.72400000000002</v>
      </c>
      <c r="AE385" s="3">
        <f>SUM(AE380:AE384)</f>
        <v>57.342000000000006</v>
      </c>
      <c r="AF385" s="3">
        <f>SUM(AF380:AF384)</f>
        <v>41.266000000000005</v>
      </c>
      <c r="AH385" s="3">
        <f>SUM(AH380:AH384)</f>
        <v>0</v>
      </c>
      <c r="AI385" s="3">
        <f>SUM(AI380:AI384)</f>
        <v>0</v>
      </c>
      <c r="AJ385" s="3">
        <f>SUM(AJ380:AJ384)</f>
        <v>0</v>
      </c>
      <c r="AL385" s="3">
        <f>SUM(AL380:AL384)</f>
        <v>107.72400000000002</v>
      </c>
      <c r="AM385" s="3">
        <f>SUM(AM380:AM384)</f>
        <v>57.342000000000006</v>
      </c>
      <c r="AN385" s="3">
        <f>SUM(AN380:AN384)</f>
        <v>41.266000000000005</v>
      </c>
      <c r="AP385" s="3">
        <f>SUM(AP380:AP384)</f>
        <v>0</v>
      </c>
      <c r="AQ385" s="3">
        <f>SUM(AQ380:AQ384)</f>
        <v>0</v>
      </c>
      <c r="AR385" s="3">
        <f>SUM(AR380:AR384)</f>
        <v>0</v>
      </c>
      <c r="AT385" s="3">
        <f>SUM(AT380:AT384)</f>
        <v>107.72400000000002</v>
      </c>
      <c r="AU385" s="3">
        <f>SUM(AU380:AU384)</f>
        <v>57.342000000000006</v>
      </c>
      <c r="AV385" s="3">
        <f>SUM(AV380:AV384)</f>
        <v>41.266000000000005</v>
      </c>
      <c r="AX385" s="3">
        <f>J385+R385+Z385+AH385+AP385</f>
        <v>0</v>
      </c>
      <c r="AY385" s="3">
        <f t="shared" si="192"/>
        <v>0</v>
      </c>
      <c r="AZ385" s="3">
        <f t="shared" si="193"/>
        <v>0</v>
      </c>
      <c r="BB385" s="3">
        <f t="shared" si="194"/>
        <v>538.62000000000012</v>
      </c>
      <c r="BC385" s="3">
        <f t="shared" si="195"/>
        <v>286.71000000000004</v>
      </c>
      <c r="BD385" s="3">
        <f t="shared" si="196"/>
        <v>206.33000000000004</v>
      </c>
      <c r="BE385">
        <v>1</v>
      </c>
    </row>
    <row r="386" spans="1:57">
      <c r="A386">
        <v>1</v>
      </c>
      <c r="B386" s="12" t="s">
        <v>145</v>
      </c>
      <c r="C386" s="6"/>
      <c r="E386" s="6"/>
      <c r="F386" s="6"/>
      <c r="G386" s="6"/>
      <c r="I386" t="s">
        <v>422</v>
      </c>
      <c r="L386" s="3">
        <f>J385+K385+L385</f>
        <v>0</v>
      </c>
      <c r="P386" s="3">
        <f>N385+O385+P385</f>
        <v>206.33200000000005</v>
      </c>
      <c r="T386" s="3">
        <f>R385+S385+T385</f>
        <v>0</v>
      </c>
      <c r="X386" s="3">
        <f>V385+W385+X385</f>
        <v>206.33200000000005</v>
      </c>
      <c r="AB386" s="3">
        <f>Z385+AA385+AB385</f>
        <v>0</v>
      </c>
      <c r="AF386" s="3">
        <f>AD385+AE385+AF385</f>
        <v>206.33200000000005</v>
      </c>
      <c r="AJ386" s="3">
        <f>AH385+AI385+AJ385</f>
        <v>0</v>
      </c>
      <c r="AN386" s="3">
        <f>AL385+AM385+AN385</f>
        <v>206.33200000000005</v>
      </c>
      <c r="AR386" s="3">
        <f>AP385+AQ385+AR385</f>
        <v>0</v>
      </c>
      <c r="AV386" s="3">
        <f>AT385+AU385+AV385</f>
        <v>206.33200000000005</v>
      </c>
      <c r="AZ386" s="3">
        <f>AX385+AY385+AZ385</f>
        <v>0</v>
      </c>
      <c r="BD386" s="3">
        <f>BB385+BC385+BD385</f>
        <v>1031.6600000000003</v>
      </c>
    </row>
    <row r="387" spans="1:57">
      <c r="A387">
        <v>1</v>
      </c>
      <c r="B387" s="12" t="s">
        <v>147</v>
      </c>
      <c r="D387" s="7" t="s">
        <v>148</v>
      </c>
      <c r="F387"/>
      <c r="I387" t="s">
        <v>422</v>
      </c>
      <c r="J387" s="3">
        <f>SUM(J380:J384)</f>
        <v>0</v>
      </c>
      <c r="K387" s="3">
        <f>SUM(K380:K384)</f>
        <v>0</v>
      </c>
      <c r="L387" s="3">
        <f>SUM(L380:L384)</f>
        <v>0</v>
      </c>
      <c r="N387" s="3">
        <f>SUM(N380:N384)</f>
        <v>107.72400000000002</v>
      </c>
      <c r="O387" s="3">
        <f>SUM(O380:O384)</f>
        <v>57.342000000000006</v>
      </c>
      <c r="P387" s="3">
        <f>SUM(P380:P384)</f>
        <v>41.266000000000005</v>
      </c>
      <c r="R387" s="3">
        <f>SUM(R380:R384)</f>
        <v>0</v>
      </c>
      <c r="S387" s="3">
        <f>SUM(S380:S384)</f>
        <v>0</v>
      </c>
      <c r="T387" s="3">
        <f>SUM(T380:T384)</f>
        <v>0</v>
      </c>
      <c r="V387" s="3">
        <f>SUM(V380:V384)</f>
        <v>107.72400000000002</v>
      </c>
      <c r="W387" s="3">
        <f>SUM(W380:W384)</f>
        <v>57.342000000000006</v>
      </c>
      <c r="X387" s="3">
        <f>SUM(X380:X384)</f>
        <v>41.266000000000005</v>
      </c>
      <c r="Z387" s="3">
        <f>SUM(Z380:Z384)</f>
        <v>0</v>
      </c>
      <c r="AA387" s="3">
        <f>SUM(AA380:AA384)</f>
        <v>0</v>
      </c>
      <c r="AB387" s="3">
        <f>SUM(AB380:AB384)</f>
        <v>0</v>
      </c>
      <c r="AD387" s="3">
        <f>SUM(AD380:AD384)</f>
        <v>107.72400000000002</v>
      </c>
      <c r="AE387" s="3">
        <f>SUM(AE380:AE384)</f>
        <v>57.342000000000006</v>
      </c>
      <c r="AF387" s="3">
        <f>SUM(AF380:AF384)</f>
        <v>41.266000000000005</v>
      </c>
      <c r="AH387" s="3">
        <f>SUM(AH380:AH384)</f>
        <v>0</v>
      </c>
      <c r="AI387" s="3">
        <f>SUM(AI380:AI384)</f>
        <v>0</v>
      </c>
      <c r="AJ387" s="3">
        <f>SUM(AJ380:AJ384)</f>
        <v>0</v>
      </c>
      <c r="AL387" s="3">
        <f>SUM(AL380:AL384)</f>
        <v>107.72400000000002</v>
      </c>
      <c r="AM387" s="3">
        <f>SUM(AM380:AM384)</f>
        <v>57.342000000000006</v>
      </c>
      <c r="AN387" s="3">
        <f>SUM(AN380:AN384)</f>
        <v>41.266000000000005</v>
      </c>
      <c r="AP387" s="3">
        <f>SUM(AP380:AP384)</f>
        <v>0</v>
      </c>
      <c r="AQ387" s="3">
        <f>SUM(AQ380:AQ384)</f>
        <v>0</v>
      </c>
      <c r="AR387" s="3">
        <f>SUM(AR380:AR384)</f>
        <v>0</v>
      </c>
      <c r="AT387" s="3">
        <f>SUM(AT380:AT384)</f>
        <v>107.72400000000002</v>
      </c>
      <c r="AU387" s="3">
        <f>SUM(AU380:AU384)</f>
        <v>57.342000000000006</v>
      </c>
      <c r="AV387" s="3">
        <f>SUM(AV380:AV384)</f>
        <v>41.266000000000005</v>
      </c>
      <c r="AX387" s="3">
        <f>J387+R387+Z387+AH387+AP387</f>
        <v>0</v>
      </c>
      <c r="AY387" s="3">
        <f t="shared" ref="AY387" si="197">K387+S387+AA387+AI387+AQ387</f>
        <v>0</v>
      </c>
      <c r="AZ387" s="3">
        <f t="shared" ref="AZ387" si="198">L387+T387+AB387+AJ387+AR387</f>
        <v>0</v>
      </c>
      <c r="BB387" s="3">
        <f t="shared" ref="BB387" si="199">N387+V387+AD387+AL387+AT387</f>
        <v>538.62000000000012</v>
      </c>
      <c r="BC387" s="3">
        <f t="shared" ref="BC387" si="200">O387+W387+AE387+AM387+AU387</f>
        <v>286.71000000000004</v>
      </c>
      <c r="BD387" s="3">
        <f t="shared" ref="BD387" si="201">P387+X387+AF387+AN387+AV387</f>
        <v>206.33000000000004</v>
      </c>
      <c r="BE387">
        <v>1</v>
      </c>
    </row>
    <row r="388" spans="1:57">
      <c r="A388">
        <v>1</v>
      </c>
      <c r="B388" s="12" t="s">
        <v>147</v>
      </c>
      <c r="C388" s="6"/>
      <c r="E388" s="6"/>
      <c r="F388" s="6"/>
      <c r="G388" s="6"/>
      <c r="I388" t="s">
        <v>422</v>
      </c>
      <c r="L388" s="3">
        <f>J387+K387+L387</f>
        <v>0</v>
      </c>
      <c r="P388" s="3">
        <f>N387+O387+P387</f>
        <v>206.33200000000005</v>
      </c>
      <c r="T388" s="3">
        <f>R387+S387+T387</f>
        <v>0</v>
      </c>
      <c r="X388" s="3">
        <f>V387+W387+X387</f>
        <v>206.33200000000005</v>
      </c>
      <c r="AB388" s="3">
        <f>Z387+AA387+AB387</f>
        <v>0</v>
      </c>
      <c r="AF388" s="3">
        <f>AD387+AE387+AF387</f>
        <v>206.33200000000005</v>
      </c>
      <c r="AJ388" s="3">
        <f>AH387+AI387+AJ387</f>
        <v>0</v>
      </c>
      <c r="AN388" s="3">
        <f>AL387+AM387+AN387</f>
        <v>206.33200000000005</v>
      </c>
      <c r="AR388" s="3">
        <f>AP387+AQ387+AR387</f>
        <v>0</v>
      </c>
      <c r="AV388" s="3">
        <f>AT387+AU387+AV387</f>
        <v>206.33200000000005</v>
      </c>
      <c r="AZ388" s="3">
        <f>AX387+AY387+AZ387</f>
        <v>0</v>
      </c>
      <c r="BD388" s="3">
        <f>BB387+BC387+BD387</f>
        <v>1031.6600000000003</v>
      </c>
    </row>
    <row r="389" spans="1:57">
      <c r="A389">
        <v>1</v>
      </c>
      <c r="B389">
        <v>1</v>
      </c>
      <c r="D389" s="22"/>
      <c r="F389"/>
      <c r="I389" t="s">
        <v>422</v>
      </c>
      <c r="J389" s="6" t="s">
        <v>82</v>
      </c>
      <c r="K389" s="6"/>
      <c r="L389" s="6"/>
      <c r="M389" s="6"/>
      <c r="N389" s="6" t="s">
        <v>83</v>
      </c>
      <c r="O389" s="6"/>
      <c r="P389" s="6"/>
      <c r="R389" s="6" t="s">
        <v>82</v>
      </c>
      <c r="S389" s="6"/>
      <c r="T389" s="6"/>
      <c r="U389" s="6"/>
      <c r="V389" s="6" t="s">
        <v>83</v>
      </c>
      <c r="W389" s="6"/>
      <c r="X389" s="6"/>
      <c r="Z389" s="6" t="s">
        <v>82</v>
      </c>
      <c r="AA389" s="6"/>
      <c r="AB389" s="6"/>
      <c r="AC389" s="6"/>
      <c r="AD389" s="6" t="s">
        <v>83</v>
      </c>
      <c r="AE389" s="6"/>
      <c r="AF389" s="6"/>
      <c r="AH389" s="6" t="s">
        <v>82</v>
      </c>
      <c r="AI389" s="6"/>
      <c r="AJ389" s="6"/>
      <c r="AK389" s="6"/>
      <c r="AL389" s="6" t="s">
        <v>83</v>
      </c>
      <c r="AM389" s="6"/>
      <c r="AN389" s="6"/>
      <c r="AP389" s="6" t="s">
        <v>82</v>
      </c>
      <c r="AQ389" s="6"/>
      <c r="AR389" s="6"/>
      <c r="AS389" s="6"/>
      <c r="AT389" s="6" t="s">
        <v>83</v>
      </c>
      <c r="AU389" s="6"/>
      <c r="AV389" s="6"/>
      <c r="AX389" s="6" t="s">
        <v>82</v>
      </c>
      <c r="AY389" s="6"/>
      <c r="AZ389" s="6"/>
      <c r="BA389" s="6"/>
      <c r="BB389" s="6" t="s">
        <v>83</v>
      </c>
      <c r="BC389" s="6"/>
      <c r="BD389" s="6"/>
    </row>
    <row r="390" spans="1:57">
      <c r="A390" s="12" t="s">
        <v>84</v>
      </c>
      <c r="B390" s="12" t="s">
        <v>85</v>
      </c>
      <c r="D390" s="4" t="s">
        <v>405</v>
      </c>
      <c r="E390" s="43"/>
      <c r="F390" s="44"/>
      <c r="G390" s="45"/>
      <c r="H390" s="46"/>
      <c r="I390" t="s">
        <v>422</v>
      </c>
      <c r="J390" s="21" t="s">
        <v>86</v>
      </c>
      <c r="K390" s="20"/>
      <c r="L390" s="19"/>
      <c r="M390" t="s">
        <v>467</v>
      </c>
      <c r="N390" s="21" t="s">
        <v>86</v>
      </c>
      <c r="O390" s="20"/>
      <c r="P390" s="19"/>
      <c r="R390" s="21" t="s">
        <v>87</v>
      </c>
      <c r="S390" s="20"/>
      <c r="T390" s="19"/>
      <c r="V390" s="21" t="s">
        <v>87</v>
      </c>
      <c r="W390" s="20"/>
      <c r="X390" s="19"/>
      <c r="Z390" s="21" t="s">
        <v>88</v>
      </c>
      <c r="AA390" s="20"/>
      <c r="AB390" s="19"/>
      <c r="AD390" s="21" t="s">
        <v>88</v>
      </c>
      <c r="AE390" s="20"/>
      <c r="AF390" s="19"/>
      <c r="AH390" s="21" t="s">
        <v>89</v>
      </c>
      <c r="AI390" s="20"/>
      <c r="AJ390" s="19"/>
      <c r="AL390" s="21" t="s">
        <v>89</v>
      </c>
      <c r="AM390" s="20"/>
      <c r="AN390" s="19"/>
      <c r="AP390" s="21" t="s">
        <v>90</v>
      </c>
      <c r="AQ390" s="20"/>
      <c r="AR390" s="19"/>
      <c r="AT390" s="21" t="s">
        <v>90</v>
      </c>
      <c r="AU390" s="20"/>
      <c r="AV390" s="19"/>
      <c r="AX390" s="21" t="s">
        <v>91</v>
      </c>
      <c r="AY390" s="20"/>
      <c r="AZ390" s="19"/>
      <c r="BB390" s="21" t="s">
        <v>91</v>
      </c>
      <c r="BC390" s="20"/>
      <c r="BD390" s="19"/>
      <c r="BE390">
        <v>1</v>
      </c>
    </row>
    <row r="391" spans="1:57">
      <c r="A391" s="12" t="s">
        <v>84</v>
      </c>
      <c r="B391" s="12" t="s">
        <v>85</v>
      </c>
      <c r="D391" s="7"/>
      <c r="E391" s="7" t="s">
        <v>151</v>
      </c>
      <c r="F391" s="18" t="s">
        <v>92</v>
      </c>
      <c r="G391" s="7" t="s">
        <v>93</v>
      </c>
      <c r="H391" s="17" t="s">
        <v>94</v>
      </c>
      <c r="I391" t="s">
        <v>422</v>
      </c>
      <c r="J391" s="18" t="s">
        <v>8</v>
      </c>
      <c r="K391" s="18" t="s">
        <v>9</v>
      </c>
      <c r="L391" s="18" t="s">
        <v>10</v>
      </c>
      <c r="N391" s="18" t="s">
        <v>8</v>
      </c>
      <c r="O391" s="18" t="s">
        <v>9</v>
      </c>
      <c r="P391" s="18" t="s">
        <v>10</v>
      </c>
      <c r="R391" s="18" t="s">
        <v>8</v>
      </c>
      <c r="S391" s="18" t="s">
        <v>9</v>
      </c>
      <c r="T391" s="18" t="s">
        <v>10</v>
      </c>
      <c r="V391" s="18" t="s">
        <v>8</v>
      </c>
      <c r="W391" s="18" t="s">
        <v>9</v>
      </c>
      <c r="X391" s="18" t="s">
        <v>10</v>
      </c>
      <c r="Z391" s="18" t="s">
        <v>8</v>
      </c>
      <c r="AA391" s="18" t="s">
        <v>9</v>
      </c>
      <c r="AB391" s="18" t="s">
        <v>10</v>
      </c>
      <c r="AD391" s="18" t="s">
        <v>8</v>
      </c>
      <c r="AE391" s="18" t="s">
        <v>9</v>
      </c>
      <c r="AF391" s="18" t="s">
        <v>10</v>
      </c>
      <c r="AH391" s="18" t="s">
        <v>8</v>
      </c>
      <c r="AI391" s="18" t="s">
        <v>9</v>
      </c>
      <c r="AJ391" s="18" t="s">
        <v>10</v>
      </c>
      <c r="AL391" s="18" t="s">
        <v>8</v>
      </c>
      <c r="AM391" s="18" t="s">
        <v>9</v>
      </c>
      <c r="AN391" s="18" t="s">
        <v>10</v>
      </c>
      <c r="AP391" s="18" t="s">
        <v>8</v>
      </c>
      <c r="AQ391" s="18" t="s">
        <v>9</v>
      </c>
      <c r="AR391" s="18" t="s">
        <v>10</v>
      </c>
      <c r="AT391" s="18" t="s">
        <v>8</v>
      </c>
      <c r="AU391" s="18" t="s">
        <v>9</v>
      </c>
      <c r="AV391" s="18" t="s">
        <v>10</v>
      </c>
      <c r="AX391" s="18" t="s">
        <v>8</v>
      </c>
      <c r="AY391" s="18" t="s">
        <v>9</v>
      </c>
      <c r="AZ391" s="18" t="s">
        <v>10</v>
      </c>
      <c r="BB391" s="18" t="s">
        <v>8</v>
      </c>
      <c r="BC391" s="18" t="s">
        <v>9</v>
      </c>
      <c r="BD391" s="18" t="s">
        <v>10</v>
      </c>
    </row>
    <row r="392" spans="1:57" outlineLevel="1">
      <c r="A392" s="12" t="s">
        <v>84</v>
      </c>
      <c r="B392">
        <v>1</v>
      </c>
      <c r="D392" s="9" t="s">
        <v>332</v>
      </c>
      <c r="E392" s="5" t="s">
        <v>337</v>
      </c>
      <c r="F392" s="10" t="s">
        <v>338</v>
      </c>
      <c r="G392" s="5"/>
      <c r="H392" s="5" t="s">
        <v>17</v>
      </c>
      <c r="I392" t="s">
        <v>422</v>
      </c>
      <c r="J392" s="165"/>
      <c r="K392" s="165"/>
      <c r="L392" s="165"/>
      <c r="M392" t="s">
        <v>467</v>
      </c>
      <c r="N392" s="215">
        <f>EBS!R61</f>
        <v>113.59722222222223</v>
      </c>
      <c r="O392" s="215">
        <f>EBS!S61</f>
        <v>94.159722222222229</v>
      </c>
      <c r="P392" s="216"/>
      <c r="R392" s="165"/>
      <c r="S392" s="165"/>
      <c r="T392" s="165"/>
      <c r="V392" s="215">
        <f>EBS!R68</f>
        <v>113.59722222222223</v>
      </c>
      <c r="W392" s="215">
        <f>EBS!S68</f>
        <v>94.159722222222229</v>
      </c>
      <c r="X392" s="165"/>
      <c r="Z392" s="165"/>
      <c r="AA392" s="165"/>
      <c r="AB392" s="165"/>
      <c r="AD392" s="215">
        <f>EBS!R75</f>
        <v>113.59722222222223</v>
      </c>
      <c r="AE392" s="215">
        <f>EBS!S75</f>
        <v>94.159722222222229</v>
      </c>
      <c r="AF392" s="165"/>
      <c r="AH392" s="165"/>
      <c r="AI392" s="165"/>
      <c r="AJ392" s="165"/>
      <c r="AL392" s="215">
        <f>EBS!R82</f>
        <v>113.59722222222223</v>
      </c>
      <c r="AM392" s="215">
        <f>EBS!S82</f>
        <v>94.159722222222229</v>
      </c>
      <c r="AN392" s="165"/>
      <c r="AP392" s="165"/>
      <c r="AQ392" s="165"/>
      <c r="AR392" s="165"/>
      <c r="AT392" s="215">
        <f>EBS!R89</f>
        <v>113.59722222222223</v>
      </c>
      <c r="AU392" s="215">
        <f>EBS!S89</f>
        <v>94.159722222222229</v>
      </c>
      <c r="AV392" s="165"/>
    </row>
    <row r="393" spans="1:57" outlineLevel="1">
      <c r="A393" s="12" t="s">
        <v>84</v>
      </c>
      <c r="B393">
        <v>1</v>
      </c>
      <c r="D393" s="9" t="s">
        <v>339</v>
      </c>
      <c r="E393" s="65" t="s">
        <v>340</v>
      </c>
      <c r="F393" s="10" t="s">
        <v>341</v>
      </c>
      <c r="G393" s="5"/>
      <c r="H393" s="5" t="s">
        <v>17</v>
      </c>
      <c r="I393" t="s">
        <v>422</v>
      </c>
      <c r="J393" s="165"/>
      <c r="K393" s="165"/>
      <c r="L393" s="165"/>
      <c r="N393" s="9">
        <v>2</v>
      </c>
      <c r="O393" s="9">
        <v>2</v>
      </c>
      <c r="P393" s="165"/>
      <c r="R393" s="165"/>
      <c r="S393" s="165"/>
      <c r="T393" s="165"/>
      <c r="V393" s="9">
        <v>2</v>
      </c>
      <c r="W393" s="9">
        <v>2</v>
      </c>
      <c r="X393" s="165"/>
      <c r="Z393" s="165"/>
      <c r="AA393" s="165"/>
      <c r="AB393" s="165"/>
      <c r="AD393" s="9">
        <v>2</v>
      </c>
      <c r="AE393" s="9">
        <v>2</v>
      </c>
      <c r="AF393" s="165"/>
      <c r="AH393" s="165"/>
      <c r="AI393" s="165"/>
      <c r="AJ393" s="165"/>
      <c r="AL393" s="9">
        <v>2</v>
      </c>
      <c r="AM393" s="9">
        <v>2</v>
      </c>
      <c r="AN393" s="165"/>
      <c r="AP393" s="165"/>
      <c r="AQ393" s="165"/>
      <c r="AR393" s="165"/>
      <c r="AT393" s="9">
        <v>2</v>
      </c>
      <c r="AU393" s="9">
        <v>2</v>
      </c>
      <c r="AV393" s="165"/>
    </row>
    <row r="394" spans="1:57" outlineLevel="1">
      <c r="A394" s="12" t="s">
        <v>84</v>
      </c>
      <c r="B394">
        <v>1</v>
      </c>
      <c r="D394" s="9" t="s">
        <v>342</v>
      </c>
      <c r="E394" s="5"/>
      <c r="F394" s="10" t="s">
        <v>343</v>
      </c>
      <c r="G394" s="5"/>
      <c r="H394" s="5" t="s">
        <v>98</v>
      </c>
      <c r="I394" t="s">
        <v>422</v>
      </c>
      <c r="J394" s="165"/>
      <c r="K394" s="165"/>
      <c r="L394" s="165"/>
      <c r="N394" s="9">
        <v>3000</v>
      </c>
      <c r="O394" s="9">
        <v>3000</v>
      </c>
      <c r="P394" s="165"/>
      <c r="R394" s="165"/>
      <c r="S394" s="165"/>
      <c r="T394" s="165"/>
      <c r="V394" s="9">
        <v>3000</v>
      </c>
      <c r="W394" s="9">
        <v>3000</v>
      </c>
      <c r="X394" s="165"/>
      <c r="Z394" s="165"/>
      <c r="AA394" s="165"/>
      <c r="AB394" s="165"/>
      <c r="AD394" s="9">
        <v>3000</v>
      </c>
      <c r="AE394" s="9">
        <v>3000</v>
      </c>
      <c r="AF394" s="165"/>
      <c r="AH394" s="165"/>
      <c r="AI394" s="165"/>
      <c r="AJ394" s="165"/>
      <c r="AL394" s="9">
        <v>3000</v>
      </c>
      <c r="AM394" s="9">
        <v>3000</v>
      </c>
      <c r="AN394" s="165"/>
      <c r="AP394" s="165"/>
      <c r="AQ394" s="165"/>
      <c r="AR394" s="165"/>
      <c r="AT394" s="9">
        <v>3000</v>
      </c>
      <c r="AU394" s="9">
        <v>3000</v>
      </c>
      <c r="AV394" s="165"/>
    </row>
    <row r="395" spans="1:57" outlineLevel="1">
      <c r="A395" s="12" t="s">
        <v>84</v>
      </c>
      <c r="B395">
        <v>1</v>
      </c>
      <c r="D395" s="9" t="s">
        <v>344</v>
      </c>
      <c r="E395" s="5"/>
      <c r="F395" s="10" t="s">
        <v>345</v>
      </c>
      <c r="G395" s="5"/>
      <c r="H395" s="5" t="s">
        <v>17</v>
      </c>
      <c r="I395" t="s">
        <v>422</v>
      </c>
      <c r="J395" s="165"/>
      <c r="K395" s="165"/>
      <c r="L395" s="165"/>
      <c r="N395" s="9">
        <v>250</v>
      </c>
      <c r="O395" s="9">
        <v>250</v>
      </c>
      <c r="P395" s="165"/>
      <c r="R395" s="165"/>
      <c r="S395" s="165"/>
      <c r="T395" s="165"/>
      <c r="V395" s="9">
        <v>250</v>
      </c>
      <c r="W395" s="9">
        <v>250</v>
      </c>
      <c r="X395" s="165"/>
      <c r="Z395" s="165"/>
      <c r="AA395" s="165"/>
      <c r="AB395" s="165"/>
      <c r="AD395" s="9">
        <v>250</v>
      </c>
      <c r="AE395" s="9">
        <v>250</v>
      </c>
      <c r="AF395" s="165"/>
      <c r="AH395" s="165"/>
      <c r="AI395" s="165"/>
      <c r="AJ395" s="165"/>
      <c r="AL395" s="9">
        <v>250</v>
      </c>
      <c r="AM395" s="9">
        <v>250</v>
      </c>
      <c r="AN395" s="165"/>
      <c r="AP395" s="165"/>
      <c r="AQ395" s="165"/>
      <c r="AR395" s="165"/>
      <c r="AT395" s="9">
        <v>250</v>
      </c>
      <c r="AU395" s="9">
        <v>250</v>
      </c>
      <c r="AV395" s="165"/>
    </row>
    <row r="396" spans="1:57" outlineLevel="1">
      <c r="A396" s="12" t="s">
        <v>84</v>
      </c>
      <c r="B396">
        <v>1</v>
      </c>
      <c r="D396" s="9" t="s">
        <v>346</v>
      </c>
      <c r="E396" s="65" t="s">
        <v>340</v>
      </c>
      <c r="F396" s="10" t="s">
        <v>106</v>
      </c>
      <c r="G396" s="5"/>
      <c r="H396" s="5" t="s">
        <v>17</v>
      </c>
      <c r="I396" t="s">
        <v>422</v>
      </c>
      <c r="J396" s="165"/>
      <c r="K396" s="165"/>
      <c r="L396" s="165"/>
      <c r="N396" s="9">
        <v>3</v>
      </c>
      <c r="O396" s="9">
        <v>3</v>
      </c>
      <c r="P396" s="165"/>
      <c r="R396" s="165"/>
      <c r="S396" s="165"/>
      <c r="T396" s="165"/>
      <c r="V396" s="9">
        <v>3</v>
      </c>
      <c r="W396" s="9">
        <v>3</v>
      </c>
      <c r="X396" s="165"/>
      <c r="Z396" s="165"/>
      <c r="AA396" s="165"/>
      <c r="AB396" s="165"/>
      <c r="AD396" s="9">
        <v>3</v>
      </c>
      <c r="AE396" s="9">
        <v>3</v>
      </c>
      <c r="AF396" s="165"/>
      <c r="AH396" s="165"/>
      <c r="AI396" s="165"/>
      <c r="AJ396" s="165"/>
      <c r="AL396" s="9">
        <v>3</v>
      </c>
      <c r="AM396" s="9">
        <v>3</v>
      </c>
      <c r="AN396" s="165"/>
      <c r="AP396" s="165"/>
      <c r="AQ396" s="165"/>
      <c r="AR396" s="165"/>
      <c r="AT396" s="9">
        <v>3</v>
      </c>
      <c r="AU396" s="9">
        <v>3</v>
      </c>
      <c r="AV396" s="165"/>
    </row>
    <row r="397" spans="1:57" outlineLevel="1">
      <c r="A397" s="12" t="s">
        <v>84</v>
      </c>
      <c r="B397">
        <v>1</v>
      </c>
      <c r="D397" s="9" t="s">
        <v>347</v>
      </c>
      <c r="E397" s="65" t="s">
        <v>348</v>
      </c>
      <c r="F397" s="10" t="s">
        <v>349</v>
      </c>
      <c r="G397" s="5"/>
      <c r="H397" s="5" t="s">
        <v>106</v>
      </c>
      <c r="I397" t="s">
        <v>422</v>
      </c>
      <c r="J397" s="165"/>
      <c r="K397" s="165"/>
      <c r="L397" s="165"/>
      <c r="N397" s="15">
        <v>0</v>
      </c>
      <c r="O397" s="15">
        <v>0</v>
      </c>
      <c r="P397" s="165"/>
      <c r="R397" s="165"/>
      <c r="S397" s="165"/>
      <c r="T397" s="165"/>
      <c r="V397" s="15">
        <v>0</v>
      </c>
      <c r="W397" s="15">
        <v>0</v>
      </c>
      <c r="X397" s="165"/>
      <c r="Z397" s="165"/>
      <c r="AA397" s="165"/>
      <c r="AB397" s="165"/>
      <c r="AD397" s="15">
        <v>0</v>
      </c>
      <c r="AE397" s="15">
        <v>0</v>
      </c>
      <c r="AF397" s="165"/>
      <c r="AH397" s="165"/>
      <c r="AI397" s="165"/>
      <c r="AJ397" s="165"/>
      <c r="AL397" s="15">
        <v>0</v>
      </c>
      <c r="AM397" s="15">
        <v>0</v>
      </c>
      <c r="AN397" s="165"/>
      <c r="AP397" s="165"/>
      <c r="AQ397" s="165"/>
      <c r="AR397" s="165"/>
      <c r="AT397" s="15">
        <v>0</v>
      </c>
      <c r="AU397" s="15">
        <v>0</v>
      </c>
      <c r="AV397" s="165"/>
    </row>
    <row r="398" spans="1:57" outlineLevel="1">
      <c r="A398" s="12" t="s">
        <v>84</v>
      </c>
      <c r="B398">
        <v>1</v>
      </c>
      <c r="D398" s="9" t="s">
        <v>350</v>
      </c>
      <c r="E398" s="65" t="s">
        <v>351</v>
      </c>
      <c r="F398" s="10" t="s">
        <v>352</v>
      </c>
      <c r="G398" s="5"/>
      <c r="H398" s="5" t="s">
        <v>106</v>
      </c>
      <c r="I398" t="s">
        <v>422</v>
      </c>
      <c r="J398" s="165"/>
      <c r="K398" s="165"/>
      <c r="L398" s="165"/>
      <c r="N398" s="15">
        <v>3</v>
      </c>
      <c r="O398" s="15">
        <v>3</v>
      </c>
      <c r="P398" s="165"/>
      <c r="R398" s="165"/>
      <c r="S398" s="165"/>
      <c r="T398" s="165"/>
      <c r="V398" s="15">
        <v>3</v>
      </c>
      <c r="W398" s="15">
        <v>3</v>
      </c>
      <c r="X398" s="165"/>
      <c r="Z398" s="165"/>
      <c r="AA398" s="165"/>
      <c r="AB398" s="165"/>
      <c r="AD398" s="15">
        <v>3</v>
      </c>
      <c r="AE398" s="15">
        <v>3</v>
      </c>
      <c r="AF398" s="165"/>
      <c r="AH398" s="165"/>
      <c r="AI398" s="165"/>
      <c r="AJ398" s="165"/>
      <c r="AL398" s="15">
        <v>3</v>
      </c>
      <c r="AM398" s="15">
        <v>3</v>
      </c>
      <c r="AN398" s="165"/>
      <c r="AP398" s="165"/>
      <c r="AQ398" s="165"/>
      <c r="AR398" s="165"/>
      <c r="AT398" s="15">
        <v>3</v>
      </c>
      <c r="AU398" s="15">
        <v>3</v>
      </c>
      <c r="AV398" s="165"/>
    </row>
    <row r="399" spans="1:57" outlineLevel="1">
      <c r="A399" s="12" t="s">
        <v>84</v>
      </c>
      <c r="B399">
        <v>1</v>
      </c>
      <c r="D399" s="9" t="s">
        <v>353</v>
      </c>
      <c r="E399" s="65" t="s">
        <v>354</v>
      </c>
      <c r="F399" s="10" t="s">
        <v>106</v>
      </c>
      <c r="G399" s="5"/>
      <c r="H399" s="5" t="s">
        <v>17</v>
      </c>
      <c r="I399" t="s">
        <v>422</v>
      </c>
      <c r="J399" s="173"/>
      <c r="K399" s="173"/>
      <c r="L399" s="173"/>
      <c r="N399" s="23">
        <v>0.8</v>
      </c>
      <c r="O399" s="23">
        <v>0.8</v>
      </c>
      <c r="P399" s="173"/>
      <c r="R399" s="173"/>
      <c r="S399" s="173"/>
      <c r="T399" s="173"/>
      <c r="V399" s="23">
        <v>0.8</v>
      </c>
      <c r="W399" s="23">
        <v>0.8</v>
      </c>
      <c r="X399" s="173"/>
      <c r="Z399" s="173"/>
      <c r="AA399" s="173"/>
      <c r="AB399" s="173"/>
      <c r="AD399" s="23">
        <v>0.8</v>
      </c>
      <c r="AE399" s="23">
        <v>0.8</v>
      </c>
      <c r="AF399" s="173"/>
      <c r="AH399" s="173"/>
      <c r="AI399" s="173"/>
      <c r="AJ399" s="173"/>
      <c r="AL399" s="23">
        <v>0.8</v>
      </c>
      <c r="AM399" s="23">
        <v>0.8</v>
      </c>
      <c r="AN399" s="173"/>
      <c r="AP399" s="173"/>
      <c r="AQ399" s="173"/>
      <c r="AR399" s="173"/>
      <c r="AT399" s="23">
        <v>0.8</v>
      </c>
      <c r="AU399" s="23">
        <v>0.8</v>
      </c>
      <c r="AV399" s="173"/>
    </row>
    <row r="400" spans="1:57" outlineLevel="1">
      <c r="A400" s="12" t="s">
        <v>84</v>
      </c>
      <c r="B400">
        <v>1</v>
      </c>
      <c r="D400" s="9" t="s">
        <v>284</v>
      </c>
      <c r="E400" s="88" t="s">
        <v>355</v>
      </c>
      <c r="F400" s="10" t="s">
        <v>356</v>
      </c>
      <c r="G400" s="5"/>
      <c r="H400" s="5" t="s">
        <v>17</v>
      </c>
      <c r="I400" t="s">
        <v>422</v>
      </c>
      <c r="J400" s="165"/>
      <c r="K400" s="165"/>
      <c r="L400" s="165"/>
      <c r="N400" s="9">
        <v>2</v>
      </c>
      <c r="O400" s="9">
        <v>2</v>
      </c>
      <c r="P400" s="165"/>
      <c r="R400" s="165"/>
      <c r="S400" s="165"/>
      <c r="T400" s="165"/>
      <c r="V400" s="9">
        <v>2</v>
      </c>
      <c r="W400" s="9">
        <v>2</v>
      </c>
      <c r="X400" s="165"/>
      <c r="Z400" s="165"/>
      <c r="AA400" s="165"/>
      <c r="AB400" s="165"/>
      <c r="AD400" s="9">
        <v>2</v>
      </c>
      <c r="AE400" s="9">
        <v>2</v>
      </c>
      <c r="AF400" s="165"/>
      <c r="AH400" s="165"/>
      <c r="AI400" s="165"/>
      <c r="AJ400" s="165"/>
      <c r="AL400" s="9">
        <v>2</v>
      </c>
      <c r="AM400" s="9">
        <v>2</v>
      </c>
      <c r="AN400" s="165"/>
      <c r="AP400" s="165"/>
      <c r="AQ400" s="165"/>
      <c r="AR400" s="165"/>
      <c r="AT400" s="9">
        <v>2</v>
      </c>
      <c r="AU400" s="9">
        <v>2</v>
      </c>
      <c r="AV400" s="165"/>
    </row>
    <row r="401" spans="1:57" outlineLevel="1">
      <c r="A401">
        <v>1</v>
      </c>
      <c r="B401">
        <v>1</v>
      </c>
      <c r="F401"/>
      <c r="I401" t="s">
        <v>422</v>
      </c>
    </row>
    <row r="402" spans="1:57" outlineLevel="1">
      <c r="A402">
        <v>1</v>
      </c>
      <c r="B402">
        <v>1</v>
      </c>
      <c r="D402" s="9" t="s">
        <v>332</v>
      </c>
      <c r="F402"/>
      <c r="I402" t="s">
        <v>422</v>
      </c>
      <c r="J402" s="8">
        <f>J392*J393*J384</f>
        <v>0</v>
      </c>
      <c r="K402" s="8">
        <f>K392*K393*J384</f>
        <v>0</v>
      </c>
      <c r="L402" s="8">
        <f>L392*L393*J384</f>
        <v>0</v>
      </c>
      <c r="M402">
        <v>2</v>
      </c>
      <c r="N402" s="8">
        <f>N392*N393*N362</f>
        <v>21.81066666666667</v>
      </c>
      <c r="O402" s="8">
        <f>O392*O393*O362</f>
        <v>18.078666666666667</v>
      </c>
      <c r="P402" s="8">
        <f>P392*P393*P362</f>
        <v>0</v>
      </c>
      <c r="R402" s="8">
        <f>R392*R393*R384</f>
        <v>0</v>
      </c>
      <c r="S402" s="8">
        <f>S392*S393*R384</f>
        <v>0</v>
      </c>
      <c r="T402" s="8">
        <f>T392*T393*R384</f>
        <v>0</v>
      </c>
      <c r="V402" s="8">
        <f>V392*V393*V362</f>
        <v>21.81066666666667</v>
      </c>
      <c r="W402" s="8">
        <f>W392*W393*W362</f>
        <v>18.078666666666667</v>
      </c>
      <c r="X402" s="8">
        <f>X392*X393*X362</f>
        <v>0</v>
      </c>
      <c r="Z402" s="8">
        <f>Z392*Z393*Z384</f>
        <v>0</v>
      </c>
      <c r="AA402" s="8">
        <f>AA392*AA393*Z384</f>
        <v>0</v>
      </c>
      <c r="AB402" s="8">
        <f>AB392*AB393*Z384</f>
        <v>0</v>
      </c>
      <c r="AD402" s="8">
        <f>AD392*AD393*AD362</f>
        <v>21.81066666666667</v>
      </c>
      <c r="AE402" s="8">
        <f>AE392*AE393*AE362</f>
        <v>18.078666666666667</v>
      </c>
      <c r="AF402" s="8">
        <f>AF392*AF393*AF362</f>
        <v>0</v>
      </c>
      <c r="AH402" s="8">
        <f>AH392*AH393*AH384</f>
        <v>0</v>
      </c>
      <c r="AI402" s="8">
        <f>AI392*AI393*AH384</f>
        <v>0</v>
      </c>
      <c r="AJ402" s="8">
        <f>AJ392*AJ393*AH384</f>
        <v>0</v>
      </c>
      <c r="AL402" s="8">
        <f>AL392*AL393*AL362</f>
        <v>21.81066666666667</v>
      </c>
      <c r="AM402" s="8">
        <f>AM392*AM393*AM362</f>
        <v>18.078666666666667</v>
      </c>
      <c r="AN402" s="8">
        <f>AN392*AN393*AN362</f>
        <v>0</v>
      </c>
      <c r="AP402" s="8">
        <f>AP392*AP393*AP384</f>
        <v>0</v>
      </c>
      <c r="AQ402" s="8">
        <f>AQ392*AQ393*AP384</f>
        <v>0</v>
      </c>
      <c r="AR402" s="8">
        <f>AR392*AR393*AP384</f>
        <v>0</v>
      </c>
      <c r="AT402" s="8">
        <f>AT392*AT393*AT362</f>
        <v>21.81066666666667</v>
      </c>
      <c r="AU402" s="8">
        <f>AU392*AU393*AU362</f>
        <v>18.078666666666667</v>
      </c>
      <c r="AV402" s="8">
        <f>AV392*AV393*AV362</f>
        <v>0</v>
      </c>
      <c r="AX402" s="8">
        <f t="shared" ref="AX402:AX406" si="202">J402+R402+Z402+AH402+AP402</f>
        <v>0</v>
      </c>
      <c r="AY402" s="8">
        <f t="shared" ref="AY402:AY407" si="203">K402+S402+AA402+AI402+AQ402</f>
        <v>0</v>
      </c>
      <c r="AZ402" s="8">
        <f t="shared" ref="AZ402:AZ407" si="204">L402+T402+AB402+AJ402+AR402</f>
        <v>0</v>
      </c>
      <c r="BB402" s="8">
        <f t="shared" ref="BB402:BB407" si="205">N402+V402+AD402+AL402+AT402</f>
        <v>109.05333333333334</v>
      </c>
      <c r="BC402" s="8">
        <f t="shared" ref="BC402:BC407" si="206">O402+W402+AE402+AM402+AU402</f>
        <v>90.393333333333331</v>
      </c>
      <c r="BD402" s="8">
        <f t="shared" ref="BD402:BD407" si="207">P402+X402+AF402+AN402+AV402</f>
        <v>0</v>
      </c>
    </row>
    <row r="403" spans="1:57" outlineLevel="1">
      <c r="A403">
        <v>1</v>
      </c>
      <c r="B403">
        <v>1</v>
      </c>
      <c r="D403" s="9" t="s">
        <v>342</v>
      </c>
      <c r="F403"/>
      <c r="I403" t="s">
        <v>422</v>
      </c>
      <c r="J403" s="8">
        <v>0</v>
      </c>
      <c r="K403" s="8">
        <v>0</v>
      </c>
      <c r="L403" s="8">
        <v>0</v>
      </c>
      <c r="N403" s="8">
        <f>(N394-3000)*N363</f>
        <v>0</v>
      </c>
      <c r="O403" s="8">
        <f>(O394-3000)*O363</f>
        <v>0</v>
      </c>
      <c r="P403" s="8">
        <f>P393*P394*P363</f>
        <v>0</v>
      </c>
      <c r="R403" s="8">
        <v>0</v>
      </c>
      <c r="S403" s="8">
        <v>0</v>
      </c>
      <c r="T403" s="8">
        <v>0</v>
      </c>
      <c r="V403" s="8">
        <f>(V394-3000)*V363</f>
        <v>0</v>
      </c>
      <c r="W403" s="8">
        <f>(W394-3000)*W363</f>
        <v>0</v>
      </c>
      <c r="X403" s="8">
        <f>X393*X394*X363</f>
        <v>0</v>
      </c>
      <c r="Z403" s="8">
        <v>0</v>
      </c>
      <c r="AA403" s="8">
        <v>0</v>
      </c>
      <c r="AB403" s="8">
        <v>0</v>
      </c>
      <c r="AD403" s="8">
        <f>(AD394-3000)*AD363</f>
        <v>0</v>
      </c>
      <c r="AE403" s="8">
        <f>(AE394-3000)*AE363</f>
        <v>0</v>
      </c>
      <c r="AF403" s="8">
        <f>AF393*AF394*AF363</f>
        <v>0</v>
      </c>
      <c r="AH403" s="8">
        <v>0</v>
      </c>
      <c r="AI403" s="8">
        <v>0</v>
      </c>
      <c r="AJ403" s="8">
        <v>0</v>
      </c>
      <c r="AL403" s="8">
        <f>(AL394-3000)*AL363</f>
        <v>0</v>
      </c>
      <c r="AM403" s="8">
        <f>(AM394-3000)*AM363</f>
        <v>0</v>
      </c>
      <c r="AN403" s="8">
        <f>AN393*AN394*AN363</f>
        <v>0</v>
      </c>
      <c r="AP403" s="8">
        <v>0</v>
      </c>
      <c r="AQ403" s="8">
        <v>0</v>
      </c>
      <c r="AR403" s="8">
        <v>0</v>
      </c>
      <c r="AT403" s="8">
        <f>(AT394-3000)*AT363</f>
        <v>0</v>
      </c>
      <c r="AU403" s="8">
        <f>(AU394-3000)*AU363</f>
        <v>0</v>
      </c>
      <c r="AV403" s="8">
        <f>AV393*AV394*AV363</f>
        <v>0</v>
      </c>
      <c r="AX403" s="8">
        <f t="shared" si="202"/>
        <v>0</v>
      </c>
      <c r="AY403" s="8">
        <f t="shared" si="203"/>
        <v>0</v>
      </c>
      <c r="AZ403" s="8">
        <f t="shared" si="204"/>
        <v>0</v>
      </c>
      <c r="BB403" s="8">
        <f t="shared" si="205"/>
        <v>0</v>
      </c>
      <c r="BC403" s="8">
        <f t="shared" si="206"/>
        <v>0</v>
      </c>
      <c r="BD403" s="8">
        <f t="shared" si="207"/>
        <v>0</v>
      </c>
    </row>
    <row r="404" spans="1:57" outlineLevel="1">
      <c r="A404">
        <v>1</v>
      </c>
      <c r="B404">
        <v>1</v>
      </c>
      <c r="D404" s="9" t="s">
        <v>344</v>
      </c>
      <c r="F404"/>
      <c r="I404" t="s">
        <v>422</v>
      </c>
      <c r="J404" s="8">
        <f>(J395-125)*J386*J393</f>
        <v>0</v>
      </c>
      <c r="K404" s="8">
        <f>(K395-125)*J386*K393</f>
        <v>0</v>
      </c>
      <c r="L404" s="8">
        <f>(L395-125)*J386*L393</f>
        <v>0</v>
      </c>
      <c r="N404" s="8">
        <f>(N395-125)*N364*N393</f>
        <v>12</v>
      </c>
      <c r="O404" s="8">
        <f>(O395-125)*O364*O393</f>
        <v>12</v>
      </c>
      <c r="P404" s="8">
        <f>(P395-125)*P364*P393</f>
        <v>0</v>
      </c>
      <c r="R404" s="8">
        <f>(R395-125)*R386*R393</f>
        <v>0</v>
      </c>
      <c r="S404" s="8">
        <f>(S395-125)*R386*S393</f>
        <v>0</v>
      </c>
      <c r="T404" s="8">
        <f>(T395-125)*R386*T393</f>
        <v>0</v>
      </c>
      <c r="V404" s="8">
        <f>(V395-125)*V364*V393</f>
        <v>12</v>
      </c>
      <c r="W404" s="8">
        <f>(W395-125)*W364*W393</f>
        <v>12</v>
      </c>
      <c r="X404" s="8">
        <f>(X395-125)*X364*X393</f>
        <v>0</v>
      </c>
      <c r="Z404" s="8">
        <f>(Z395-125)*Z386*Z393</f>
        <v>0</v>
      </c>
      <c r="AA404" s="8">
        <f>(AA395-125)*Z386*AA393</f>
        <v>0</v>
      </c>
      <c r="AB404" s="8">
        <f>(AB395-125)*Z386*AB393</f>
        <v>0</v>
      </c>
      <c r="AD404" s="8">
        <f>(AD395-125)*AD364*AD393</f>
        <v>12</v>
      </c>
      <c r="AE404" s="8">
        <f>(AE395-125)*AE364*AE393</f>
        <v>12</v>
      </c>
      <c r="AF404" s="8">
        <f>(AF395-125)*AF364*AF393</f>
        <v>0</v>
      </c>
      <c r="AH404" s="8">
        <f>(AH395-125)*AH386*AH393</f>
        <v>0</v>
      </c>
      <c r="AI404" s="8">
        <f>(AI395-125)*AH386*AI393</f>
        <v>0</v>
      </c>
      <c r="AJ404" s="8">
        <f>(AJ395-125)*AH386*AJ393</f>
        <v>0</v>
      </c>
      <c r="AL404" s="8">
        <f>(AL395-125)*AL364*AL393</f>
        <v>12</v>
      </c>
      <c r="AM404" s="8">
        <f>(AM395-125)*AM364*AM393</f>
        <v>12</v>
      </c>
      <c r="AN404" s="8">
        <f>(AN395-125)*AN364*AN393</f>
        <v>0</v>
      </c>
      <c r="AP404" s="8">
        <f>(AP395-125)*AP386*AP393</f>
        <v>0</v>
      </c>
      <c r="AQ404" s="8">
        <f>(AQ395-125)*AP386*AQ393</f>
        <v>0</v>
      </c>
      <c r="AR404" s="8">
        <f>(AR395-125)*AP386*AR393</f>
        <v>0</v>
      </c>
      <c r="AT404" s="8">
        <f>(AT395-125)*AT364*AT393</f>
        <v>12</v>
      </c>
      <c r="AU404" s="8">
        <f>(AU395-125)*AU364*AU393</f>
        <v>12</v>
      </c>
      <c r="AV404" s="8">
        <f>(AV395-125)*AV364*AV393</f>
        <v>0</v>
      </c>
      <c r="AX404" s="8">
        <f t="shared" si="202"/>
        <v>0</v>
      </c>
      <c r="AY404" s="8">
        <f t="shared" si="203"/>
        <v>0</v>
      </c>
      <c r="AZ404" s="8">
        <f t="shared" si="204"/>
        <v>0</v>
      </c>
      <c r="BB404" s="8">
        <f t="shared" si="205"/>
        <v>60</v>
      </c>
      <c r="BC404" s="8">
        <f t="shared" si="206"/>
        <v>60</v>
      </c>
      <c r="BD404" s="8">
        <f t="shared" si="207"/>
        <v>0</v>
      </c>
    </row>
    <row r="405" spans="1:57" outlineLevel="1">
      <c r="A405">
        <v>1</v>
      </c>
      <c r="B405">
        <v>1</v>
      </c>
      <c r="D405" s="9" t="s">
        <v>357</v>
      </c>
      <c r="F405"/>
      <c r="I405" t="s">
        <v>422</v>
      </c>
      <c r="J405" s="8">
        <f>((J392*J399)*J387*J396)*J400</f>
        <v>0</v>
      </c>
      <c r="K405" s="8">
        <f>((K392*K399)*J387*K396)*K400</f>
        <v>0</v>
      </c>
      <c r="L405" s="8">
        <f>((L392*L399)*J387*L396)*L400</f>
        <v>0</v>
      </c>
      <c r="N405" s="8">
        <f>((N392*N399)*N365*N396)*N400</f>
        <v>27.263333333333335</v>
      </c>
      <c r="O405" s="8">
        <f>((O392*O399)*O365*O396)*O400</f>
        <v>22.598333333333336</v>
      </c>
      <c r="P405" s="8">
        <f>((P392*P399)*P365*P396)*P400</f>
        <v>0</v>
      </c>
      <c r="R405" s="8">
        <f>((R392*R399)*R387*R396)*R400</f>
        <v>0</v>
      </c>
      <c r="S405" s="8">
        <f>((S392*S399)*R387*S396)*S400</f>
        <v>0</v>
      </c>
      <c r="T405" s="8">
        <f>((T392*T399)*R387*T396)*T400</f>
        <v>0</v>
      </c>
      <c r="V405" s="8">
        <f>((V392*V399)*V365*V396)*V400</f>
        <v>27.263333333333335</v>
      </c>
      <c r="W405" s="8">
        <f>((W392*W399)*W365*W396)*W400</f>
        <v>22.598333333333336</v>
      </c>
      <c r="X405" s="8">
        <f>((X392*X399)*X365*X396)*X400</f>
        <v>0</v>
      </c>
      <c r="Z405" s="8">
        <f>((Z392*Z399)*Z387*Z396)*Z400</f>
        <v>0</v>
      </c>
      <c r="AA405" s="8">
        <f>((AA392*AA399)*Z387*AA396)*AA400</f>
        <v>0</v>
      </c>
      <c r="AB405" s="8">
        <f>((AB392*AB399)*Z387*AB396)*AB400</f>
        <v>0</v>
      </c>
      <c r="AD405" s="8">
        <f>((AD392*AD399)*AD365*AD396)*AD400</f>
        <v>27.263333333333335</v>
      </c>
      <c r="AE405" s="8">
        <f>((AE392*AE399)*AE365*AE396)*AE400</f>
        <v>22.598333333333336</v>
      </c>
      <c r="AF405" s="8">
        <f>((AF392*AF399)*AF365*AF396)*AF400</f>
        <v>0</v>
      </c>
      <c r="AH405" s="8">
        <f>((AH392*AH399)*AH387*AH396)*AH400</f>
        <v>0</v>
      </c>
      <c r="AI405" s="8">
        <f>((AI392*AI399)*AH387*AI396)*AI400</f>
        <v>0</v>
      </c>
      <c r="AJ405" s="8">
        <f>((AJ392*AJ399)*AH387*AJ396)*AJ400</f>
        <v>0</v>
      </c>
      <c r="AL405" s="8">
        <f>((AL392*AL399)*AL365*AL396)*AL400</f>
        <v>27.263333333333335</v>
      </c>
      <c r="AM405" s="8">
        <f>((AM392*AM399)*AM365*AM396)*AM400</f>
        <v>22.598333333333336</v>
      </c>
      <c r="AN405" s="8">
        <f>((AN392*AN399)*AN365*AN396)*AN400</f>
        <v>0</v>
      </c>
      <c r="AP405" s="8">
        <f>((AP392*AP399)*AP387*AP396)*AP400</f>
        <v>0</v>
      </c>
      <c r="AQ405" s="8">
        <f>((AQ392*AQ399)*AP387*AQ396)*AQ400</f>
        <v>0</v>
      </c>
      <c r="AR405" s="8">
        <f>((AR392*AR399)*AP387*AR396)*AR400</f>
        <v>0</v>
      </c>
      <c r="AT405" s="8">
        <f>((AT392*AT399)*AT365*AT396)*AT400</f>
        <v>27.263333333333335</v>
      </c>
      <c r="AU405" s="8">
        <f>((AU392*AU399)*AU365*AU396)*AU400</f>
        <v>22.598333333333336</v>
      </c>
      <c r="AV405" s="8">
        <f>((AV392*AV399)*AV365*AV396)*AV400</f>
        <v>0</v>
      </c>
      <c r="AX405" s="8">
        <f t="shared" si="202"/>
        <v>0</v>
      </c>
      <c r="AY405" s="8">
        <f t="shared" si="203"/>
        <v>0</v>
      </c>
      <c r="AZ405" s="8">
        <f t="shared" si="204"/>
        <v>0</v>
      </c>
      <c r="BB405" s="8">
        <f t="shared" si="205"/>
        <v>136.31666666666666</v>
      </c>
      <c r="BC405" s="8">
        <f t="shared" si="206"/>
        <v>112.99166666666667</v>
      </c>
      <c r="BD405" s="8">
        <f t="shared" si="207"/>
        <v>0</v>
      </c>
    </row>
    <row r="406" spans="1:57" outlineLevel="1">
      <c r="A406">
        <v>1</v>
      </c>
      <c r="B406">
        <v>1</v>
      </c>
      <c r="D406" s="9" t="s">
        <v>358</v>
      </c>
      <c r="F406"/>
      <c r="I406" t="s">
        <v>422</v>
      </c>
      <c r="J406" s="8">
        <f>(J397*J398*J387*J396)*J400</f>
        <v>0</v>
      </c>
      <c r="K406" s="8">
        <f>(K397*K398*J387*K396)*K400</f>
        <v>0</v>
      </c>
      <c r="L406" s="8">
        <f>(L397*L398*J387*L396)*L400</f>
        <v>0</v>
      </c>
      <c r="N406" s="8">
        <f>(N397*N398*N365*N396)*N400</f>
        <v>0</v>
      </c>
      <c r="O406" s="8">
        <f>(O397*O398*O365*O396)*O400</f>
        <v>0</v>
      </c>
      <c r="P406" s="8">
        <f>(P397*P398*P365*P396)*P400</f>
        <v>0</v>
      </c>
      <c r="R406" s="8">
        <f>(R397*R398*R387*R396)*R400</f>
        <v>0</v>
      </c>
      <c r="S406" s="8">
        <f>(S397*S398*R387*S396)*S400</f>
        <v>0</v>
      </c>
      <c r="T406" s="8">
        <f>(T397*T398*R387*T396)*T400</f>
        <v>0</v>
      </c>
      <c r="V406" s="8">
        <f>(V397*V398*V365*V396)*V400</f>
        <v>0</v>
      </c>
      <c r="W406" s="8">
        <f>(W397*W398*W365*W396)*W400</f>
        <v>0</v>
      </c>
      <c r="X406" s="8">
        <f>(X397*X398*X365*X396)*X400</f>
        <v>0</v>
      </c>
      <c r="Z406" s="8">
        <f>(Z397*Z398*Z387*Z396)*Z400</f>
        <v>0</v>
      </c>
      <c r="AA406" s="8">
        <f>(AA397*AA398*Z387*AA396)*AA400</f>
        <v>0</v>
      </c>
      <c r="AB406" s="8">
        <f>(AB397*AB398*Z387*AB396)*AB400</f>
        <v>0</v>
      </c>
      <c r="AD406" s="8">
        <f>(AD397*AD398*AD365*AD396)*AD400</f>
        <v>0</v>
      </c>
      <c r="AE406" s="8">
        <f>(AE397*AE398*AE365*AE396)*AE400</f>
        <v>0</v>
      </c>
      <c r="AF406" s="8">
        <f>(AF397*AF398*AF365*AF396)*AF400</f>
        <v>0</v>
      </c>
      <c r="AH406" s="8">
        <f>(AH397*AH398*AH387*AH396)*AH400</f>
        <v>0</v>
      </c>
      <c r="AI406" s="8">
        <f>(AI397*AI398*AH387*AI396)*AI400</f>
        <v>0</v>
      </c>
      <c r="AJ406" s="8">
        <f>(AJ397*AJ398*AH387*AJ396)*AJ400</f>
        <v>0</v>
      </c>
      <c r="AL406" s="8">
        <f>(AL397*AL398*AL365*AL396)*AL400</f>
        <v>0</v>
      </c>
      <c r="AM406" s="8">
        <f>(AM397*AM398*AM365*AM396)*AM400</f>
        <v>0</v>
      </c>
      <c r="AN406" s="8">
        <f>(AN397*AN398*AN365*AN396)*AN400</f>
        <v>0</v>
      </c>
      <c r="AP406" s="8">
        <f>(AP397*AP398*AP387*AP396)*AP400</f>
        <v>0</v>
      </c>
      <c r="AQ406" s="8">
        <f>(AQ397*AQ398*AP387*AQ396)*AQ400</f>
        <v>0</v>
      </c>
      <c r="AR406" s="8">
        <f>(AR397*AR398*AP387*AR396)*AR400</f>
        <v>0</v>
      </c>
      <c r="AT406" s="8">
        <f>(AT397*AT398*AT365*AT396)*AT400</f>
        <v>0</v>
      </c>
      <c r="AU406" s="8">
        <f>(AU397*AU398*AU365*AU396)*AU400</f>
        <v>0</v>
      </c>
      <c r="AV406" s="8">
        <f>(AV397*AV398*AV365*AV396)*AV400</f>
        <v>0</v>
      </c>
      <c r="AX406" s="8">
        <f t="shared" si="202"/>
        <v>0</v>
      </c>
      <c r="AY406" s="8">
        <f t="shared" si="203"/>
        <v>0</v>
      </c>
      <c r="AZ406" s="8">
        <f t="shared" si="204"/>
        <v>0</v>
      </c>
      <c r="BB406" s="8">
        <f t="shared" si="205"/>
        <v>0</v>
      </c>
      <c r="BC406" s="8">
        <f t="shared" si="206"/>
        <v>0</v>
      </c>
      <c r="BD406" s="8">
        <f t="shared" si="207"/>
        <v>0</v>
      </c>
    </row>
    <row r="407" spans="1:57" collapsed="1">
      <c r="A407">
        <v>1</v>
      </c>
      <c r="B407" s="12" t="s">
        <v>145</v>
      </c>
      <c r="D407" s="7" t="s">
        <v>146</v>
      </c>
      <c r="F407"/>
      <c r="I407" t="s">
        <v>422</v>
      </c>
      <c r="J407" s="3">
        <f>SUM(J402:J406)</f>
        <v>0</v>
      </c>
      <c r="K407" s="3">
        <f>SUM(K402:K406)</f>
        <v>0</v>
      </c>
      <c r="L407" s="3">
        <f>SUM(L402:L406)</f>
        <v>0</v>
      </c>
      <c r="N407" s="3">
        <f>SUM(N402:N406)</f>
        <v>61.074000000000005</v>
      </c>
      <c r="O407" s="3">
        <f>SUM(O402:O406)</f>
        <v>52.677000000000007</v>
      </c>
      <c r="P407" s="3">
        <f>SUM(P402:P406)</f>
        <v>0</v>
      </c>
      <c r="R407" s="3">
        <f>SUM(R402:R406)</f>
        <v>0</v>
      </c>
      <c r="S407" s="3">
        <f>SUM(S402:S406)</f>
        <v>0</v>
      </c>
      <c r="T407" s="3">
        <f>SUM(T402:T406)</f>
        <v>0</v>
      </c>
      <c r="V407" s="3">
        <f>SUM(V402:V406)</f>
        <v>61.074000000000005</v>
      </c>
      <c r="W407" s="3">
        <f>SUM(W402:W406)</f>
        <v>52.677000000000007</v>
      </c>
      <c r="X407" s="3">
        <f>SUM(X402:X406)</f>
        <v>0</v>
      </c>
      <c r="Z407" s="3">
        <f>SUM(Z402:Z406)</f>
        <v>0</v>
      </c>
      <c r="AA407" s="3">
        <f>SUM(AA402:AA406)</f>
        <v>0</v>
      </c>
      <c r="AB407" s="3">
        <f>SUM(AB402:AB406)</f>
        <v>0</v>
      </c>
      <c r="AD407" s="3">
        <f>SUM(AD402:AD406)</f>
        <v>61.074000000000005</v>
      </c>
      <c r="AE407" s="3">
        <f>SUM(AE402:AE406)</f>
        <v>52.677000000000007</v>
      </c>
      <c r="AF407" s="3">
        <f>SUM(AF402:AF406)</f>
        <v>0</v>
      </c>
      <c r="AH407" s="3">
        <f>SUM(AH402:AH406)</f>
        <v>0</v>
      </c>
      <c r="AI407" s="3">
        <f>SUM(AI402:AI406)</f>
        <v>0</v>
      </c>
      <c r="AJ407" s="3">
        <f>SUM(AJ402:AJ406)</f>
        <v>0</v>
      </c>
      <c r="AL407" s="3">
        <f>SUM(AL402:AL406)</f>
        <v>61.074000000000005</v>
      </c>
      <c r="AM407" s="3">
        <f>SUM(AM402:AM406)</f>
        <v>52.677000000000007</v>
      </c>
      <c r="AN407" s="3">
        <f>SUM(AN402:AN406)</f>
        <v>0</v>
      </c>
      <c r="AP407" s="3">
        <f>SUM(AP402:AP406)</f>
        <v>0</v>
      </c>
      <c r="AQ407" s="3">
        <f>SUM(AQ402:AQ406)</f>
        <v>0</v>
      </c>
      <c r="AR407" s="3">
        <f>SUM(AR402:AR406)</f>
        <v>0</v>
      </c>
      <c r="AT407" s="3">
        <f>SUM(AT402:AT406)</f>
        <v>61.074000000000005</v>
      </c>
      <c r="AU407" s="3">
        <f>SUM(AU402:AU406)</f>
        <v>52.677000000000007</v>
      </c>
      <c r="AV407" s="3">
        <f>SUM(AV402:AV406)</f>
        <v>0</v>
      </c>
      <c r="AX407" s="3">
        <f>J407+R407+Z407+AH407+AP407</f>
        <v>0</v>
      </c>
      <c r="AY407" s="3">
        <f t="shared" si="203"/>
        <v>0</v>
      </c>
      <c r="AZ407" s="3">
        <f t="shared" si="204"/>
        <v>0</v>
      </c>
      <c r="BB407" s="3">
        <f t="shared" si="205"/>
        <v>305.37</v>
      </c>
      <c r="BC407" s="3">
        <f t="shared" si="206"/>
        <v>263.38500000000005</v>
      </c>
      <c r="BD407" s="3">
        <f t="shared" si="207"/>
        <v>0</v>
      </c>
      <c r="BE407">
        <v>1</v>
      </c>
    </row>
    <row r="408" spans="1:57">
      <c r="A408">
        <v>1</v>
      </c>
      <c r="B408" s="12" t="s">
        <v>145</v>
      </c>
      <c r="C408" s="6"/>
      <c r="E408" s="6"/>
      <c r="F408" s="6"/>
      <c r="G408" s="6"/>
      <c r="I408" t="s">
        <v>422</v>
      </c>
      <c r="L408" s="3">
        <f>J407+K407+L407</f>
        <v>0</v>
      </c>
      <c r="P408" s="3">
        <f>N407+O407+P407</f>
        <v>113.751</v>
      </c>
      <c r="T408" s="3">
        <f>R407+S407+T407</f>
        <v>0</v>
      </c>
      <c r="X408" s="3">
        <f>V407+W407+X407</f>
        <v>113.751</v>
      </c>
      <c r="AB408" s="3">
        <f>Z407+AA407+AB407</f>
        <v>0</v>
      </c>
      <c r="AF408" s="3">
        <f>AD407+AE407+AF407</f>
        <v>113.751</v>
      </c>
      <c r="AJ408" s="3">
        <f>AH407+AI407+AJ407</f>
        <v>0</v>
      </c>
      <c r="AN408" s="3">
        <f>AL407+AM407+AN407</f>
        <v>113.751</v>
      </c>
      <c r="AR408" s="3">
        <f>AP407+AQ407+AR407</f>
        <v>0</v>
      </c>
      <c r="AV408" s="3">
        <f>AT407+AU407+AV407</f>
        <v>113.751</v>
      </c>
      <c r="AZ408" s="3">
        <f>AX407+AY407+AZ407</f>
        <v>0</v>
      </c>
      <c r="BD408" s="3">
        <f>BB407+BC407+BD407</f>
        <v>568.75500000000011</v>
      </c>
    </row>
    <row r="409" spans="1:57">
      <c r="A409">
        <v>1</v>
      </c>
      <c r="B409" s="12" t="s">
        <v>147</v>
      </c>
      <c r="D409" s="7" t="s">
        <v>148</v>
      </c>
      <c r="F409"/>
      <c r="I409" t="s">
        <v>422</v>
      </c>
      <c r="J409" s="3">
        <f>SUM(J402:J406)</f>
        <v>0</v>
      </c>
      <c r="K409" s="3">
        <f>SUM(K402:K406)</f>
        <v>0</v>
      </c>
      <c r="L409" s="3">
        <f>SUM(L402:L406)</f>
        <v>0</v>
      </c>
      <c r="N409" s="3">
        <f>SUM(N402:N406)</f>
        <v>61.074000000000005</v>
      </c>
      <c r="O409" s="3">
        <f>SUM(O402:O406)</f>
        <v>52.677000000000007</v>
      </c>
      <c r="P409" s="3">
        <f>SUM(P402:P406)</f>
        <v>0</v>
      </c>
      <c r="R409" s="3">
        <f>SUM(R402:R406)</f>
        <v>0</v>
      </c>
      <c r="S409" s="3">
        <f>SUM(S402:S406)</f>
        <v>0</v>
      </c>
      <c r="T409" s="3">
        <f>SUM(T402:T406)</f>
        <v>0</v>
      </c>
      <c r="V409" s="3">
        <f>SUM(V402:V406)</f>
        <v>61.074000000000005</v>
      </c>
      <c r="W409" s="3">
        <f>SUM(W402:W406)</f>
        <v>52.677000000000007</v>
      </c>
      <c r="X409" s="3">
        <f>SUM(X402:X406)</f>
        <v>0</v>
      </c>
      <c r="Z409" s="3">
        <f>SUM(Z402:Z406)</f>
        <v>0</v>
      </c>
      <c r="AA409" s="3">
        <f>SUM(AA402:AA406)</f>
        <v>0</v>
      </c>
      <c r="AB409" s="3">
        <f>SUM(AB402:AB406)</f>
        <v>0</v>
      </c>
      <c r="AD409" s="3">
        <f>SUM(AD402:AD406)</f>
        <v>61.074000000000005</v>
      </c>
      <c r="AE409" s="3">
        <f>SUM(AE402:AE406)</f>
        <v>52.677000000000007</v>
      </c>
      <c r="AF409" s="3">
        <f>SUM(AF402:AF406)</f>
        <v>0</v>
      </c>
      <c r="AH409" s="3">
        <f>SUM(AH402:AH406)</f>
        <v>0</v>
      </c>
      <c r="AI409" s="3">
        <f>SUM(AI402:AI406)</f>
        <v>0</v>
      </c>
      <c r="AJ409" s="3">
        <f>SUM(AJ402:AJ406)</f>
        <v>0</v>
      </c>
      <c r="AL409" s="3">
        <f>SUM(AL402:AL406)</f>
        <v>61.074000000000005</v>
      </c>
      <c r="AM409" s="3">
        <f>SUM(AM402:AM406)</f>
        <v>52.677000000000007</v>
      </c>
      <c r="AN409" s="3">
        <f>SUM(AN402:AN406)</f>
        <v>0</v>
      </c>
      <c r="AP409" s="3">
        <f>SUM(AP402:AP406)</f>
        <v>0</v>
      </c>
      <c r="AQ409" s="3">
        <f>SUM(AQ402:AQ406)</f>
        <v>0</v>
      </c>
      <c r="AR409" s="3">
        <f>SUM(AR402:AR406)</f>
        <v>0</v>
      </c>
      <c r="AT409" s="3">
        <f>SUM(AT402:AT406)</f>
        <v>61.074000000000005</v>
      </c>
      <c r="AU409" s="3">
        <f>SUM(AU402:AU406)</f>
        <v>52.677000000000007</v>
      </c>
      <c r="AV409" s="3">
        <f>SUM(AV402:AV406)</f>
        <v>0</v>
      </c>
      <c r="AX409" s="3">
        <f>J409+R409+Z409+AH409+AP409</f>
        <v>0</v>
      </c>
      <c r="AY409" s="3">
        <f t="shared" ref="AY409" si="208">K409+S409+AA409+AI409+AQ409</f>
        <v>0</v>
      </c>
      <c r="AZ409" s="3">
        <f t="shared" ref="AZ409" si="209">L409+T409+AB409+AJ409+AR409</f>
        <v>0</v>
      </c>
      <c r="BB409" s="3">
        <f t="shared" ref="BB409" si="210">N409+V409+AD409+AL409+AT409</f>
        <v>305.37</v>
      </c>
      <c r="BC409" s="3">
        <f t="shared" ref="BC409" si="211">O409+W409+AE409+AM409+AU409</f>
        <v>263.38500000000005</v>
      </c>
      <c r="BD409" s="3">
        <f t="shared" ref="BD409" si="212">P409+X409+AF409+AN409+AV409</f>
        <v>0</v>
      </c>
      <c r="BE409">
        <v>1</v>
      </c>
    </row>
    <row r="410" spans="1:57">
      <c r="A410">
        <v>1</v>
      </c>
      <c r="B410" s="12" t="s">
        <v>147</v>
      </c>
      <c r="C410" s="6"/>
      <c r="E410" s="6"/>
      <c r="F410" s="6"/>
      <c r="G410" s="6"/>
      <c r="I410" t="s">
        <v>422</v>
      </c>
      <c r="L410" s="3">
        <f>J409+K409+L409</f>
        <v>0</v>
      </c>
      <c r="P410" s="3">
        <f>N409+O409+P409</f>
        <v>113.751</v>
      </c>
      <c r="T410" s="3">
        <f>R409+S409+T409</f>
        <v>0</v>
      </c>
      <c r="X410" s="3">
        <f>V409+W409+X409</f>
        <v>113.751</v>
      </c>
      <c r="AB410" s="3">
        <f>Z409+AA409+AB409</f>
        <v>0</v>
      </c>
      <c r="AF410" s="3">
        <f>AD409+AE409+AF409</f>
        <v>113.751</v>
      </c>
      <c r="AJ410" s="3">
        <f>AH409+AI409+AJ409</f>
        <v>0</v>
      </c>
      <c r="AN410" s="3">
        <f>AL409+AM409+AN409</f>
        <v>113.751</v>
      </c>
      <c r="AR410" s="3">
        <f>AP409+AQ409+AR409</f>
        <v>0</v>
      </c>
      <c r="AV410" s="3">
        <f>AT409+AU409+AV409</f>
        <v>113.751</v>
      </c>
      <c r="AZ410" s="3">
        <f>AX409+AY409+AZ409</f>
        <v>0</v>
      </c>
      <c r="BD410" s="3">
        <f>BB409+BC409+BD409</f>
        <v>568.75500000000011</v>
      </c>
    </row>
    <row r="411" spans="1:57" collapsed="1">
      <c r="A411">
        <v>1</v>
      </c>
      <c r="B411">
        <v>1</v>
      </c>
      <c r="D411" s="22"/>
      <c r="F411"/>
      <c r="J411" s="6" t="s">
        <v>82</v>
      </c>
      <c r="K411" s="6"/>
      <c r="L411" s="6"/>
      <c r="M411" s="6"/>
      <c r="N411" s="6" t="s">
        <v>83</v>
      </c>
      <c r="O411" s="6"/>
      <c r="P411" s="6"/>
      <c r="R411" s="6" t="s">
        <v>82</v>
      </c>
      <c r="S411" s="6"/>
      <c r="T411" s="6"/>
      <c r="U411" s="6"/>
      <c r="V411" s="6" t="s">
        <v>83</v>
      </c>
      <c r="W411" s="6"/>
      <c r="X411" s="6"/>
      <c r="Z411" s="6" t="s">
        <v>82</v>
      </c>
      <c r="AA411" s="6"/>
      <c r="AB411" s="6"/>
      <c r="AC411" s="6"/>
      <c r="AD411" s="6" t="s">
        <v>83</v>
      </c>
      <c r="AE411" s="6"/>
      <c r="AF411" s="6"/>
      <c r="AH411" s="6" t="s">
        <v>82</v>
      </c>
      <c r="AI411" s="6"/>
      <c r="AJ411" s="6"/>
      <c r="AK411" s="6"/>
      <c r="AL411" s="6" t="s">
        <v>83</v>
      </c>
      <c r="AM411" s="6"/>
      <c r="AN411" s="6"/>
      <c r="AP411" s="6" t="s">
        <v>82</v>
      </c>
      <c r="AQ411" s="6"/>
      <c r="AR411" s="6"/>
      <c r="AS411" s="6"/>
      <c r="AT411" s="6" t="s">
        <v>83</v>
      </c>
      <c r="AU411" s="6"/>
      <c r="AV411" s="6"/>
      <c r="AX411" s="6" t="s">
        <v>82</v>
      </c>
      <c r="AY411" s="6"/>
      <c r="AZ411" s="6"/>
      <c r="BA411" s="6"/>
      <c r="BB411" s="6" t="s">
        <v>83</v>
      </c>
      <c r="BC411" s="6"/>
      <c r="BD411" s="6"/>
    </row>
    <row r="412" spans="1:57">
      <c r="A412" s="12" t="s">
        <v>84</v>
      </c>
      <c r="B412" s="12" t="s">
        <v>85</v>
      </c>
      <c r="D412" s="4" t="s">
        <v>336</v>
      </c>
      <c r="E412" s="43"/>
      <c r="F412" s="44"/>
      <c r="G412" s="45"/>
      <c r="H412" s="46"/>
      <c r="J412" s="21" t="s">
        <v>86</v>
      </c>
      <c r="K412" s="20"/>
      <c r="L412" s="19"/>
      <c r="M412" t="s">
        <v>467</v>
      </c>
      <c r="N412" s="21" t="s">
        <v>86</v>
      </c>
      <c r="O412" s="20"/>
      <c r="P412" s="19"/>
      <c r="R412" s="21" t="s">
        <v>87</v>
      </c>
      <c r="S412" s="20"/>
      <c r="T412" s="19"/>
      <c r="V412" s="21" t="s">
        <v>87</v>
      </c>
      <c r="W412" s="20"/>
      <c r="X412" s="19"/>
      <c r="Z412" s="21" t="s">
        <v>88</v>
      </c>
      <c r="AA412" s="20"/>
      <c r="AB412" s="19"/>
      <c r="AD412" s="21" t="s">
        <v>88</v>
      </c>
      <c r="AE412" s="20"/>
      <c r="AF412" s="19"/>
      <c r="AH412" s="21" t="s">
        <v>89</v>
      </c>
      <c r="AI412" s="20"/>
      <c r="AJ412" s="19"/>
      <c r="AL412" s="21" t="s">
        <v>89</v>
      </c>
      <c r="AM412" s="20"/>
      <c r="AN412" s="19"/>
      <c r="AP412" s="21" t="s">
        <v>90</v>
      </c>
      <c r="AQ412" s="20"/>
      <c r="AR412" s="19"/>
      <c r="AT412" s="21" t="s">
        <v>90</v>
      </c>
      <c r="AU412" s="20"/>
      <c r="AV412" s="19"/>
      <c r="AX412" s="21" t="s">
        <v>91</v>
      </c>
      <c r="AY412" s="20"/>
      <c r="AZ412" s="19"/>
      <c r="BB412" s="21" t="s">
        <v>91</v>
      </c>
      <c r="BC412" s="20"/>
      <c r="BD412" s="19"/>
      <c r="BE412">
        <v>1</v>
      </c>
    </row>
    <row r="413" spans="1:57">
      <c r="A413" s="12" t="s">
        <v>84</v>
      </c>
      <c r="B413" s="12" t="s">
        <v>85</v>
      </c>
      <c r="D413" s="7"/>
      <c r="E413" s="7" t="s">
        <v>151</v>
      </c>
      <c r="F413" s="18" t="s">
        <v>92</v>
      </c>
      <c r="G413" s="7" t="s">
        <v>93</v>
      </c>
      <c r="H413" s="17" t="s">
        <v>94</v>
      </c>
      <c r="J413" s="18" t="s">
        <v>8</v>
      </c>
      <c r="K413" s="18" t="s">
        <v>9</v>
      </c>
      <c r="L413" s="18" t="s">
        <v>10</v>
      </c>
      <c r="N413" s="18" t="s">
        <v>8</v>
      </c>
      <c r="O413" s="18" t="s">
        <v>9</v>
      </c>
      <c r="P413" s="18" t="s">
        <v>10</v>
      </c>
      <c r="R413" s="18" t="s">
        <v>8</v>
      </c>
      <c r="S413" s="18" t="s">
        <v>9</v>
      </c>
      <c r="T413" s="18" t="s">
        <v>10</v>
      </c>
      <c r="V413" s="18" t="s">
        <v>8</v>
      </c>
      <c r="W413" s="18" t="s">
        <v>9</v>
      </c>
      <c r="X413" s="18" t="s">
        <v>10</v>
      </c>
      <c r="Z413" s="18" t="s">
        <v>8</v>
      </c>
      <c r="AA413" s="18" t="s">
        <v>9</v>
      </c>
      <c r="AB413" s="18" t="s">
        <v>10</v>
      </c>
      <c r="AD413" s="18" t="s">
        <v>8</v>
      </c>
      <c r="AE413" s="18" t="s">
        <v>9</v>
      </c>
      <c r="AF413" s="18" t="s">
        <v>10</v>
      </c>
      <c r="AH413" s="18" t="s">
        <v>8</v>
      </c>
      <c r="AI413" s="18" t="s">
        <v>9</v>
      </c>
      <c r="AJ413" s="18" t="s">
        <v>10</v>
      </c>
      <c r="AL413" s="18" t="s">
        <v>8</v>
      </c>
      <c r="AM413" s="18" t="s">
        <v>9</v>
      </c>
      <c r="AN413" s="18" t="s">
        <v>10</v>
      </c>
      <c r="AP413" s="18" t="s">
        <v>8</v>
      </c>
      <c r="AQ413" s="18" t="s">
        <v>9</v>
      </c>
      <c r="AR413" s="18" t="s">
        <v>10</v>
      </c>
      <c r="AT413" s="18" t="s">
        <v>8</v>
      </c>
      <c r="AU413" s="18" t="s">
        <v>9</v>
      </c>
      <c r="AV413" s="18" t="s">
        <v>10</v>
      </c>
      <c r="AX413" s="18" t="s">
        <v>8</v>
      </c>
      <c r="AY413" s="18" t="s">
        <v>9</v>
      </c>
      <c r="AZ413" s="18" t="s">
        <v>10</v>
      </c>
      <c r="BB413" s="18" t="s">
        <v>8</v>
      </c>
      <c r="BC413" s="18" t="s">
        <v>9</v>
      </c>
      <c r="BD413" s="18" t="s">
        <v>10</v>
      </c>
    </row>
    <row r="414" spans="1:57" outlineLevel="1">
      <c r="A414" s="12" t="s">
        <v>84</v>
      </c>
      <c r="B414">
        <v>1</v>
      </c>
      <c r="D414" s="9" t="s">
        <v>332</v>
      </c>
      <c r="E414" s="5" t="s">
        <v>337</v>
      </c>
      <c r="F414" s="10" t="s">
        <v>338</v>
      </c>
      <c r="G414" s="5"/>
      <c r="H414" s="5" t="s">
        <v>17</v>
      </c>
      <c r="J414" s="9">
        <v>500</v>
      </c>
      <c r="K414" s="9">
        <v>500</v>
      </c>
      <c r="L414" s="9">
        <v>500</v>
      </c>
      <c r="M414" t="s">
        <v>467</v>
      </c>
      <c r="N414" s="215">
        <f>EBS!R62</f>
        <v>442.68000000000006</v>
      </c>
      <c r="O414" s="215">
        <f>EBS!S62</f>
        <v>110.86799999999999</v>
      </c>
      <c r="P414" s="217"/>
      <c r="R414" s="9">
        <v>500</v>
      </c>
      <c r="S414" s="9">
        <v>500</v>
      </c>
      <c r="T414" s="9">
        <v>500</v>
      </c>
      <c r="V414" s="215">
        <f>EBS!R69</f>
        <v>179.76000000000005</v>
      </c>
      <c r="W414" s="215">
        <f>EBS!S69</f>
        <v>84.575999999999993</v>
      </c>
      <c r="X414" s="217"/>
      <c r="Z414" s="9">
        <v>500</v>
      </c>
      <c r="AA414" s="9">
        <v>500</v>
      </c>
      <c r="AB414" s="9">
        <v>500</v>
      </c>
      <c r="AD414" s="215">
        <f>EBS!R76</f>
        <v>633.5</v>
      </c>
      <c r="AE414" s="215">
        <f>EBS!S76</f>
        <v>129.94999999999999</v>
      </c>
      <c r="AF414" s="217"/>
      <c r="AH414" s="9">
        <v>500</v>
      </c>
      <c r="AI414" s="9">
        <v>500</v>
      </c>
      <c r="AJ414" s="9">
        <v>500</v>
      </c>
      <c r="AL414" s="215">
        <f>EBS!R83</f>
        <v>309.53999999999996</v>
      </c>
      <c r="AM414" s="215">
        <f>EBS!S83</f>
        <v>97.554000000000002</v>
      </c>
      <c r="AN414" s="217"/>
      <c r="AP414" s="9">
        <v>500</v>
      </c>
      <c r="AQ414" s="9">
        <v>500</v>
      </c>
      <c r="AR414" s="9">
        <v>500</v>
      </c>
      <c r="AT414" s="215">
        <f>EBS!R90</f>
        <v>274.82</v>
      </c>
      <c r="AU414" s="215">
        <f>EBS!S90</f>
        <v>94.081999999999994</v>
      </c>
      <c r="AV414" s="217"/>
    </row>
    <row r="415" spans="1:57" outlineLevel="1">
      <c r="A415" s="12" t="s">
        <v>84</v>
      </c>
      <c r="B415">
        <v>1</v>
      </c>
      <c r="D415" s="9" t="s">
        <v>339</v>
      </c>
      <c r="E415" s="65" t="s">
        <v>340</v>
      </c>
      <c r="F415" s="10" t="s">
        <v>341</v>
      </c>
      <c r="G415" s="5"/>
      <c r="H415" s="5" t="s">
        <v>17</v>
      </c>
      <c r="J415" s="9">
        <v>3</v>
      </c>
      <c r="K415" s="9">
        <v>3</v>
      </c>
      <c r="L415" s="9">
        <v>3</v>
      </c>
      <c r="N415" s="89">
        <v>2</v>
      </c>
      <c r="O415" s="89">
        <v>2</v>
      </c>
      <c r="P415" s="164"/>
      <c r="R415" s="9">
        <v>3</v>
      </c>
      <c r="S415" s="9">
        <v>3</v>
      </c>
      <c r="T415" s="9">
        <v>3</v>
      </c>
      <c r="V415" s="89">
        <v>2</v>
      </c>
      <c r="W415" s="89">
        <v>2</v>
      </c>
      <c r="X415" s="164"/>
      <c r="Z415" s="9">
        <v>3</v>
      </c>
      <c r="AA415" s="9">
        <v>3</v>
      </c>
      <c r="AB415" s="9">
        <v>3</v>
      </c>
      <c r="AD415" s="89">
        <v>2</v>
      </c>
      <c r="AE415" s="89">
        <v>2</v>
      </c>
      <c r="AF415" s="164"/>
      <c r="AH415" s="9">
        <v>3</v>
      </c>
      <c r="AI415" s="9">
        <v>3</v>
      </c>
      <c r="AJ415" s="9">
        <v>3</v>
      </c>
      <c r="AL415" s="89">
        <v>2</v>
      </c>
      <c r="AM415" s="89">
        <v>2</v>
      </c>
      <c r="AN415" s="164"/>
      <c r="AP415" s="9">
        <v>3</v>
      </c>
      <c r="AQ415" s="9">
        <v>3</v>
      </c>
      <c r="AR415" s="9">
        <v>3</v>
      </c>
      <c r="AT415" s="89">
        <v>2</v>
      </c>
      <c r="AU415" s="89">
        <v>2</v>
      </c>
      <c r="AV415" s="164"/>
    </row>
    <row r="416" spans="1:57" outlineLevel="1">
      <c r="A416" s="12" t="s">
        <v>84</v>
      </c>
      <c r="B416">
        <v>1</v>
      </c>
      <c r="D416" s="9" t="s">
        <v>342</v>
      </c>
      <c r="E416" s="5"/>
      <c r="F416" s="10" t="s">
        <v>343</v>
      </c>
      <c r="G416" s="5"/>
      <c r="H416" s="5" t="s">
        <v>98</v>
      </c>
      <c r="J416" s="9">
        <v>3000</v>
      </c>
      <c r="K416" s="9">
        <v>3000</v>
      </c>
      <c r="L416" s="9">
        <v>3000</v>
      </c>
      <c r="N416" s="9">
        <v>3000</v>
      </c>
      <c r="O416" s="9">
        <v>3000</v>
      </c>
      <c r="P416" s="165"/>
      <c r="R416" s="9">
        <v>3000</v>
      </c>
      <c r="S416" s="9">
        <v>3000</v>
      </c>
      <c r="T416" s="9">
        <v>3000</v>
      </c>
      <c r="V416" s="9">
        <v>3000</v>
      </c>
      <c r="W416" s="9">
        <v>3000</v>
      </c>
      <c r="X416" s="165"/>
      <c r="Z416" s="9">
        <v>3000</v>
      </c>
      <c r="AA416" s="9">
        <v>3000</v>
      </c>
      <c r="AB416" s="9">
        <v>3000</v>
      </c>
      <c r="AD416" s="9">
        <v>3000</v>
      </c>
      <c r="AE416" s="9">
        <v>3000</v>
      </c>
      <c r="AF416" s="165"/>
      <c r="AH416" s="9">
        <v>3000</v>
      </c>
      <c r="AI416" s="9">
        <v>3000</v>
      </c>
      <c r="AJ416" s="9">
        <v>3000</v>
      </c>
      <c r="AL416" s="9">
        <v>3000</v>
      </c>
      <c r="AM416" s="9">
        <v>3000</v>
      </c>
      <c r="AN416" s="165"/>
      <c r="AP416" s="9">
        <v>3000</v>
      </c>
      <c r="AQ416" s="9">
        <v>3000</v>
      </c>
      <c r="AR416" s="9">
        <v>3000</v>
      </c>
      <c r="AT416" s="9">
        <v>3000</v>
      </c>
      <c r="AU416" s="9">
        <v>3000</v>
      </c>
      <c r="AV416" s="165"/>
    </row>
    <row r="417" spans="1:57" outlineLevel="1">
      <c r="A417" s="12" t="s">
        <v>84</v>
      </c>
      <c r="B417">
        <v>1</v>
      </c>
      <c r="D417" s="9" t="s">
        <v>344</v>
      </c>
      <c r="E417" s="5"/>
      <c r="F417" s="10" t="s">
        <v>345</v>
      </c>
      <c r="G417" s="5"/>
      <c r="H417" s="5" t="s">
        <v>17</v>
      </c>
      <c r="J417" s="9">
        <v>250</v>
      </c>
      <c r="K417" s="9">
        <v>250</v>
      </c>
      <c r="L417" s="9">
        <v>250</v>
      </c>
      <c r="N417" s="9">
        <v>250</v>
      </c>
      <c r="O417" s="9">
        <v>250</v>
      </c>
      <c r="P417" s="165"/>
      <c r="R417" s="9">
        <v>250</v>
      </c>
      <c r="S417" s="9">
        <v>250</v>
      </c>
      <c r="T417" s="9">
        <v>250</v>
      </c>
      <c r="V417" s="9">
        <v>250</v>
      </c>
      <c r="W417" s="9">
        <v>250</v>
      </c>
      <c r="X417" s="165"/>
      <c r="Z417" s="9">
        <v>250</v>
      </c>
      <c r="AA417" s="9">
        <v>250</v>
      </c>
      <c r="AB417" s="9">
        <v>250</v>
      </c>
      <c r="AD417" s="9">
        <v>250</v>
      </c>
      <c r="AE417" s="9">
        <v>250</v>
      </c>
      <c r="AF417" s="165"/>
      <c r="AH417" s="9">
        <v>250</v>
      </c>
      <c r="AI417" s="9">
        <v>250</v>
      </c>
      <c r="AJ417" s="9">
        <v>250</v>
      </c>
      <c r="AL417" s="9">
        <v>250</v>
      </c>
      <c r="AM417" s="9">
        <v>250</v>
      </c>
      <c r="AN417" s="165"/>
      <c r="AP417" s="9">
        <v>250</v>
      </c>
      <c r="AQ417" s="9">
        <v>250</v>
      </c>
      <c r="AR417" s="9">
        <v>250</v>
      </c>
      <c r="AT417" s="9">
        <v>250</v>
      </c>
      <c r="AU417" s="9">
        <v>250</v>
      </c>
      <c r="AV417" s="165"/>
    </row>
    <row r="418" spans="1:57" outlineLevel="1">
      <c r="A418" s="12" t="s">
        <v>84</v>
      </c>
      <c r="B418">
        <v>1</v>
      </c>
      <c r="D418" s="9" t="s">
        <v>346</v>
      </c>
      <c r="E418" s="65" t="s">
        <v>340</v>
      </c>
      <c r="F418" s="10" t="s">
        <v>106</v>
      </c>
      <c r="G418" s="5"/>
      <c r="H418" s="5" t="s">
        <v>17</v>
      </c>
      <c r="J418" s="9">
        <v>3</v>
      </c>
      <c r="K418" s="9">
        <v>3</v>
      </c>
      <c r="L418" s="25">
        <v>1</v>
      </c>
      <c r="N418" s="9">
        <v>3</v>
      </c>
      <c r="O418" s="9">
        <v>3</v>
      </c>
      <c r="P418" s="164"/>
      <c r="R418" s="9">
        <v>3</v>
      </c>
      <c r="S418" s="9">
        <v>3</v>
      </c>
      <c r="T418" s="25">
        <v>1</v>
      </c>
      <c r="V418" s="9">
        <v>3</v>
      </c>
      <c r="W418" s="9">
        <v>3</v>
      </c>
      <c r="X418" s="164"/>
      <c r="Z418" s="9">
        <v>3</v>
      </c>
      <c r="AA418" s="9">
        <v>3</v>
      </c>
      <c r="AB418" s="25">
        <v>1</v>
      </c>
      <c r="AD418" s="9">
        <v>3</v>
      </c>
      <c r="AE418" s="9">
        <v>3</v>
      </c>
      <c r="AF418" s="164"/>
      <c r="AH418" s="9">
        <v>3</v>
      </c>
      <c r="AI418" s="9">
        <v>3</v>
      </c>
      <c r="AJ418" s="25">
        <v>1</v>
      </c>
      <c r="AL418" s="9">
        <v>3</v>
      </c>
      <c r="AM418" s="9">
        <v>3</v>
      </c>
      <c r="AN418" s="164"/>
      <c r="AP418" s="9">
        <v>3</v>
      </c>
      <c r="AQ418" s="9">
        <v>3</v>
      </c>
      <c r="AR418" s="25">
        <v>1</v>
      </c>
      <c r="AT418" s="9">
        <v>3</v>
      </c>
      <c r="AU418" s="9">
        <v>3</v>
      </c>
      <c r="AV418" s="164"/>
    </row>
    <row r="419" spans="1:57" outlineLevel="1">
      <c r="A419" s="12" t="s">
        <v>84</v>
      </c>
      <c r="B419">
        <v>1</v>
      </c>
      <c r="D419" s="9" t="s">
        <v>347</v>
      </c>
      <c r="E419" s="65" t="s">
        <v>348</v>
      </c>
      <c r="F419" s="10" t="s">
        <v>349</v>
      </c>
      <c r="G419" s="5"/>
      <c r="H419" s="5" t="s">
        <v>106</v>
      </c>
      <c r="J419" s="9">
        <v>27</v>
      </c>
      <c r="K419" s="25">
        <v>2.7</v>
      </c>
      <c r="L419" s="25">
        <v>2.7</v>
      </c>
      <c r="N419" s="15">
        <v>0</v>
      </c>
      <c r="O419" s="15">
        <v>0</v>
      </c>
      <c r="P419" s="164"/>
      <c r="R419" s="9">
        <v>27</v>
      </c>
      <c r="S419" s="25">
        <v>2.7</v>
      </c>
      <c r="T419" s="25">
        <v>2.7</v>
      </c>
      <c r="V419" s="15">
        <v>0</v>
      </c>
      <c r="W419" s="15">
        <v>0</v>
      </c>
      <c r="X419" s="164"/>
      <c r="Z419" s="9">
        <v>27</v>
      </c>
      <c r="AA419" s="25">
        <v>2.7</v>
      </c>
      <c r="AB419" s="25">
        <v>2.7</v>
      </c>
      <c r="AD419" s="15">
        <v>0</v>
      </c>
      <c r="AE419" s="15">
        <v>0</v>
      </c>
      <c r="AF419" s="164"/>
      <c r="AH419" s="9">
        <v>27</v>
      </c>
      <c r="AI419" s="25">
        <v>2.7</v>
      </c>
      <c r="AJ419" s="25">
        <v>2.7</v>
      </c>
      <c r="AL419" s="15">
        <v>0</v>
      </c>
      <c r="AM419" s="15">
        <v>0</v>
      </c>
      <c r="AN419" s="164"/>
      <c r="AP419" s="9">
        <v>27</v>
      </c>
      <c r="AQ419" s="25">
        <v>2.7</v>
      </c>
      <c r="AR419" s="25">
        <v>2.7</v>
      </c>
      <c r="AT419" s="15">
        <v>0</v>
      </c>
      <c r="AU419" s="15">
        <v>0</v>
      </c>
      <c r="AV419" s="164"/>
    </row>
    <row r="420" spans="1:57" outlineLevel="1">
      <c r="A420" s="12" t="s">
        <v>84</v>
      </c>
      <c r="B420">
        <v>1</v>
      </c>
      <c r="D420" s="9" t="s">
        <v>350</v>
      </c>
      <c r="E420" s="65" t="s">
        <v>351</v>
      </c>
      <c r="F420" s="10" t="s">
        <v>352</v>
      </c>
      <c r="G420" s="5"/>
      <c r="H420" s="5" t="s">
        <v>106</v>
      </c>
      <c r="J420" s="9">
        <v>30</v>
      </c>
      <c r="K420" s="9">
        <v>30</v>
      </c>
      <c r="L420" s="9">
        <v>30</v>
      </c>
      <c r="N420" s="15">
        <v>3</v>
      </c>
      <c r="O420" s="15">
        <v>3</v>
      </c>
      <c r="P420" s="164"/>
      <c r="R420" s="9">
        <v>30</v>
      </c>
      <c r="S420" s="9">
        <v>30</v>
      </c>
      <c r="T420" s="9">
        <v>30</v>
      </c>
      <c r="V420" s="15">
        <v>3</v>
      </c>
      <c r="W420" s="15">
        <v>3</v>
      </c>
      <c r="X420" s="164"/>
      <c r="Z420" s="9">
        <v>30</v>
      </c>
      <c r="AA420" s="9">
        <v>30</v>
      </c>
      <c r="AB420" s="9">
        <v>30</v>
      </c>
      <c r="AD420" s="15">
        <v>3</v>
      </c>
      <c r="AE420" s="15">
        <v>3</v>
      </c>
      <c r="AF420" s="164"/>
      <c r="AH420" s="9">
        <v>30</v>
      </c>
      <c r="AI420" s="9">
        <v>30</v>
      </c>
      <c r="AJ420" s="9">
        <v>30</v>
      </c>
      <c r="AL420" s="15">
        <v>3</v>
      </c>
      <c r="AM420" s="15">
        <v>3</v>
      </c>
      <c r="AN420" s="164"/>
      <c r="AP420" s="9">
        <v>30</v>
      </c>
      <c r="AQ420" s="9">
        <v>30</v>
      </c>
      <c r="AR420" s="9">
        <v>30</v>
      </c>
      <c r="AT420" s="15">
        <v>3</v>
      </c>
      <c r="AU420" s="15">
        <v>3</v>
      </c>
      <c r="AV420" s="164"/>
    </row>
    <row r="421" spans="1:57" outlineLevel="1">
      <c r="A421" s="12" t="s">
        <v>84</v>
      </c>
      <c r="B421">
        <v>1</v>
      </c>
      <c r="D421" s="9" t="s">
        <v>353</v>
      </c>
      <c r="E421" s="65" t="s">
        <v>354</v>
      </c>
      <c r="F421" s="10" t="s">
        <v>106</v>
      </c>
      <c r="G421" s="5"/>
      <c r="H421" s="5" t="s">
        <v>17</v>
      </c>
      <c r="J421" s="24">
        <v>1</v>
      </c>
      <c r="K421" s="24">
        <v>1</v>
      </c>
      <c r="L421" s="24">
        <v>1</v>
      </c>
      <c r="N421" s="23">
        <v>0.8</v>
      </c>
      <c r="O421" s="23">
        <v>0.8</v>
      </c>
      <c r="P421" s="166"/>
      <c r="R421" s="24">
        <v>1</v>
      </c>
      <c r="S421" s="24">
        <v>1</v>
      </c>
      <c r="T421" s="24">
        <v>1</v>
      </c>
      <c r="V421" s="23">
        <v>0.8</v>
      </c>
      <c r="W421" s="23">
        <v>0.8</v>
      </c>
      <c r="X421" s="166"/>
      <c r="Z421" s="24">
        <v>1</v>
      </c>
      <c r="AA421" s="24">
        <v>1</v>
      </c>
      <c r="AB421" s="24">
        <v>1</v>
      </c>
      <c r="AD421" s="23">
        <v>0.8</v>
      </c>
      <c r="AE421" s="23">
        <v>0.8</v>
      </c>
      <c r="AF421" s="166"/>
      <c r="AH421" s="24">
        <v>1</v>
      </c>
      <c r="AI421" s="24">
        <v>1</v>
      </c>
      <c r="AJ421" s="24">
        <v>1</v>
      </c>
      <c r="AL421" s="23">
        <v>0.8</v>
      </c>
      <c r="AM421" s="23">
        <v>0.8</v>
      </c>
      <c r="AN421" s="166"/>
      <c r="AP421" s="24">
        <v>1</v>
      </c>
      <c r="AQ421" s="24">
        <v>1</v>
      </c>
      <c r="AR421" s="24">
        <v>1</v>
      </c>
      <c r="AT421" s="23">
        <v>0.8</v>
      </c>
      <c r="AU421" s="23">
        <v>0.8</v>
      </c>
      <c r="AV421" s="166"/>
    </row>
    <row r="422" spans="1:57" outlineLevel="1">
      <c r="A422" s="12" t="s">
        <v>84</v>
      </c>
      <c r="B422">
        <v>1</v>
      </c>
      <c r="D422" s="9" t="s">
        <v>284</v>
      </c>
      <c r="E422" s="88" t="s">
        <v>355</v>
      </c>
      <c r="F422" s="10" t="s">
        <v>356</v>
      </c>
      <c r="G422" s="5"/>
      <c r="H422" s="5" t="s">
        <v>17</v>
      </c>
      <c r="J422" s="9">
        <v>2</v>
      </c>
      <c r="K422" s="9">
        <v>2</v>
      </c>
      <c r="L422" s="9">
        <v>2</v>
      </c>
      <c r="N422" s="9">
        <v>2</v>
      </c>
      <c r="O422" s="9">
        <v>2</v>
      </c>
      <c r="P422" s="165"/>
      <c r="R422" s="9">
        <v>2</v>
      </c>
      <c r="S422" s="9">
        <v>2</v>
      </c>
      <c r="T422" s="9">
        <v>2</v>
      </c>
      <c r="V422" s="9">
        <v>2</v>
      </c>
      <c r="W422" s="9">
        <v>2</v>
      </c>
      <c r="X422" s="165"/>
      <c r="Z422" s="9">
        <v>2</v>
      </c>
      <c r="AA422" s="9">
        <v>2</v>
      </c>
      <c r="AB422" s="9">
        <v>2</v>
      </c>
      <c r="AD422" s="9">
        <v>2</v>
      </c>
      <c r="AE422" s="9">
        <v>2</v>
      </c>
      <c r="AF422" s="165"/>
      <c r="AH422" s="9">
        <v>2</v>
      </c>
      <c r="AI422" s="9">
        <v>2</v>
      </c>
      <c r="AJ422" s="9">
        <v>2</v>
      </c>
      <c r="AL422" s="9">
        <v>2</v>
      </c>
      <c r="AM422" s="9">
        <v>2</v>
      </c>
      <c r="AN422" s="165"/>
      <c r="AP422" s="9">
        <v>2</v>
      </c>
      <c r="AQ422" s="9">
        <v>2</v>
      </c>
      <c r="AR422" s="9">
        <v>2</v>
      </c>
      <c r="AT422" s="9">
        <v>2</v>
      </c>
      <c r="AU422" s="9">
        <v>2</v>
      </c>
      <c r="AV422" s="165"/>
    </row>
    <row r="423" spans="1:57" outlineLevel="1">
      <c r="A423">
        <v>1</v>
      </c>
      <c r="B423">
        <v>1</v>
      </c>
      <c r="F423"/>
    </row>
    <row r="424" spans="1:57" outlineLevel="1">
      <c r="A424">
        <v>1</v>
      </c>
      <c r="B424">
        <v>1</v>
      </c>
      <c r="D424" s="9" t="s">
        <v>332</v>
      </c>
      <c r="F424"/>
      <c r="J424" s="8">
        <f>J414*J415*J362</f>
        <v>144</v>
      </c>
      <c r="K424" s="8">
        <f>K414*K415*K362</f>
        <v>144</v>
      </c>
      <c r="L424" s="8">
        <f>L414*L415*L362</f>
        <v>144</v>
      </c>
      <c r="M424">
        <v>2</v>
      </c>
      <c r="N424" s="8">
        <f>N414*N415*N362</f>
        <v>84.994560000000007</v>
      </c>
      <c r="O424" s="8">
        <f>O414*O415*O362</f>
        <v>21.286656000000001</v>
      </c>
      <c r="P424" s="163"/>
      <c r="R424" s="8">
        <f>R414*R415*R362</f>
        <v>144</v>
      </c>
      <c r="S424" s="8">
        <f>S414*S415*S362</f>
        <v>144</v>
      </c>
      <c r="T424" s="8">
        <f>T414*T415*T362</f>
        <v>144</v>
      </c>
      <c r="V424" s="8">
        <f>V414*V415*V362</f>
        <v>34.513920000000013</v>
      </c>
      <c r="W424" s="8">
        <f>W414*W415*W362</f>
        <v>16.238592000000001</v>
      </c>
      <c r="X424" s="163"/>
      <c r="Z424" s="8">
        <f>Z414*Z415*Z362</f>
        <v>144</v>
      </c>
      <c r="AA424" s="8">
        <f>AA414*AA415*AA362</f>
        <v>144</v>
      </c>
      <c r="AB424" s="8">
        <f>AB414*AB415*AB362</f>
        <v>144</v>
      </c>
      <c r="AD424" s="8">
        <f>AD414*AD415*AD362</f>
        <v>121.63200000000001</v>
      </c>
      <c r="AE424" s="8">
        <f>AE414*AE415*AE362</f>
        <v>24.950399999999998</v>
      </c>
      <c r="AF424" s="163"/>
      <c r="AH424" s="8">
        <f>AH414*AH415*AH362</f>
        <v>144</v>
      </c>
      <c r="AI424" s="8">
        <f>AI414*AI415*AI362</f>
        <v>144</v>
      </c>
      <c r="AJ424" s="8">
        <f>AJ414*AJ415*AJ362</f>
        <v>144</v>
      </c>
      <c r="AL424" s="8">
        <f>AL414*AL415*AL362</f>
        <v>59.431679999999993</v>
      </c>
      <c r="AM424" s="8">
        <f>AM414*AM415*AM362</f>
        <v>18.730368000000002</v>
      </c>
      <c r="AN424" s="163"/>
      <c r="AP424" s="8">
        <f>AP414*AP415*AP362</f>
        <v>144</v>
      </c>
      <c r="AQ424" s="8">
        <f>AQ414*AQ415*AQ362</f>
        <v>144</v>
      </c>
      <c r="AR424" s="8">
        <f>AR414*AR415*AR362</f>
        <v>144</v>
      </c>
      <c r="AT424" s="8">
        <f>AT414*AT415*AT362</f>
        <v>52.765439999999998</v>
      </c>
      <c r="AU424" s="8">
        <f>AU414*AU415*AU362</f>
        <v>18.063744</v>
      </c>
      <c r="AV424" s="163"/>
      <c r="AX424" s="8">
        <f t="shared" ref="AX424:AX428" si="213">J424+R424+Z424+AH424+AP424</f>
        <v>720</v>
      </c>
      <c r="AY424" s="8">
        <f t="shared" ref="AY424:AY429" si="214">K424+S424+AA424+AI424+AQ424</f>
        <v>720</v>
      </c>
      <c r="AZ424" s="8">
        <f t="shared" ref="AZ424:AZ429" si="215">L424+T424+AB424+AJ424+AR424</f>
        <v>720</v>
      </c>
      <c r="BB424" s="8">
        <f t="shared" ref="BB424:BB429" si="216">N424+V424+AD424+AL424+AT424</f>
        <v>353.33760000000001</v>
      </c>
      <c r="BC424" s="8">
        <f t="shared" ref="BC424:BC429" si="217">O424+W424+AE424+AM424+AU424</f>
        <v>99.269760000000005</v>
      </c>
      <c r="BD424" s="8">
        <f t="shared" ref="BD424:BD429" si="218">P424+X424+AF424+AN424+AV424</f>
        <v>0</v>
      </c>
    </row>
    <row r="425" spans="1:57" outlineLevel="1">
      <c r="A425">
        <v>1</v>
      </c>
      <c r="B425">
        <v>1</v>
      </c>
      <c r="D425" s="9" t="s">
        <v>342</v>
      </c>
      <c r="F425"/>
      <c r="J425" s="8">
        <f>(J416-3000)*J363</f>
        <v>0</v>
      </c>
      <c r="K425" s="8">
        <f>(K416-3000)*K363</f>
        <v>0</v>
      </c>
      <c r="L425" s="8">
        <f>(L416-3000)*L363</f>
        <v>0</v>
      </c>
      <c r="N425" s="8">
        <f>(N416-3000)*N363</f>
        <v>0</v>
      </c>
      <c r="O425" s="8">
        <f>(O416-3000)*O363</f>
        <v>0</v>
      </c>
      <c r="P425" s="163"/>
      <c r="R425" s="8">
        <f>(R416-3000)*R363</f>
        <v>0</v>
      </c>
      <c r="S425" s="8">
        <f>(S416-3000)*S363</f>
        <v>0</v>
      </c>
      <c r="T425" s="8">
        <f>(T416-3000)*T363</f>
        <v>0</v>
      </c>
      <c r="V425" s="8">
        <f>(V416-3000)*V363</f>
        <v>0</v>
      </c>
      <c r="W425" s="8">
        <f>(W416-3000)*W363</f>
        <v>0</v>
      </c>
      <c r="X425" s="163"/>
      <c r="Z425" s="8">
        <f>(Z416-3000)*Z363</f>
        <v>0</v>
      </c>
      <c r="AA425" s="8">
        <f>(AA416-3000)*AA363</f>
        <v>0</v>
      </c>
      <c r="AB425" s="8">
        <f>(AB416-3000)*AB363</f>
        <v>0</v>
      </c>
      <c r="AD425" s="8">
        <f>(AD416-3000)*AD363</f>
        <v>0</v>
      </c>
      <c r="AE425" s="8">
        <f>(AE416-3000)*AE363</f>
        <v>0</v>
      </c>
      <c r="AF425" s="163"/>
      <c r="AH425" s="8">
        <f>(AH416-3000)*AH363</f>
        <v>0</v>
      </c>
      <c r="AI425" s="8">
        <f>(AI416-3000)*AI363</f>
        <v>0</v>
      </c>
      <c r="AJ425" s="8">
        <f>(AJ416-3000)*AJ363</f>
        <v>0</v>
      </c>
      <c r="AL425" s="8">
        <f>(AL416-3000)*AL363</f>
        <v>0</v>
      </c>
      <c r="AM425" s="8">
        <f>(AM416-3000)*AM363</f>
        <v>0</v>
      </c>
      <c r="AN425" s="163"/>
      <c r="AP425" s="8">
        <f>(AP416-3000)*AP363</f>
        <v>0</v>
      </c>
      <c r="AQ425" s="8">
        <f>(AQ416-3000)*AQ363</f>
        <v>0</v>
      </c>
      <c r="AR425" s="8">
        <f>(AR416-3000)*AR363</f>
        <v>0</v>
      </c>
      <c r="AT425" s="8">
        <f>(AT416-3000)*AT363</f>
        <v>0</v>
      </c>
      <c r="AU425" s="8">
        <f>(AU416-3000)*AU363</f>
        <v>0</v>
      </c>
      <c r="AV425" s="163"/>
      <c r="AX425" s="8">
        <f t="shared" si="213"/>
        <v>0</v>
      </c>
      <c r="AY425" s="8">
        <f t="shared" si="214"/>
        <v>0</v>
      </c>
      <c r="AZ425" s="8">
        <f t="shared" si="215"/>
        <v>0</v>
      </c>
      <c r="BB425" s="8">
        <f t="shared" si="216"/>
        <v>0</v>
      </c>
      <c r="BC425" s="8">
        <f t="shared" si="217"/>
        <v>0</v>
      </c>
      <c r="BD425" s="8">
        <f t="shared" si="218"/>
        <v>0</v>
      </c>
    </row>
    <row r="426" spans="1:57" outlineLevel="1">
      <c r="A426">
        <v>1</v>
      </c>
      <c r="B426">
        <v>1</v>
      </c>
      <c r="D426" s="9" t="s">
        <v>344</v>
      </c>
      <c r="F426"/>
      <c r="J426" s="8">
        <f>(J417-125)*J364*J415</f>
        <v>18</v>
      </c>
      <c r="K426" s="8">
        <f>(K417-125)*K364*K415</f>
        <v>18</v>
      </c>
      <c r="L426" s="8">
        <f>(L417-125)*L364*L415</f>
        <v>18</v>
      </c>
      <c r="N426" s="8">
        <f>(N417-125)*N364*N415</f>
        <v>12</v>
      </c>
      <c r="O426" s="8">
        <f>(O417-125)*O364*O415</f>
        <v>12</v>
      </c>
      <c r="P426" s="163"/>
      <c r="R426" s="8">
        <f>(R417-125)*R364*R415</f>
        <v>18</v>
      </c>
      <c r="S426" s="8">
        <f>(S417-125)*S364*S415</f>
        <v>18</v>
      </c>
      <c r="T426" s="8">
        <f>(T417-125)*T364*T415</f>
        <v>18</v>
      </c>
      <c r="V426" s="8">
        <f>(V417-125)*V364*V415</f>
        <v>12</v>
      </c>
      <c r="W426" s="8">
        <f>(W417-125)*W364*W415</f>
        <v>12</v>
      </c>
      <c r="X426" s="163"/>
      <c r="Z426" s="8">
        <f>(Z417-125)*Z364*Z415</f>
        <v>18</v>
      </c>
      <c r="AA426" s="8">
        <f>(AA417-125)*AA364*AA415</f>
        <v>18</v>
      </c>
      <c r="AB426" s="8">
        <f>(AB417-125)*AB364*AB415</f>
        <v>18</v>
      </c>
      <c r="AD426" s="8">
        <f>(AD417-125)*AD364*AD415</f>
        <v>12</v>
      </c>
      <c r="AE426" s="8">
        <f>(AE417-125)*AE364*AE415</f>
        <v>12</v>
      </c>
      <c r="AF426" s="163"/>
      <c r="AH426" s="8">
        <f>(AH417-125)*AH364*AH415</f>
        <v>18</v>
      </c>
      <c r="AI426" s="8">
        <f>(AI417-125)*AI364*AI415</f>
        <v>18</v>
      </c>
      <c r="AJ426" s="8">
        <f>(AJ417-125)*AJ364*AJ415</f>
        <v>18</v>
      </c>
      <c r="AL426" s="8">
        <f>(AL417-125)*AL364*AL415</f>
        <v>12</v>
      </c>
      <c r="AM426" s="8">
        <f>(AM417-125)*AM364*AM415</f>
        <v>12</v>
      </c>
      <c r="AN426" s="163"/>
      <c r="AP426" s="8">
        <f>(AP417-125)*AP364*AP415</f>
        <v>18</v>
      </c>
      <c r="AQ426" s="8">
        <f>(AQ417-125)*AQ364*AQ415</f>
        <v>18</v>
      </c>
      <c r="AR426" s="8">
        <f>(AR417-125)*AR364*AR415</f>
        <v>18</v>
      </c>
      <c r="AT426" s="8">
        <f>(AT417-125)*AT364*AT415</f>
        <v>12</v>
      </c>
      <c r="AU426" s="8">
        <f>(AU417-125)*AU364*AU415</f>
        <v>12</v>
      </c>
      <c r="AV426" s="163"/>
      <c r="AX426" s="8">
        <f t="shared" si="213"/>
        <v>90</v>
      </c>
      <c r="AY426" s="8">
        <f t="shared" si="214"/>
        <v>90</v>
      </c>
      <c r="AZ426" s="8">
        <f t="shared" si="215"/>
        <v>90</v>
      </c>
      <c r="BB426" s="8">
        <f t="shared" si="216"/>
        <v>60</v>
      </c>
      <c r="BC426" s="8">
        <f t="shared" si="217"/>
        <v>60</v>
      </c>
      <c r="BD426" s="8">
        <f t="shared" si="218"/>
        <v>0</v>
      </c>
    </row>
    <row r="427" spans="1:57" outlineLevel="1">
      <c r="A427">
        <v>1</v>
      </c>
      <c r="B427">
        <v>1</v>
      </c>
      <c r="D427" s="9" t="s">
        <v>357</v>
      </c>
      <c r="F427"/>
      <c r="J427" s="8">
        <f>((J414*J421)*J365*J418)*J422</f>
        <v>150</v>
      </c>
      <c r="K427" s="8">
        <f>((K414*K421)*K365*K418)*K422</f>
        <v>150</v>
      </c>
      <c r="L427" s="8">
        <f>((L414*L421)*L365*L418)*L422</f>
        <v>50</v>
      </c>
      <c r="N427" s="8">
        <f>((N414*N421)*N365*N418)*N422</f>
        <v>106.24320000000003</v>
      </c>
      <c r="O427" s="8">
        <f>((O414*O421)*O365*O418)*O422</f>
        <v>26.608320000000003</v>
      </c>
      <c r="P427" s="163"/>
      <c r="R427" s="8">
        <f>((R414*R421)*R365*R418)*R422</f>
        <v>150</v>
      </c>
      <c r="S427" s="8">
        <f>((S414*S421)*S365*S418)*S422</f>
        <v>150</v>
      </c>
      <c r="T427" s="8">
        <f>((T414*T421)*T365*T418)*T422</f>
        <v>50</v>
      </c>
      <c r="V427" s="8">
        <f>((V414*V421)*V365*V418)*V422</f>
        <v>43.142400000000016</v>
      </c>
      <c r="W427" s="8">
        <f>((W414*W421)*W365*W418)*W422</f>
        <v>20.29824</v>
      </c>
      <c r="X427" s="163"/>
      <c r="Z427" s="8">
        <f>((Z414*Z421)*Z365*Z418)*Z422</f>
        <v>150</v>
      </c>
      <c r="AA427" s="8">
        <f>((AA414*AA421)*AA365*AA418)*AA422</f>
        <v>150</v>
      </c>
      <c r="AB427" s="8">
        <f>((AB414*AB421)*AB365*AB418)*AB422</f>
        <v>50</v>
      </c>
      <c r="AD427" s="8">
        <f>((AD414*AD421)*AD365*AD418)*AD422</f>
        <v>152.04000000000002</v>
      </c>
      <c r="AE427" s="8">
        <f>((AE414*AE421)*AE365*AE418)*AE422</f>
        <v>31.188000000000002</v>
      </c>
      <c r="AF427" s="163"/>
      <c r="AH427" s="8">
        <f>((AH414*AH421)*AH365*AH418)*AH422</f>
        <v>150</v>
      </c>
      <c r="AI427" s="8">
        <f>((AI414*AI421)*AI365*AI418)*AI422</f>
        <v>150</v>
      </c>
      <c r="AJ427" s="8">
        <f>((AJ414*AJ421)*AJ365*AJ418)*AJ422</f>
        <v>50</v>
      </c>
      <c r="AL427" s="8">
        <f>((AL414*AL421)*AL365*AL418)*AL422</f>
        <v>74.289599999999993</v>
      </c>
      <c r="AM427" s="8">
        <f>((AM414*AM421)*AM365*AM418)*AM422</f>
        <v>23.412960000000005</v>
      </c>
      <c r="AN427" s="163"/>
      <c r="AP427" s="8">
        <f>((AP414*AP421)*AP365*AP418)*AP422</f>
        <v>150</v>
      </c>
      <c r="AQ427" s="8">
        <f>((AQ414*AQ421)*AQ365*AQ418)*AQ422</f>
        <v>150</v>
      </c>
      <c r="AR427" s="8">
        <f>((AR414*AR421)*AR365*AR418)*AR422</f>
        <v>50</v>
      </c>
      <c r="AT427" s="8">
        <f>((AT414*AT421)*AT365*AT418)*AT422</f>
        <v>65.956800000000001</v>
      </c>
      <c r="AU427" s="8">
        <f>((AU414*AU421)*AU365*AU418)*AU422</f>
        <v>22.57968</v>
      </c>
      <c r="AV427" s="163"/>
      <c r="AX427" s="8">
        <f t="shared" si="213"/>
        <v>750</v>
      </c>
      <c r="AY427" s="8">
        <f t="shared" si="214"/>
        <v>750</v>
      </c>
      <c r="AZ427" s="8">
        <f t="shared" si="215"/>
        <v>250</v>
      </c>
      <c r="BB427" s="8">
        <f t="shared" si="216"/>
        <v>441.67200000000003</v>
      </c>
      <c r="BC427" s="8">
        <f t="shared" si="217"/>
        <v>124.0872</v>
      </c>
      <c r="BD427" s="8">
        <f t="shared" si="218"/>
        <v>0</v>
      </c>
    </row>
    <row r="428" spans="1:57" outlineLevel="1">
      <c r="A428">
        <v>1</v>
      </c>
      <c r="B428">
        <v>1</v>
      </c>
      <c r="D428" s="9" t="s">
        <v>358</v>
      </c>
      <c r="F428"/>
      <c r="J428" s="8">
        <f>(J419*J420*J365*J418)*J422</f>
        <v>243</v>
      </c>
      <c r="K428" s="8">
        <f>(K419*K420*K365*K418)*K422</f>
        <v>24.299999999999997</v>
      </c>
      <c r="L428" s="8">
        <f>(L419*L420*L365*L418)*L422</f>
        <v>8.1</v>
      </c>
      <c r="N428" s="8">
        <f>(N419*N420*N365*N418)*N422</f>
        <v>0</v>
      </c>
      <c r="O428" s="8">
        <f>(O419*O420*O365*O418)*O422</f>
        <v>0</v>
      </c>
      <c r="P428" s="163"/>
      <c r="R428" s="8">
        <f>(R419*R420*R365*R418)*R422</f>
        <v>243</v>
      </c>
      <c r="S428" s="8">
        <f>(S419*S420*S365*S418)*S422</f>
        <v>24.299999999999997</v>
      </c>
      <c r="T428" s="8">
        <f>(T419*T420*T365*T418)*T422</f>
        <v>8.1</v>
      </c>
      <c r="V428" s="8">
        <f>(V419*V420*V365*V418)*V422</f>
        <v>0</v>
      </c>
      <c r="W428" s="8">
        <f>(W419*W420*W365*W418)*W422</f>
        <v>0</v>
      </c>
      <c r="X428" s="163"/>
      <c r="Z428" s="8">
        <f>(Z419*Z420*Z365*Z418)*Z422</f>
        <v>243</v>
      </c>
      <c r="AA428" s="8">
        <f>(AA419*AA420*AA365*AA418)*AA422</f>
        <v>24.299999999999997</v>
      </c>
      <c r="AB428" s="8">
        <f>(AB419*AB420*AB365*AB418)*AB422</f>
        <v>8.1</v>
      </c>
      <c r="AD428" s="8">
        <f>(AD419*AD420*AD365*AD418)*AD422</f>
        <v>0</v>
      </c>
      <c r="AE428" s="8">
        <f>(AE419*AE420*AE365*AE418)*AE422</f>
        <v>0</v>
      </c>
      <c r="AF428" s="163"/>
      <c r="AH428" s="8">
        <f>(AH419*AH420*AH365*AH418)*AH422</f>
        <v>243</v>
      </c>
      <c r="AI428" s="8">
        <f>(AI419*AI420*AI365*AI418)*AI422</f>
        <v>24.299999999999997</v>
      </c>
      <c r="AJ428" s="8">
        <f>(AJ419*AJ420*AJ365*AJ418)*AJ422</f>
        <v>8.1</v>
      </c>
      <c r="AL428" s="8">
        <f>(AL419*AL420*AL365*AL418)*AL422</f>
        <v>0</v>
      </c>
      <c r="AM428" s="8">
        <f>(AM419*AM420*AM365*AM418)*AM422</f>
        <v>0</v>
      </c>
      <c r="AN428" s="163"/>
      <c r="AP428" s="8">
        <f>(AP419*AP420*AP365*AP418)*AP422</f>
        <v>243</v>
      </c>
      <c r="AQ428" s="8">
        <f>(AQ419*AQ420*AQ365*AQ418)*AQ422</f>
        <v>24.299999999999997</v>
      </c>
      <c r="AR428" s="8">
        <f>(AR419*AR420*AR365*AR418)*AR422</f>
        <v>8.1</v>
      </c>
      <c r="AT428" s="8">
        <f>(AT419*AT420*AT365*AT418)*AT422</f>
        <v>0</v>
      </c>
      <c r="AU428" s="8">
        <f>(AU419*AU420*AU365*AU418)*AU422</f>
        <v>0</v>
      </c>
      <c r="AV428" s="163"/>
      <c r="AX428" s="8">
        <f t="shared" si="213"/>
        <v>1215</v>
      </c>
      <c r="AY428" s="8">
        <f t="shared" si="214"/>
        <v>121.49999999999999</v>
      </c>
      <c r="AZ428" s="8">
        <f t="shared" si="215"/>
        <v>40.5</v>
      </c>
      <c r="BB428" s="8">
        <f t="shared" si="216"/>
        <v>0</v>
      </c>
      <c r="BC428" s="8">
        <f t="shared" si="217"/>
        <v>0</v>
      </c>
      <c r="BD428" s="8">
        <f t="shared" si="218"/>
        <v>0</v>
      </c>
    </row>
    <row r="429" spans="1:57" collapsed="1">
      <c r="A429">
        <v>1</v>
      </c>
      <c r="B429" s="12" t="s">
        <v>145</v>
      </c>
      <c r="D429" s="7" t="s">
        <v>146</v>
      </c>
      <c r="F429"/>
      <c r="J429" s="3">
        <f>SUM(J424:J428)</f>
        <v>555</v>
      </c>
      <c r="K429" s="3">
        <f>SUM(K424:K428)</f>
        <v>336.3</v>
      </c>
      <c r="L429" s="3">
        <f>SUM(L424:L428)</f>
        <v>220.1</v>
      </c>
      <c r="N429" s="3">
        <f>SUM(N424:N428)</f>
        <v>203.23776000000004</v>
      </c>
      <c r="O429" s="3">
        <f>SUM(O424:O428)</f>
        <v>59.894976</v>
      </c>
      <c r="P429" s="3">
        <f>SUM(P424:P428)</f>
        <v>0</v>
      </c>
      <c r="R429" s="3">
        <f>SUM(R424:R428)</f>
        <v>555</v>
      </c>
      <c r="S429" s="3">
        <f>SUM(S424:S428)</f>
        <v>336.3</v>
      </c>
      <c r="T429" s="3">
        <f>SUM(T424:T428)</f>
        <v>220.1</v>
      </c>
      <c r="V429" s="3">
        <f>SUM(V424:V428)</f>
        <v>89.656320000000022</v>
      </c>
      <c r="W429" s="3">
        <f>SUM(W424:W428)</f>
        <v>48.536832000000004</v>
      </c>
      <c r="X429" s="3">
        <f>SUM(X424:X428)</f>
        <v>0</v>
      </c>
      <c r="Z429" s="3">
        <f>SUM(Z424:Z428)</f>
        <v>555</v>
      </c>
      <c r="AA429" s="3">
        <f>SUM(AA424:AA428)</f>
        <v>336.3</v>
      </c>
      <c r="AB429" s="3">
        <f>SUM(AB424:AB428)</f>
        <v>220.1</v>
      </c>
      <c r="AD429" s="3">
        <f>SUM(AD424:AD428)</f>
        <v>285.67200000000003</v>
      </c>
      <c r="AE429" s="3">
        <f>SUM(AE424:AE428)</f>
        <v>68.138400000000004</v>
      </c>
      <c r="AF429" s="3">
        <f>SUM(AF424:AF428)</f>
        <v>0</v>
      </c>
      <c r="AH429" s="3">
        <f>SUM(AH424:AH428)</f>
        <v>555</v>
      </c>
      <c r="AI429" s="3">
        <f>SUM(AI424:AI428)</f>
        <v>336.3</v>
      </c>
      <c r="AJ429" s="3">
        <f>SUM(AJ424:AJ428)</f>
        <v>220.1</v>
      </c>
      <c r="AL429" s="3">
        <f>SUM(AL424:AL428)</f>
        <v>145.72127999999998</v>
      </c>
      <c r="AM429" s="3">
        <f>SUM(AM424:AM428)</f>
        <v>54.143328000000011</v>
      </c>
      <c r="AN429" s="3">
        <f>SUM(AN424:AN428)</f>
        <v>0</v>
      </c>
      <c r="AP429" s="3">
        <f>SUM(AP424:AP428)</f>
        <v>555</v>
      </c>
      <c r="AQ429" s="3">
        <f>SUM(AQ424:AQ428)</f>
        <v>336.3</v>
      </c>
      <c r="AR429" s="3">
        <f>SUM(AR424:AR428)</f>
        <v>220.1</v>
      </c>
      <c r="AT429" s="3">
        <f>SUM(AT424:AT428)</f>
        <v>130.72224</v>
      </c>
      <c r="AU429" s="3">
        <f>SUM(AU424:AU428)</f>
        <v>52.643423999999996</v>
      </c>
      <c r="AV429" s="3">
        <f>SUM(AV424:AV428)</f>
        <v>0</v>
      </c>
      <c r="AX429" s="3">
        <f>J429+R429+Z429+AH429+AP429</f>
        <v>2775</v>
      </c>
      <c r="AY429" s="3">
        <f t="shared" si="214"/>
        <v>1681.5</v>
      </c>
      <c r="AZ429" s="3">
        <f t="shared" si="215"/>
        <v>1100.5</v>
      </c>
      <c r="BB429" s="3">
        <f t="shared" si="216"/>
        <v>855.00960000000009</v>
      </c>
      <c r="BC429" s="3">
        <f t="shared" si="217"/>
        <v>283.35696000000002</v>
      </c>
      <c r="BD429" s="3">
        <f t="shared" si="218"/>
        <v>0</v>
      </c>
      <c r="BE429">
        <v>1</v>
      </c>
    </row>
    <row r="430" spans="1:57">
      <c r="A430">
        <v>1</v>
      </c>
      <c r="B430" s="12" t="s">
        <v>145</v>
      </c>
      <c r="C430" s="6"/>
      <c r="E430" s="6"/>
      <c r="F430" s="6"/>
      <c r="G430" s="6"/>
      <c r="L430" s="3">
        <f>J429+K429+L429</f>
        <v>1111.3999999999999</v>
      </c>
      <c r="P430" s="3">
        <f>N429+O429+P429</f>
        <v>263.13273600000002</v>
      </c>
      <c r="T430" s="3">
        <f>R429+S429+T429</f>
        <v>1111.3999999999999</v>
      </c>
      <c r="X430" s="3">
        <f>V429+W429+X429</f>
        <v>138.19315200000003</v>
      </c>
      <c r="AB430" s="3">
        <f>Z429+AA429+AB429</f>
        <v>1111.3999999999999</v>
      </c>
      <c r="AF430" s="3">
        <f>AD429+AE429+AF429</f>
        <v>353.81040000000002</v>
      </c>
      <c r="AJ430" s="3">
        <f>AH429+AI429+AJ429</f>
        <v>1111.3999999999999</v>
      </c>
      <c r="AN430" s="3">
        <f>AL429+AM429+AN429</f>
        <v>199.86460799999998</v>
      </c>
      <c r="AR430" s="3">
        <f>AP429+AQ429+AR429</f>
        <v>1111.3999999999999</v>
      </c>
      <c r="AV430" s="3">
        <f>AT429+AU429+AV429</f>
        <v>183.36566399999998</v>
      </c>
      <c r="AZ430" s="3">
        <f>AX429+AY429+AZ429</f>
        <v>5557</v>
      </c>
      <c r="BD430" s="3">
        <f>BB429+BC429+BD429</f>
        <v>1138.3665600000002</v>
      </c>
    </row>
    <row r="431" spans="1:57">
      <c r="A431">
        <v>1</v>
      </c>
      <c r="B431" s="12" t="s">
        <v>147</v>
      </c>
      <c r="D431" s="7" t="s">
        <v>148</v>
      </c>
      <c r="F431"/>
      <c r="J431" s="3">
        <f>SUM(J424:J428)</f>
        <v>555</v>
      </c>
      <c r="K431" s="3">
        <f>SUM(K424:K428)</f>
        <v>336.3</v>
      </c>
      <c r="L431" s="3">
        <f>SUM(L424:L428)</f>
        <v>220.1</v>
      </c>
      <c r="N431" s="3">
        <f>SUM(N424:N428)</f>
        <v>203.23776000000004</v>
      </c>
      <c r="O431" s="3">
        <f>SUM(O424:O428)</f>
        <v>59.894976</v>
      </c>
      <c r="P431" s="3">
        <f>SUM(P424:P428)</f>
        <v>0</v>
      </c>
      <c r="R431" s="3">
        <f>SUM(R424:R428)</f>
        <v>555</v>
      </c>
      <c r="S431" s="3">
        <f>SUM(S424:S428)</f>
        <v>336.3</v>
      </c>
      <c r="T431" s="3">
        <f>SUM(T424:T428)</f>
        <v>220.1</v>
      </c>
      <c r="V431" s="3">
        <f>SUM(V424:V428)</f>
        <v>89.656320000000022</v>
      </c>
      <c r="W431" s="3">
        <f>SUM(W424:W428)</f>
        <v>48.536832000000004</v>
      </c>
      <c r="X431" s="3">
        <f>SUM(X424:X428)</f>
        <v>0</v>
      </c>
      <c r="Z431" s="3">
        <f>SUM(Z424:Z428)</f>
        <v>555</v>
      </c>
      <c r="AA431" s="3">
        <f>SUM(AA424:AA428)</f>
        <v>336.3</v>
      </c>
      <c r="AB431" s="3">
        <f>SUM(AB424:AB428)</f>
        <v>220.1</v>
      </c>
      <c r="AD431" s="3">
        <f>SUM(AD424:AD428)</f>
        <v>285.67200000000003</v>
      </c>
      <c r="AE431" s="3">
        <f>SUM(AE424:AE428)</f>
        <v>68.138400000000004</v>
      </c>
      <c r="AF431" s="3">
        <f>SUM(AF424:AF428)</f>
        <v>0</v>
      </c>
      <c r="AH431" s="3">
        <f>SUM(AH424:AH428)</f>
        <v>555</v>
      </c>
      <c r="AI431" s="3">
        <f>SUM(AI424:AI428)</f>
        <v>336.3</v>
      </c>
      <c r="AJ431" s="3">
        <f>SUM(AJ424:AJ428)</f>
        <v>220.1</v>
      </c>
      <c r="AL431" s="3">
        <f>SUM(AL424:AL428)</f>
        <v>145.72127999999998</v>
      </c>
      <c r="AM431" s="3">
        <f>SUM(AM424:AM428)</f>
        <v>54.143328000000011</v>
      </c>
      <c r="AN431" s="3">
        <f>SUM(AN424:AN428)</f>
        <v>0</v>
      </c>
      <c r="AP431" s="3">
        <f>SUM(AP424:AP428)</f>
        <v>555</v>
      </c>
      <c r="AQ431" s="3">
        <f>SUM(AQ424:AQ428)</f>
        <v>336.3</v>
      </c>
      <c r="AR431" s="3">
        <f>SUM(AR424:AR428)</f>
        <v>220.1</v>
      </c>
      <c r="AT431" s="3">
        <f>SUM(AT424:AT428)</f>
        <v>130.72224</v>
      </c>
      <c r="AU431" s="3">
        <f>SUM(AU424:AU428)</f>
        <v>52.643423999999996</v>
      </c>
      <c r="AV431" s="3">
        <f>SUM(AV424:AV428)</f>
        <v>0</v>
      </c>
      <c r="AX431" s="3">
        <f>J431+R431+Z431+AH431+AP431</f>
        <v>2775</v>
      </c>
      <c r="AY431" s="3">
        <f t="shared" ref="AY431" si="219">K431+S431+AA431+AI431+AQ431</f>
        <v>1681.5</v>
      </c>
      <c r="AZ431" s="3">
        <f t="shared" ref="AZ431" si="220">L431+T431+AB431+AJ431+AR431</f>
        <v>1100.5</v>
      </c>
      <c r="BB431" s="3">
        <f t="shared" ref="BB431" si="221">N431+V431+AD431+AL431+AT431</f>
        <v>855.00960000000009</v>
      </c>
      <c r="BC431" s="3">
        <f t="shared" ref="BC431" si="222">O431+W431+AE431+AM431+AU431</f>
        <v>283.35696000000002</v>
      </c>
      <c r="BD431" s="3">
        <f t="shared" ref="BD431" si="223">P431+X431+AF431+AN431+AV431</f>
        <v>0</v>
      </c>
      <c r="BE431">
        <v>1</v>
      </c>
    </row>
    <row r="432" spans="1:57">
      <c r="A432">
        <v>1</v>
      </c>
      <c r="B432" s="12" t="s">
        <v>147</v>
      </c>
      <c r="C432" s="6"/>
      <c r="E432" s="6"/>
      <c r="F432" s="6"/>
      <c r="G432" s="6"/>
      <c r="L432" s="3">
        <f>J431+K431+L431</f>
        <v>1111.3999999999999</v>
      </c>
      <c r="P432" s="3">
        <f>N431+O431+P431</f>
        <v>263.13273600000002</v>
      </c>
      <c r="T432" s="3">
        <f>R431+S431+T431</f>
        <v>1111.3999999999999</v>
      </c>
      <c r="X432" s="3">
        <f>V431+W431+X431</f>
        <v>138.19315200000003</v>
      </c>
      <c r="AB432" s="3">
        <f>Z431+AA431+AB431</f>
        <v>1111.3999999999999</v>
      </c>
      <c r="AF432" s="3">
        <f>AD431+AE431+AF431</f>
        <v>353.81040000000002</v>
      </c>
      <c r="AJ432" s="3">
        <f>AH431+AI431+AJ431</f>
        <v>1111.3999999999999</v>
      </c>
      <c r="AN432" s="3">
        <f>AL431+AM431+AN431</f>
        <v>199.86460799999998</v>
      </c>
      <c r="AR432" s="3">
        <f>AP431+AQ431+AR431</f>
        <v>1111.3999999999999</v>
      </c>
      <c r="AV432" s="3">
        <f>AT431+AU431+AV431</f>
        <v>183.36566399999998</v>
      </c>
      <c r="AZ432" s="3">
        <f>AX431+AY431+AZ431</f>
        <v>5557</v>
      </c>
      <c r="BD432" s="3">
        <f>BB431+BC431+BD431</f>
        <v>1138.3665600000002</v>
      </c>
    </row>
    <row r="433" spans="1:57" collapsed="1">
      <c r="A433">
        <v>1</v>
      </c>
      <c r="B433">
        <v>1</v>
      </c>
      <c r="F433"/>
      <c r="J433" s="6" t="s">
        <v>82</v>
      </c>
      <c r="K433" s="6"/>
      <c r="L433" s="6"/>
      <c r="M433" s="6"/>
      <c r="N433" s="6" t="s">
        <v>83</v>
      </c>
      <c r="O433" s="6"/>
      <c r="P433" s="6"/>
      <c r="R433" s="6" t="s">
        <v>82</v>
      </c>
      <c r="S433" s="6"/>
      <c r="T433" s="6"/>
      <c r="U433" s="6"/>
      <c r="V433" s="6" t="s">
        <v>83</v>
      </c>
      <c r="W433" s="6"/>
      <c r="X433" s="6"/>
      <c r="Z433" s="6" t="s">
        <v>82</v>
      </c>
      <c r="AA433" s="6"/>
      <c r="AB433" s="6"/>
      <c r="AC433" s="6"/>
      <c r="AD433" s="6" t="s">
        <v>83</v>
      </c>
      <c r="AE433" s="6"/>
      <c r="AF433" s="6"/>
      <c r="AH433" s="6" t="s">
        <v>82</v>
      </c>
      <c r="AI433" s="6"/>
      <c r="AJ433" s="6"/>
      <c r="AK433" s="6"/>
      <c r="AL433" s="6" t="s">
        <v>83</v>
      </c>
      <c r="AM433" s="6"/>
      <c r="AN433" s="6"/>
      <c r="AP433" s="6" t="s">
        <v>82</v>
      </c>
      <c r="AQ433" s="6"/>
      <c r="AR433" s="6"/>
      <c r="AS433" s="6"/>
      <c r="AT433" s="6" t="s">
        <v>83</v>
      </c>
      <c r="AU433" s="6"/>
      <c r="AV433" s="6"/>
      <c r="AX433" s="6" t="s">
        <v>82</v>
      </c>
      <c r="AY433" s="6"/>
      <c r="AZ433" s="6"/>
      <c r="BA433" s="6"/>
      <c r="BB433" s="6" t="s">
        <v>83</v>
      </c>
      <c r="BC433" s="6"/>
      <c r="BD433" s="6"/>
    </row>
    <row r="434" spans="1:57">
      <c r="A434" s="12" t="s">
        <v>84</v>
      </c>
      <c r="B434" s="12" t="s">
        <v>85</v>
      </c>
      <c r="D434" s="4" t="s">
        <v>359</v>
      </c>
      <c r="E434" s="43"/>
      <c r="F434" s="44"/>
      <c r="G434" s="45"/>
      <c r="H434" s="46"/>
      <c r="J434" s="21" t="s">
        <v>86</v>
      </c>
      <c r="K434" s="20"/>
      <c r="L434" s="19"/>
      <c r="M434" t="s">
        <v>467</v>
      </c>
      <c r="N434" s="21" t="s">
        <v>86</v>
      </c>
      <c r="O434" s="20"/>
      <c r="P434" s="19"/>
      <c r="R434" s="21" t="s">
        <v>87</v>
      </c>
      <c r="S434" s="20"/>
      <c r="T434" s="19"/>
      <c r="V434" s="21" t="s">
        <v>87</v>
      </c>
      <c r="W434" s="20"/>
      <c r="X434" s="19"/>
      <c r="Z434" s="21" t="s">
        <v>88</v>
      </c>
      <c r="AA434" s="20"/>
      <c r="AB434" s="19"/>
      <c r="AD434" s="21" t="s">
        <v>88</v>
      </c>
      <c r="AE434" s="20"/>
      <c r="AF434" s="19"/>
      <c r="AH434" s="21" t="s">
        <v>89</v>
      </c>
      <c r="AI434" s="20"/>
      <c r="AJ434" s="19"/>
      <c r="AL434" s="21" t="s">
        <v>89</v>
      </c>
      <c r="AM434" s="20"/>
      <c r="AN434" s="19"/>
      <c r="AP434" s="21" t="s">
        <v>90</v>
      </c>
      <c r="AQ434" s="20"/>
      <c r="AR434" s="19"/>
      <c r="AT434" s="21" t="s">
        <v>90</v>
      </c>
      <c r="AU434" s="20"/>
      <c r="AV434" s="19"/>
      <c r="AX434" s="21" t="s">
        <v>91</v>
      </c>
      <c r="AY434" s="20"/>
      <c r="AZ434" s="19"/>
      <c r="BB434" s="21" t="s">
        <v>91</v>
      </c>
      <c r="BC434" s="20"/>
      <c r="BD434" s="19"/>
      <c r="BE434">
        <v>1</v>
      </c>
    </row>
    <row r="435" spans="1:57">
      <c r="A435" s="12" t="s">
        <v>84</v>
      </c>
      <c r="B435" s="12" t="s">
        <v>85</v>
      </c>
      <c r="D435" s="7"/>
      <c r="E435" s="7" t="s">
        <v>151</v>
      </c>
      <c r="F435" s="18" t="s">
        <v>92</v>
      </c>
      <c r="G435" s="7" t="s">
        <v>93</v>
      </c>
      <c r="H435" s="17" t="s">
        <v>94</v>
      </c>
      <c r="J435" s="18" t="s">
        <v>8</v>
      </c>
      <c r="K435" s="18" t="s">
        <v>9</v>
      </c>
      <c r="L435" s="18" t="s">
        <v>10</v>
      </c>
      <c r="N435" s="18" t="s">
        <v>8</v>
      </c>
      <c r="O435" s="18" t="s">
        <v>9</v>
      </c>
      <c r="P435" s="18" t="s">
        <v>10</v>
      </c>
      <c r="R435" s="18" t="s">
        <v>8</v>
      </c>
      <c r="S435" s="18" t="s">
        <v>9</v>
      </c>
      <c r="T435" s="18" t="s">
        <v>10</v>
      </c>
      <c r="V435" s="18" t="s">
        <v>8</v>
      </c>
      <c r="W435" s="18" t="s">
        <v>9</v>
      </c>
      <c r="X435" s="18" t="s">
        <v>10</v>
      </c>
      <c r="Z435" s="18" t="s">
        <v>8</v>
      </c>
      <c r="AA435" s="18" t="s">
        <v>9</v>
      </c>
      <c r="AB435" s="18" t="s">
        <v>10</v>
      </c>
      <c r="AD435" s="18" t="s">
        <v>8</v>
      </c>
      <c r="AE435" s="18" t="s">
        <v>9</v>
      </c>
      <c r="AF435" s="18" t="s">
        <v>10</v>
      </c>
      <c r="AH435" s="18" t="s">
        <v>8</v>
      </c>
      <c r="AI435" s="18" t="s">
        <v>9</v>
      </c>
      <c r="AJ435" s="18" t="s">
        <v>10</v>
      </c>
      <c r="AL435" s="18" t="s">
        <v>8</v>
      </c>
      <c r="AM435" s="18" t="s">
        <v>9</v>
      </c>
      <c r="AN435" s="18" t="s">
        <v>10</v>
      </c>
      <c r="AP435" s="18" t="s">
        <v>8</v>
      </c>
      <c r="AQ435" s="18" t="s">
        <v>9</v>
      </c>
      <c r="AR435" s="18" t="s">
        <v>10</v>
      </c>
      <c r="AT435" s="18" t="s">
        <v>8</v>
      </c>
      <c r="AU435" s="18" t="s">
        <v>9</v>
      </c>
      <c r="AV435" s="18" t="s">
        <v>10</v>
      </c>
      <c r="AX435" s="18" t="s">
        <v>8</v>
      </c>
      <c r="AY435" s="18" t="s">
        <v>9</v>
      </c>
      <c r="AZ435" s="18" t="s">
        <v>10</v>
      </c>
      <c r="BB435" s="18" t="s">
        <v>8</v>
      </c>
      <c r="BC435" s="18" t="s">
        <v>9</v>
      </c>
      <c r="BD435" s="18" t="s">
        <v>10</v>
      </c>
    </row>
    <row r="436" spans="1:57" outlineLevel="1">
      <c r="A436" s="12" t="s">
        <v>84</v>
      </c>
      <c r="B436">
        <v>1</v>
      </c>
      <c r="D436" s="9" t="s">
        <v>332</v>
      </c>
      <c r="E436" s="5" t="s">
        <v>337</v>
      </c>
      <c r="F436" s="10" t="s">
        <v>338</v>
      </c>
      <c r="G436" s="5"/>
      <c r="H436" s="5" t="s">
        <v>17</v>
      </c>
      <c r="J436" s="9">
        <v>200</v>
      </c>
      <c r="K436" s="9">
        <v>200</v>
      </c>
      <c r="L436" s="9">
        <v>200</v>
      </c>
      <c r="M436" t="s">
        <v>467</v>
      </c>
      <c r="N436" s="287">
        <f>EBS!R63</f>
        <v>91.5</v>
      </c>
      <c r="O436" s="287">
        <f>EBS!S63</f>
        <v>79.8</v>
      </c>
      <c r="P436" s="287">
        <f>EBS!T63</f>
        <v>79.8</v>
      </c>
      <c r="R436" s="9">
        <v>200</v>
      </c>
      <c r="S436" s="9">
        <v>200</v>
      </c>
      <c r="T436" s="9">
        <v>200</v>
      </c>
      <c r="V436" s="287">
        <f>EBS!R70</f>
        <v>91.5</v>
      </c>
      <c r="W436" s="287">
        <f>EBS!S70</f>
        <v>79.8</v>
      </c>
      <c r="X436" s="287">
        <f>EBS!T70</f>
        <v>79.8</v>
      </c>
      <c r="Z436" s="9">
        <v>200</v>
      </c>
      <c r="AA436" s="9">
        <v>200</v>
      </c>
      <c r="AB436" s="9">
        <v>200</v>
      </c>
      <c r="AD436" s="287">
        <f>EBS!R77</f>
        <v>91.5</v>
      </c>
      <c r="AE436" s="287">
        <f>EBS!S77</f>
        <v>79.8</v>
      </c>
      <c r="AF436" s="287">
        <f>EBS!T77</f>
        <v>79.8</v>
      </c>
      <c r="AH436" s="9">
        <v>200</v>
      </c>
      <c r="AI436" s="9">
        <v>200</v>
      </c>
      <c r="AJ436" s="9">
        <v>200</v>
      </c>
      <c r="AL436" s="287">
        <f>EBS!R84</f>
        <v>91.5</v>
      </c>
      <c r="AM436" s="287">
        <f>EBS!S84</f>
        <v>79.8</v>
      </c>
      <c r="AN436" s="287">
        <f>EBS!T84</f>
        <v>79.8</v>
      </c>
      <c r="AP436" s="9">
        <v>200</v>
      </c>
      <c r="AQ436" s="9">
        <v>200</v>
      </c>
      <c r="AR436" s="9">
        <v>200</v>
      </c>
      <c r="AT436" s="287">
        <f>EBS!R91</f>
        <v>91.5</v>
      </c>
      <c r="AU436" s="287">
        <f>EBS!S91</f>
        <v>79.8</v>
      </c>
      <c r="AV436" s="287">
        <f>EBS!T91</f>
        <v>79.8</v>
      </c>
    </row>
    <row r="437" spans="1:57" outlineLevel="1">
      <c r="A437" s="12" t="s">
        <v>84</v>
      </c>
      <c r="B437">
        <v>1</v>
      </c>
      <c r="D437" s="9" t="s">
        <v>339</v>
      </c>
      <c r="E437" s="65" t="s">
        <v>340</v>
      </c>
      <c r="F437" s="10" t="s">
        <v>341</v>
      </c>
      <c r="G437" s="5"/>
      <c r="H437" s="5" t="s">
        <v>17</v>
      </c>
      <c r="J437" s="9">
        <v>2</v>
      </c>
      <c r="K437" s="9">
        <v>2</v>
      </c>
      <c r="L437" s="9">
        <v>2</v>
      </c>
      <c r="N437" s="9">
        <v>2</v>
      </c>
      <c r="O437" s="9">
        <v>2</v>
      </c>
      <c r="P437" s="26">
        <v>1</v>
      </c>
      <c r="R437" s="9">
        <v>2</v>
      </c>
      <c r="S437" s="9">
        <v>2</v>
      </c>
      <c r="T437" s="9">
        <v>2</v>
      </c>
      <c r="V437" s="9">
        <v>2</v>
      </c>
      <c r="W437" s="9">
        <v>2</v>
      </c>
      <c r="X437" s="26">
        <v>1</v>
      </c>
      <c r="Z437" s="9">
        <v>2</v>
      </c>
      <c r="AA437" s="9">
        <v>2</v>
      </c>
      <c r="AB437" s="9">
        <v>2</v>
      </c>
      <c r="AD437" s="9">
        <v>2</v>
      </c>
      <c r="AE437" s="9">
        <v>2</v>
      </c>
      <c r="AF437" s="26">
        <v>1</v>
      </c>
      <c r="AH437" s="9">
        <v>2</v>
      </c>
      <c r="AI437" s="9">
        <v>2</v>
      </c>
      <c r="AJ437" s="9">
        <v>2</v>
      </c>
      <c r="AL437" s="9">
        <v>2</v>
      </c>
      <c r="AM437" s="9">
        <v>2</v>
      </c>
      <c r="AN437" s="26">
        <v>1</v>
      </c>
      <c r="AP437" s="9">
        <v>2</v>
      </c>
      <c r="AQ437" s="9">
        <v>2</v>
      </c>
      <c r="AR437" s="9">
        <v>2</v>
      </c>
      <c r="AT437" s="9">
        <v>2</v>
      </c>
      <c r="AU437" s="9">
        <v>2</v>
      </c>
      <c r="AV437" s="26">
        <v>1</v>
      </c>
    </row>
    <row r="438" spans="1:57" outlineLevel="1">
      <c r="A438" s="12" t="s">
        <v>84</v>
      </c>
      <c r="B438">
        <v>1</v>
      </c>
      <c r="D438" s="9" t="s">
        <v>342</v>
      </c>
      <c r="E438" s="5"/>
      <c r="F438" s="10" t="s">
        <v>343</v>
      </c>
      <c r="G438" s="5"/>
      <c r="H438" s="5" t="s">
        <v>98</v>
      </c>
      <c r="J438" s="9">
        <v>3000</v>
      </c>
      <c r="K438" s="9">
        <v>3000</v>
      </c>
      <c r="L438" s="9">
        <v>3000</v>
      </c>
      <c r="N438" s="9">
        <v>3000</v>
      </c>
      <c r="O438" s="9">
        <v>3000</v>
      </c>
      <c r="P438" s="9">
        <v>3000</v>
      </c>
      <c r="R438" s="9">
        <v>3000</v>
      </c>
      <c r="S438" s="9">
        <v>3000</v>
      </c>
      <c r="T438" s="9">
        <v>3000</v>
      </c>
      <c r="V438" s="9">
        <v>3000</v>
      </c>
      <c r="W438" s="9">
        <v>3000</v>
      </c>
      <c r="X438" s="9">
        <v>3000</v>
      </c>
      <c r="Z438" s="9">
        <v>3000</v>
      </c>
      <c r="AA438" s="9">
        <v>3000</v>
      </c>
      <c r="AB438" s="9">
        <v>3000</v>
      </c>
      <c r="AD438" s="9">
        <v>3000</v>
      </c>
      <c r="AE438" s="9">
        <v>3000</v>
      </c>
      <c r="AF438" s="9">
        <v>3000</v>
      </c>
      <c r="AH438" s="9">
        <v>3000</v>
      </c>
      <c r="AI438" s="9">
        <v>3000</v>
      </c>
      <c r="AJ438" s="9">
        <v>3000</v>
      </c>
      <c r="AL438" s="9">
        <v>3000</v>
      </c>
      <c r="AM438" s="9">
        <v>3000</v>
      </c>
      <c r="AN438" s="9">
        <v>3000</v>
      </c>
      <c r="AP438" s="9">
        <v>3000</v>
      </c>
      <c r="AQ438" s="9">
        <v>3000</v>
      </c>
      <c r="AR438" s="9">
        <v>3000</v>
      </c>
      <c r="AT438" s="9">
        <v>3000</v>
      </c>
      <c r="AU438" s="9">
        <v>3000</v>
      </c>
      <c r="AV438" s="9">
        <v>3000</v>
      </c>
    </row>
    <row r="439" spans="1:57" outlineLevel="1">
      <c r="A439" s="12" t="s">
        <v>84</v>
      </c>
      <c r="B439">
        <v>1</v>
      </c>
      <c r="D439" s="9" t="s">
        <v>344</v>
      </c>
      <c r="E439" s="5"/>
      <c r="F439" s="10" t="s">
        <v>345</v>
      </c>
      <c r="G439" s="5"/>
      <c r="H439" s="5" t="s">
        <v>17</v>
      </c>
      <c r="J439" s="9">
        <v>150</v>
      </c>
      <c r="K439" s="9">
        <v>150</v>
      </c>
      <c r="L439" s="9">
        <v>150</v>
      </c>
      <c r="N439" s="9">
        <v>150</v>
      </c>
      <c r="O439" s="9">
        <v>150</v>
      </c>
      <c r="P439" s="9">
        <v>150</v>
      </c>
      <c r="R439" s="9">
        <v>150</v>
      </c>
      <c r="S439" s="9">
        <v>150</v>
      </c>
      <c r="T439" s="9">
        <v>150</v>
      </c>
      <c r="V439" s="9">
        <v>150</v>
      </c>
      <c r="W439" s="9">
        <v>150</v>
      </c>
      <c r="X439" s="9">
        <v>150</v>
      </c>
      <c r="Z439" s="9">
        <v>150</v>
      </c>
      <c r="AA439" s="9">
        <v>150</v>
      </c>
      <c r="AB439" s="9">
        <v>150</v>
      </c>
      <c r="AD439" s="9">
        <v>150</v>
      </c>
      <c r="AE439" s="9">
        <v>150</v>
      </c>
      <c r="AF439" s="9">
        <v>150</v>
      </c>
      <c r="AH439" s="9">
        <v>150</v>
      </c>
      <c r="AI439" s="9">
        <v>150</v>
      </c>
      <c r="AJ439" s="9">
        <v>150</v>
      </c>
      <c r="AL439" s="9">
        <v>150</v>
      </c>
      <c r="AM439" s="9">
        <v>150</v>
      </c>
      <c r="AN439" s="9">
        <v>150</v>
      </c>
      <c r="AP439" s="9">
        <v>150</v>
      </c>
      <c r="AQ439" s="9">
        <v>150</v>
      </c>
      <c r="AR439" s="9">
        <v>150</v>
      </c>
      <c r="AT439" s="9">
        <v>150</v>
      </c>
      <c r="AU439" s="9">
        <v>150</v>
      </c>
      <c r="AV439" s="9">
        <v>150</v>
      </c>
    </row>
    <row r="440" spans="1:57" outlineLevel="1">
      <c r="A440" s="12" t="s">
        <v>84</v>
      </c>
      <c r="B440">
        <v>1</v>
      </c>
      <c r="D440" s="9" t="s">
        <v>346</v>
      </c>
      <c r="E440" s="65" t="s">
        <v>340</v>
      </c>
      <c r="F440" s="10" t="s">
        <v>106</v>
      </c>
      <c r="G440" s="5"/>
      <c r="H440" s="5" t="s">
        <v>17</v>
      </c>
      <c r="J440" s="9">
        <v>2</v>
      </c>
      <c r="K440" s="9">
        <v>2</v>
      </c>
      <c r="L440" s="25">
        <v>1</v>
      </c>
      <c r="N440" s="9">
        <v>2</v>
      </c>
      <c r="O440" s="9">
        <v>2</v>
      </c>
      <c r="P440" s="26">
        <v>1</v>
      </c>
      <c r="R440" s="9">
        <v>2</v>
      </c>
      <c r="S440" s="9">
        <v>2</v>
      </c>
      <c r="T440" s="25">
        <v>1</v>
      </c>
      <c r="V440" s="9">
        <v>2</v>
      </c>
      <c r="W440" s="9">
        <v>2</v>
      </c>
      <c r="X440" s="26">
        <v>1</v>
      </c>
      <c r="Z440" s="9">
        <v>2</v>
      </c>
      <c r="AA440" s="9">
        <v>2</v>
      </c>
      <c r="AB440" s="25">
        <v>1</v>
      </c>
      <c r="AD440" s="9">
        <v>2</v>
      </c>
      <c r="AE440" s="9">
        <v>2</v>
      </c>
      <c r="AF440" s="26">
        <v>1</v>
      </c>
      <c r="AH440" s="9">
        <v>2</v>
      </c>
      <c r="AI440" s="9">
        <v>2</v>
      </c>
      <c r="AJ440" s="25">
        <v>1</v>
      </c>
      <c r="AL440" s="9">
        <v>2</v>
      </c>
      <c r="AM440" s="9">
        <v>2</v>
      </c>
      <c r="AN440" s="26">
        <v>1</v>
      </c>
      <c r="AP440" s="9">
        <v>2</v>
      </c>
      <c r="AQ440" s="9">
        <v>2</v>
      </c>
      <c r="AR440" s="25">
        <v>1</v>
      </c>
      <c r="AT440" s="9">
        <v>2</v>
      </c>
      <c r="AU440" s="9">
        <v>2</v>
      </c>
      <c r="AV440" s="26">
        <v>1</v>
      </c>
    </row>
    <row r="441" spans="1:57" outlineLevel="1">
      <c r="A441" s="12" t="s">
        <v>84</v>
      </c>
      <c r="B441">
        <v>1</v>
      </c>
      <c r="D441" s="9" t="s">
        <v>347</v>
      </c>
      <c r="E441" s="65" t="s">
        <v>348</v>
      </c>
      <c r="F441" s="10" t="s">
        <v>349</v>
      </c>
      <c r="G441" s="5"/>
      <c r="H441" s="5" t="s">
        <v>106</v>
      </c>
      <c r="J441" s="9">
        <v>27</v>
      </c>
      <c r="K441" s="25">
        <v>2.7</v>
      </c>
      <c r="L441" s="25">
        <v>2.7</v>
      </c>
      <c r="N441" s="15">
        <v>0</v>
      </c>
      <c r="O441" s="15">
        <v>0</v>
      </c>
      <c r="P441" s="15">
        <v>0</v>
      </c>
      <c r="R441" s="9">
        <v>27</v>
      </c>
      <c r="S441" s="25">
        <v>2.7</v>
      </c>
      <c r="T441" s="25">
        <v>2.7</v>
      </c>
      <c r="V441" s="15">
        <v>0</v>
      </c>
      <c r="W441" s="15">
        <v>0</v>
      </c>
      <c r="X441" s="15">
        <v>0</v>
      </c>
      <c r="Z441" s="9">
        <v>27</v>
      </c>
      <c r="AA441" s="25">
        <v>2.7</v>
      </c>
      <c r="AB441" s="25">
        <v>2.7</v>
      </c>
      <c r="AD441" s="15">
        <v>0</v>
      </c>
      <c r="AE441" s="15">
        <v>0</v>
      </c>
      <c r="AF441" s="15">
        <v>0</v>
      </c>
      <c r="AH441" s="9">
        <v>27</v>
      </c>
      <c r="AI441" s="25">
        <v>2.7</v>
      </c>
      <c r="AJ441" s="25">
        <v>2.7</v>
      </c>
      <c r="AL441" s="15">
        <v>0</v>
      </c>
      <c r="AM441" s="15">
        <v>0</v>
      </c>
      <c r="AN441" s="15">
        <v>0</v>
      </c>
      <c r="AP441" s="9">
        <v>27</v>
      </c>
      <c r="AQ441" s="25">
        <v>2.7</v>
      </c>
      <c r="AR441" s="25">
        <v>2.7</v>
      </c>
      <c r="AT441" s="15">
        <v>0</v>
      </c>
      <c r="AU441" s="15">
        <v>0</v>
      </c>
      <c r="AV441" s="15">
        <v>0</v>
      </c>
    </row>
    <row r="442" spans="1:57" outlineLevel="1">
      <c r="A442" s="12" t="s">
        <v>84</v>
      </c>
      <c r="B442">
        <v>1</v>
      </c>
      <c r="D442" s="9" t="s">
        <v>350</v>
      </c>
      <c r="E442" s="65" t="s">
        <v>351</v>
      </c>
      <c r="F442" s="10" t="s">
        <v>352</v>
      </c>
      <c r="G442" s="5"/>
      <c r="H442" s="5" t="s">
        <v>106</v>
      </c>
      <c r="J442" s="9">
        <v>30</v>
      </c>
      <c r="K442" s="9">
        <v>30</v>
      </c>
      <c r="L442" s="9">
        <v>30</v>
      </c>
      <c r="N442" s="15">
        <v>3</v>
      </c>
      <c r="O442" s="15">
        <v>3</v>
      </c>
      <c r="P442" s="15">
        <v>3</v>
      </c>
      <c r="R442" s="9">
        <v>30</v>
      </c>
      <c r="S442" s="9">
        <v>30</v>
      </c>
      <c r="T442" s="9">
        <v>30</v>
      </c>
      <c r="V442" s="15">
        <v>3</v>
      </c>
      <c r="W442" s="15">
        <v>3</v>
      </c>
      <c r="X442" s="15">
        <v>3</v>
      </c>
      <c r="Z442" s="9">
        <v>30</v>
      </c>
      <c r="AA442" s="9">
        <v>30</v>
      </c>
      <c r="AB442" s="9">
        <v>30</v>
      </c>
      <c r="AD442" s="15">
        <v>3</v>
      </c>
      <c r="AE442" s="15">
        <v>3</v>
      </c>
      <c r="AF442" s="15">
        <v>3</v>
      </c>
      <c r="AH442" s="9">
        <v>30</v>
      </c>
      <c r="AI442" s="9">
        <v>30</v>
      </c>
      <c r="AJ442" s="9">
        <v>30</v>
      </c>
      <c r="AL442" s="15">
        <v>3</v>
      </c>
      <c r="AM442" s="15">
        <v>3</v>
      </c>
      <c r="AN442" s="15">
        <v>3</v>
      </c>
      <c r="AP442" s="9">
        <v>30</v>
      </c>
      <c r="AQ442" s="9">
        <v>30</v>
      </c>
      <c r="AR442" s="9">
        <v>30</v>
      </c>
      <c r="AT442" s="15">
        <v>3</v>
      </c>
      <c r="AU442" s="15">
        <v>3</v>
      </c>
      <c r="AV442" s="15">
        <v>3</v>
      </c>
    </row>
    <row r="443" spans="1:57" outlineLevel="1">
      <c r="A443" s="12" t="s">
        <v>84</v>
      </c>
      <c r="B443">
        <v>1</v>
      </c>
      <c r="D443" s="9" t="s">
        <v>353</v>
      </c>
      <c r="E443" s="65" t="s">
        <v>354</v>
      </c>
      <c r="F443" s="10" t="s">
        <v>106</v>
      </c>
      <c r="G443" s="5"/>
      <c r="H443" s="5" t="s">
        <v>17</v>
      </c>
      <c r="J443" s="24">
        <v>1</v>
      </c>
      <c r="K443" s="24">
        <v>1</v>
      </c>
      <c r="L443" s="24">
        <v>1</v>
      </c>
      <c r="N443" s="23">
        <v>0.8</v>
      </c>
      <c r="O443" s="23">
        <v>0.8</v>
      </c>
      <c r="P443" s="23">
        <v>0.8</v>
      </c>
      <c r="R443" s="24">
        <v>1</v>
      </c>
      <c r="S443" s="24">
        <v>1</v>
      </c>
      <c r="T443" s="24">
        <v>1</v>
      </c>
      <c r="V443" s="23">
        <v>0.8</v>
      </c>
      <c r="W443" s="23">
        <v>0.8</v>
      </c>
      <c r="X443" s="23">
        <v>0.8</v>
      </c>
      <c r="Z443" s="24">
        <v>1</v>
      </c>
      <c r="AA443" s="24">
        <v>1</v>
      </c>
      <c r="AB443" s="24">
        <v>1</v>
      </c>
      <c r="AD443" s="23">
        <v>0.8</v>
      </c>
      <c r="AE443" s="23">
        <v>0.8</v>
      </c>
      <c r="AF443" s="23">
        <v>0.8</v>
      </c>
      <c r="AH443" s="24">
        <v>1</v>
      </c>
      <c r="AI443" s="24">
        <v>1</v>
      </c>
      <c r="AJ443" s="24">
        <v>1</v>
      </c>
      <c r="AL443" s="23">
        <v>0.8</v>
      </c>
      <c r="AM443" s="23">
        <v>0.8</v>
      </c>
      <c r="AN443" s="23">
        <v>0.8</v>
      </c>
      <c r="AP443" s="24">
        <v>1</v>
      </c>
      <c r="AQ443" s="24">
        <v>1</v>
      </c>
      <c r="AR443" s="24">
        <v>1</v>
      </c>
      <c r="AT443" s="23">
        <v>0.8</v>
      </c>
      <c r="AU443" s="23">
        <v>0.8</v>
      </c>
      <c r="AV443" s="23">
        <v>0.8</v>
      </c>
    </row>
    <row r="444" spans="1:57" outlineLevel="1">
      <c r="A444" s="12" t="s">
        <v>84</v>
      </c>
      <c r="B444">
        <v>1</v>
      </c>
      <c r="D444" s="9" t="s">
        <v>284</v>
      </c>
      <c r="E444" s="88" t="s">
        <v>355</v>
      </c>
      <c r="F444" s="10" t="s">
        <v>356</v>
      </c>
      <c r="G444" s="5"/>
      <c r="H444" s="5" t="s">
        <v>17</v>
      </c>
      <c r="J444" s="9">
        <v>2</v>
      </c>
      <c r="K444" s="9">
        <v>2</v>
      </c>
      <c r="L444" s="9">
        <v>2</v>
      </c>
      <c r="N444" s="9">
        <v>2</v>
      </c>
      <c r="O444" s="9">
        <v>2</v>
      </c>
      <c r="P444" s="9">
        <v>2</v>
      </c>
      <c r="R444" s="9">
        <v>2</v>
      </c>
      <c r="S444" s="9">
        <v>2</v>
      </c>
      <c r="T444" s="9">
        <v>2</v>
      </c>
      <c r="V444" s="9">
        <v>2</v>
      </c>
      <c r="W444" s="9">
        <v>2</v>
      </c>
      <c r="X444" s="9">
        <v>2</v>
      </c>
      <c r="Z444" s="9">
        <v>2</v>
      </c>
      <c r="AA444" s="9">
        <v>2</v>
      </c>
      <c r="AB444" s="9">
        <v>2</v>
      </c>
      <c r="AD444" s="9">
        <v>2</v>
      </c>
      <c r="AE444" s="9">
        <v>2</v>
      </c>
      <c r="AF444" s="9">
        <v>2</v>
      </c>
      <c r="AH444" s="9">
        <v>2</v>
      </c>
      <c r="AI444" s="9">
        <v>2</v>
      </c>
      <c r="AJ444" s="9">
        <v>2</v>
      </c>
      <c r="AL444" s="9">
        <v>2</v>
      </c>
      <c r="AM444" s="9">
        <v>2</v>
      </c>
      <c r="AN444" s="9">
        <v>2</v>
      </c>
      <c r="AP444" s="9">
        <v>2</v>
      </c>
      <c r="AQ444" s="9">
        <v>2</v>
      </c>
      <c r="AR444" s="9">
        <v>2</v>
      </c>
      <c r="AT444" s="9">
        <v>2</v>
      </c>
      <c r="AU444" s="9">
        <v>2</v>
      </c>
      <c r="AV444" s="9">
        <v>2</v>
      </c>
    </row>
    <row r="445" spans="1:57" outlineLevel="1">
      <c r="A445">
        <v>1</v>
      </c>
      <c r="B445">
        <v>1</v>
      </c>
      <c r="F445"/>
    </row>
    <row r="446" spans="1:57" outlineLevel="1">
      <c r="A446">
        <v>1</v>
      </c>
      <c r="B446">
        <v>1</v>
      </c>
      <c r="D446" s="9" t="s">
        <v>332</v>
      </c>
      <c r="F446"/>
      <c r="J446" s="8">
        <f>J436*J437*J362</f>
        <v>38.4</v>
      </c>
      <c r="K446" s="8">
        <f>K436*K437*K362</f>
        <v>38.4</v>
      </c>
      <c r="L446" s="8">
        <f>L436*L437*L362</f>
        <v>38.4</v>
      </c>
      <c r="M446">
        <v>2</v>
      </c>
      <c r="N446" s="8">
        <f>N436*N437*N362</f>
        <v>17.568000000000001</v>
      </c>
      <c r="O446" s="8">
        <f>O436*O437*O362</f>
        <v>15.3216</v>
      </c>
      <c r="P446" s="8">
        <f>P436*P437*P362</f>
        <v>7.6608000000000001</v>
      </c>
      <c r="R446" s="8">
        <f>R436*R437*R362</f>
        <v>38.4</v>
      </c>
      <c r="S446" s="8">
        <f>S436*S437*S362</f>
        <v>38.4</v>
      </c>
      <c r="T446" s="8">
        <f>T436*T437*T362</f>
        <v>38.4</v>
      </c>
      <c r="V446" s="8">
        <f>V436*V437*V362</f>
        <v>17.568000000000001</v>
      </c>
      <c r="W446" s="8">
        <f>W436*W437*W362</f>
        <v>15.3216</v>
      </c>
      <c r="X446" s="8">
        <f>X436*X437*X362</f>
        <v>7.6608000000000001</v>
      </c>
      <c r="Z446" s="8">
        <f>Z436*Z437*Z362</f>
        <v>38.4</v>
      </c>
      <c r="AA446" s="8">
        <f>AA436*AA437*AA362</f>
        <v>38.4</v>
      </c>
      <c r="AB446" s="8">
        <f>AB436*AB437*AB362</f>
        <v>38.4</v>
      </c>
      <c r="AD446" s="8">
        <f>AD436*AD437*AD362</f>
        <v>17.568000000000001</v>
      </c>
      <c r="AE446" s="8">
        <f>AE436*AE437*AE362</f>
        <v>15.3216</v>
      </c>
      <c r="AF446" s="8">
        <f>AF436*AF437*AF362</f>
        <v>7.6608000000000001</v>
      </c>
      <c r="AH446" s="8">
        <f>AH436*AH437*AH362</f>
        <v>38.4</v>
      </c>
      <c r="AI446" s="8">
        <f>AI436*AI437*AI362</f>
        <v>38.4</v>
      </c>
      <c r="AJ446" s="8">
        <f>AJ436*AJ437*AJ362</f>
        <v>38.4</v>
      </c>
      <c r="AL446" s="8">
        <f>AL436*AL437*AL362</f>
        <v>17.568000000000001</v>
      </c>
      <c r="AM446" s="8">
        <f>AM436*AM437*AM362</f>
        <v>15.3216</v>
      </c>
      <c r="AN446" s="8">
        <f>AN436*AN437*AN362</f>
        <v>7.6608000000000001</v>
      </c>
      <c r="AP446" s="8">
        <f>AP436*AP437*AP362</f>
        <v>38.4</v>
      </c>
      <c r="AQ446" s="8">
        <f>AQ436*AQ437*AQ362</f>
        <v>38.4</v>
      </c>
      <c r="AR446" s="8">
        <f>AR436*AR437*AR362</f>
        <v>38.4</v>
      </c>
      <c r="AT446" s="8">
        <f>AT436*AT437*AT362</f>
        <v>17.568000000000001</v>
      </c>
      <c r="AU446" s="8">
        <f>AU436*AU437*AU362</f>
        <v>15.3216</v>
      </c>
      <c r="AV446" s="8">
        <f>AV436*AV437*AV362</f>
        <v>7.6608000000000001</v>
      </c>
      <c r="AX446" s="8">
        <f t="shared" ref="AX446:AX450" si="224">J446+R446+Z446+AH446+AP446</f>
        <v>192</v>
      </c>
      <c r="AY446" s="8">
        <f t="shared" ref="AY446:AY451" si="225">K446+S446+AA446+AI446+AQ446</f>
        <v>192</v>
      </c>
      <c r="AZ446" s="8">
        <f t="shared" ref="AZ446:AZ451" si="226">L446+T446+AB446+AJ446+AR446</f>
        <v>192</v>
      </c>
      <c r="BB446" s="8">
        <f t="shared" ref="BB446:BB451" si="227">N446+V446+AD446+AL446+AT446</f>
        <v>87.84</v>
      </c>
      <c r="BC446" s="8">
        <f t="shared" ref="BC446:BC451" si="228">O446+W446+AE446+AM446+AU446</f>
        <v>76.608000000000004</v>
      </c>
      <c r="BD446" s="8">
        <f t="shared" ref="BD446:BD451" si="229">P446+X446+AF446+AN446+AV446</f>
        <v>38.304000000000002</v>
      </c>
    </row>
    <row r="447" spans="1:57" outlineLevel="1">
      <c r="A447">
        <v>1</v>
      </c>
      <c r="B447">
        <v>1</v>
      </c>
      <c r="D447" s="9" t="s">
        <v>342</v>
      </c>
      <c r="F447"/>
      <c r="J447" s="8">
        <f>(J438-3000)*J363</f>
        <v>0</v>
      </c>
      <c r="K447" s="8">
        <f>(K438-3000)*K363</f>
        <v>0</v>
      </c>
      <c r="L447" s="8">
        <f>(L438-3000)*L363</f>
        <v>0</v>
      </c>
      <c r="N447" s="8">
        <f>(N438-3000)*N363</f>
        <v>0</v>
      </c>
      <c r="O447" s="8">
        <f>(O438-3000)*O363</f>
        <v>0</v>
      </c>
      <c r="P447" s="8">
        <f>(P438-3000)*P363</f>
        <v>0</v>
      </c>
      <c r="R447" s="8">
        <f>(R438-3000)*R363</f>
        <v>0</v>
      </c>
      <c r="S447" s="8">
        <f>(S438-3000)*S363</f>
        <v>0</v>
      </c>
      <c r="T447" s="8">
        <f>(T438-3000)*T363</f>
        <v>0</v>
      </c>
      <c r="V447" s="8">
        <f>(V438-3000)*V363</f>
        <v>0</v>
      </c>
      <c r="W447" s="8">
        <f>(W438-3000)*W363</f>
        <v>0</v>
      </c>
      <c r="X447" s="8">
        <f>(X438-3000)*X363</f>
        <v>0</v>
      </c>
      <c r="Z447" s="8">
        <f>(Z438-3000)*Z363</f>
        <v>0</v>
      </c>
      <c r="AA447" s="8">
        <f>(AA438-3000)*AA363</f>
        <v>0</v>
      </c>
      <c r="AB447" s="8">
        <f>(AB438-3000)*AB363</f>
        <v>0</v>
      </c>
      <c r="AD447" s="8">
        <f>(AD438-3000)*AD363</f>
        <v>0</v>
      </c>
      <c r="AE447" s="8">
        <f>(AE438-3000)*AE363</f>
        <v>0</v>
      </c>
      <c r="AF447" s="8">
        <f>(AF438-3000)*AF363</f>
        <v>0</v>
      </c>
      <c r="AH447" s="8">
        <f>(AH438-3000)*AH363</f>
        <v>0</v>
      </c>
      <c r="AI447" s="8">
        <f>(AI438-3000)*AI363</f>
        <v>0</v>
      </c>
      <c r="AJ447" s="8">
        <f>(AJ438-3000)*AJ363</f>
        <v>0</v>
      </c>
      <c r="AL447" s="8">
        <f>(AL438-3000)*AL363</f>
        <v>0</v>
      </c>
      <c r="AM447" s="8">
        <f>(AM438-3000)*AM363</f>
        <v>0</v>
      </c>
      <c r="AN447" s="8">
        <f>(AN438-3000)*AN363</f>
        <v>0</v>
      </c>
      <c r="AP447" s="8">
        <f>(AP438-3000)*AP363</f>
        <v>0</v>
      </c>
      <c r="AQ447" s="8">
        <f>(AQ438-3000)*AQ363</f>
        <v>0</v>
      </c>
      <c r="AR447" s="8">
        <f>(AR438-3000)*AR363</f>
        <v>0</v>
      </c>
      <c r="AT447" s="8">
        <f>(AT438-3000)*AT363</f>
        <v>0</v>
      </c>
      <c r="AU447" s="8">
        <f>(AU438-3000)*AU363</f>
        <v>0</v>
      </c>
      <c r="AV447" s="8">
        <f>(AV438-3000)*AV363</f>
        <v>0</v>
      </c>
      <c r="AX447" s="8">
        <f t="shared" si="224"/>
        <v>0</v>
      </c>
      <c r="AY447" s="8">
        <f t="shared" si="225"/>
        <v>0</v>
      </c>
      <c r="AZ447" s="8">
        <f t="shared" si="226"/>
        <v>0</v>
      </c>
      <c r="BB447" s="8">
        <f t="shared" si="227"/>
        <v>0</v>
      </c>
      <c r="BC447" s="8">
        <f t="shared" si="228"/>
        <v>0</v>
      </c>
      <c r="BD447" s="8">
        <f t="shared" si="229"/>
        <v>0</v>
      </c>
    </row>
    <row r="448" spans="1:57" outlineLevel="1">
      <c r="A448">
        <v>1</v>
      </c>
      <c r="B448">
        <v>1</v>
      </c>
      <c r="D448" s="9" t="s">
        <v>344</v>
      </c>
      <c r="F448"/>
      <c r="J448" s="8">
        <f>(J439-125)*J364*J437</f>
        <v>2.4</v>
      </c>
      <c r="K448" s="8">
        <f>(K439-125)*K364*K437</f>
        <v>2.4</v>
      </c>
      <c r="L448" s="8">
        <f>(L439-125)*L364*L437</f>
        <v>2.4</v>
      </c>
      <c r="N448" s="8">
        <f>(N439-125)*N364*N437</f>
        <v>2.4</v>
      </c>
      <c r="O448" s="8">
        <f>(O439-125)*O364*O437</f>
        <v>2.4</v>
      </c>
      <c r="P448" s="8">
        <f>(P439-125)*P364*P437</f>
        <v>1.2</v>
      </c>
      <c r="R448" s="8">
        <f>(R439-125)*R364*R437</f>
        <v>2.4</v>
      </c>
      <c r="S448" s="8">
        <f>(S439-125)*S364*S437</f>
        <v>2.4</v>
      </c>
      <c r="T448" s="8">
        <f>(T439-125)*T364*T437</f>
        <v>2.4</v>
      </c>
      <c r="V448" s="8">
        <f>(V439-125)*V364*V437</f>
        <v>2.4</v>
      </c>
      <c r="W448" s="8">
        <f>(W439-125)*W364*W437</f>
        <v>2.4</v>
      </c>
      <c r="X448" s="8">
        <f>(X439-125)*X364*X437</f>
        <v>1.2</v>
      </c>
      <c r="Z448" s="8">
        <f>(Z439-125)*Z364*Z437</f>
        <v>2.4</v>
      </c>
      <c r="AA448" s="8">
        <f>(AA439-125)*AA364*AA437</f>
        <v>2.4</v>
      </c>
      <c r="AB448" s="8">
        <f>(AB439-125)*AB364*AB437</f>
        <v>2.4</v>
      </c>
      <c r="AD448" s="8">
        <f>(AD439-125)*AD364*AD437</f>
        <v>2.4</v>
      </c>
      <c r="AE448" s="8">
        <f>(AE439-125)*AE364*AE437</f>
        <v>2.4</v>
      </c>
      <c r="AF448" s="8">
        <f>(AF439-125)*AF364*AF437</f>
        <v>1.2</v>
      </c>
      <c r="AH448" s="8">
        <f>(AH439-125)*AH364*AH437</f>
        <v>2.4</v>
      </c>
      <c r="AI448" s="8">
        <f>(AI439-125)*AI364*AI437</f>
        <v>2.4</v>
      </c>
      <c r="AJ448" s="8">
        <f>(AJ439-125)*AJ364*AJ437</f>
        <v>2.4</v>
      </c>
      <c r="AL448" s="8">
        <f>(AL439-125)*AL364*AL437</f>
        <v>2.4</v>
      </c>
      <c r="AM448" s="8">
        <f>(AM439-125)*AM364*AM437</f>
        <v>2.4</v>
      </c>
      <c r="AN448" s="8">
        <f>(AN439-125)*AN364*AN437</f>
        <v>1.2</v>
      </c>
      <c r="AP448" s="8">
        <f>(AP439-125)*AP364*AP437</f>
        <v>2.4</v>
      </c>
      <c r="AQ448" s="8">
        <f>(AQ439-125)*AQ364*AQ437</f>
        <v>2.4</v>
      </c>
      <c r="AR448" s="8">
        <f>(AR439-125)*AR364*AR437</f>
        <v>2.4</v>
      </c>
      <c r="AT448" s="8">
        <f>(AT439-125)*AT364*AT437</f>
        <v>2.4</v>
      </c>
      <c r="AU448" s="8">
        <f>(AU439-125)*AU364*AU437</f>
        <v>2.4</v>
      </c>
      <c r="AV448" s="8">
        <f>(AV439-125)*AV364*AV437</f>
        <v>1.2</v>
      </c>
      <c r="AX448" s="8">
        <f t="shared" si="224"/>
        <v>12</v>
      </c>
      <c r="AY448" s="8">
        <f t="shared" si="225"/>
        <v>12</v>
      </c>
      <c r="AZ448" s="8">
        <f t="shared" si="226"/>
        <v>12</v>
      </c>
      <c r="BB448" s="8">
        <f t="shared" si="227"/>
        <v>12</v>
      </c>
      <c r="BC448" s="8">
        <f t="shared" si="228"/>
        <v>12</v>
      </c>
      <c r="BD448" s="8">
        <f t="shared" si="229"/>
        <v>6</v>
      </c>
    </row>
    <row r="449" spans="1:57" outlineLevel="1">
      <c r="A449">
        <v>1</v>
      </c>
      <c r="B449">
        <v>1</v>
      </c>
      <c r="D449" s="9" t="s">
        <v>357</v>
      </c>
      <c r="F449"/>
      <c r="J449" s="8">
        <f>((J436*J443)*J365*J440)*J444</f>
        <v>40</v>
      </c>
      <c r="K449" s="8">
        <f>((K436*K443)*K365*K440)*K444</f>
        <v>40</v>
      </c>
      <c r="L449" s="8">
        <f>((L436*L443)*L365*L440)*L444</f>
        <v>20</v>
      </c>
      <c r="N449" s="8">
        <f>((N436*N443)*N365*N440)*N444</f>
        <v>14.64</v>
      </c>
      <c r="O449" s="8">
        <f>((O436*O443)*O365*O440)*O444</f>
        <v>12.768000000000001</v>
      </c>
      <c r="P449" s="8">
        <f>((P436*P443)*P365*P440)*P444</f>
        <v>6.3840000000000003</v>
      </c>
      <c r="R449" s="8">
        <f>((R436*R443)*R365*R440)*R444</f>
        <v>40</v>
      </c>
      <c r="S449" s="8">
        <f>((S436*S443)*S365*S440)*S444</f>
        <v>40</v>
      </c>
      <c r="T449" s="8">
        <f>((T436*T443)*T365*T440)*T444</f>
        <v>20</v>
      </c>
      <c r="V449" s="8">
        <f>((V436*V443)*V365*V440)*V444</f>
        <v>14.64</v>
      </c>
      <c r="W449" s="8">
        <f>((W436*W443)*W365*W440)*W444</f>
        <v>12.768000000000001</v>
      </c>
      <c r="X449" s="8">
        <f>((X436*X443)*X365*X440)*X444</f>
        <v>6.3840000000000003</v>
      </c>
      <c r="Z449" s="8">
        <f>((Z436*Z443)*Z365*Z440)*Z444</f>
        <v>40</v>
      </c>
      <c r="AA449" s="8">
        <f>((AA436*AA443)*AA365*AA440)*AA444</f>
        <v>40</v>
      </c>
      <c r="AB449" s="8">
        <f>((AB436*AB443)*AB365*AB440)*AB444</f>
        <v>20</v>
      </c>
      <c r="AD449" s="8">
        <f>((AD436*AD443)*AD365*AD440)*AD444</f>
        <v>14.64</v>
      </c>
      <c r="AE449" s="8">
        <f>((AE436*AE443)*AE365*AE440)*AE444</f>
        <v>12.768000000000001</v>
      </c>
      <c r="AF449" s="8">
        <f>((AF436*AF443)*AF365*AF440)*AF444</f>
        <v>6.3840000000000003</v>
      </c>
      <c r="AH449" s="8">
        <f>((AH436*AH443)*AH365*AH440)*AH444</f>
        <v>40</v>
      </c>
      <c r="AI449" s="8">
        <f>((AI436*AI443)*AI365*AI440)*AI444</f>
        <v>40</v>
      </c>
      <c r="AJ449" s="8">
        <f>((AJ436*AJ443)*AJ365*AJ440)*AJ444</f>
        <v>20</v>
      </c>
      <c r="AL449" s="8">
        <f>((AL436*AL443)*AL365*AL440)*AL444</f>
        <v>14.64</v>
      </c>
      <c r="AM449" s="8">
        <f>((AM436*AM443)*AM365*AM440)*AM444</f>
        <v>12.768000000000001</v>
      </c>
      <c r="AN449" s="8">
        <f>((AN436*AN443)*AN365*AN440)*AN444</f>
        <v>6.3840000000000003</v>
      </c>
      <c r="AP449" s="8">
        <f>((AP436*AP443)*AP365*AP440)*AP444</f>
        <v>40</v>
      </c>
      <c r="AQ449" s="8">
        <f>((AQ436*AQ443)*AQ365*AQ440)*AQ444</f>
        <v>40</v>
      </c>
      <c r="AR449" s="8">
        <f>((AR436*AR443)*AR365*AR440)*AR444</f>
        <v>20</v>
      </c>
      <c r="AT449" s="8">
        <f>((AT436*AT443)*AT365*AT440)*AT444</f>
        <v>14.64</v>
      </c>
      <c r="AU449" s="8">
        <f>((AU436*AU443)*AU365*AU440)*AU444</f>
        <v>12.768000000000001</v>
      </c>
      <c r="AV449" s="8">
        <f>((AV436*AV443)*AV365*AV440)*AV444</f>
        <v>6.3840000000000003</v>
      </c>
      <c r="AX449" s="8">
        <f t="shared" si="224"/>
        <v>200</v>
      </c>
      <c r="AY449" s="8">
        <f t="shared" si="225"/>
        <v>200</v>
      </c>
      <c r="AZ449" s="8">
        <f t="shared" si="226"/>
        <v>100</v>
      </c>
      <c r="BB449" s="8">
        <f t="shared" si="227"/>
        <v>73.2</v>
      </c>
      <c r="BC449" s="8">
        <f t="shared" si="228"/>
        <v>63.84</v>
      </c>
      <c r="BD449" s="8">
        <f t="shared" si="229"/>
        <v>31.92</v>
      </c>
    </row>
    <row r="450" spans="1:57" outlineLevel="1">
      <c r="A450">
        <v>1</v>
      </c>
      <c r="B450">
        <v>1</v>
      </c>
      <c r="D450" s="9" t="s">
        <v>358</v>
      </c>
      <c r="F450"/>
      <c r="J450" s="8">
        <f>(J441*J442*J365*J440)*J444</f>
        <v>162</v>
      </c>
      <c r="K450" s="8">
        <f>(K441*K442*K365*K440)*K444</f>
        <v>16.2</v>
      </c>
      <c r="L450" s="8">
        <f>(L441*L442*L365*L440)*L444</f>
        <v>8.1</v>
      </c>
      <c r="N450" s="8">
        <f>(N441*N442*N365*N440)*N444</f>
        <v>0</v>
      </c>
      <c r="O450" s="8">
        <f>(O441*O442*O365*O440)*O444</f>
        <v>0</v>
      </c>
      <c r="P450" s="8">
        <f>(P441*P442*P365*P440)*P444</f>
        <v>0</v>
      </c>
      <c r="R450" s="8">
        <f>(R441*R442*R365*R440)*R444</f>
        <v>162</v>
      </c>
      <c r="S450" s="8">
        <f>(S441*S442*S365*S440)*S444</f>
        <v>16.2</v>
      </c>
      <c r="T450" s="8">
        <f>(T441*T442*T365*T440)*T444</f>
        <v>8.1</v>
      </c>
      <c r="V450" s="8">
        <f>(V441*V442*V365*V440)*V444</f>
        <v>0</v>
      </c>
      <c r="W450" s="8">
        <f>(W441*W442*W365*W440)*W444</f>
        <v>0</v>
      </c>
      <c r="X450" s="8">
        <f>(X441*X442*X365*X440)*X444</f>
        <v>0</v>
      </c>
      <c r="Z450" s="8">
        <f>(Z441*Z442*Z365*Z440)*Z444</f>
        <v>162</v>
      </c>
      <c r="AA450" s="8">
        <f>(AA441*AA442*AA365*AA440)*AA444</f>
        <v>16.2</v>
      </c>
      <c r="AB450" s="8">
        <f>(AB441*AB442*AB365*AB440)*AB444</f>
        <v>8.1</v>
      </c>
      <c r="AD450" s="8">
        <f>(AD441*AD442*AD365*AD440)*AD444</f>
        <v>0</v>
      </c>
      <c r="AE450" s="8">
        <f>(AE441*AE442*AE365*AE440)*AE444</f>
        <v>0</v>
      </c>
      <c r="AF450" s="8">
        <f>(AF441*AF442*AF365*AF440)*AF444</f>
        <v>0</v>
      </c>
      <c r="AH450" s="8">
        <f>(AH441*AH442*AH365*AH440)*AH444</f>
        <v>162</v>
      </c>
      <c r="AI450" s="8">
        <f>(AI441*AI442*AI365*AI440)*AI444</f>
        <v>16.2</v>
      </c>
      <c r="AJ450" s="8">
        <f>(AJ441*AJ442*AJ365*AJ440)*AJ444</f>
        <v>8.1</v>
      </c>
      <c r="AL450" s="8">
        <f>(AL441*AL442*AL365*AL440)*AL444</f>
        <v>0</v>
      </c>
      <c r="AM450" s="8">
        <f>(AM441*AM442*AM365*AM440)*AM444</f>
        <v>0</v>
      </c>
      <c r="AN450" s="8">
        <f>(AN441*AN442*AN365*AN440)*AN444</f>
        <v>0</v>
      </c>
      <c r="AP450" s="8">
        <f>(AP441*AP442*AP365*AP440)*AP444</f>
        <v>162</v>
      </c>
      <c r="AQ450" s="8">
        <f>(AQ441*AQ442*AQ365*AQ440)*AQ444</f>
        <v>16.2</v>
      </c>
      <c r="AR450" s="8">
        <f>(AR441*AR442*AR365*AR440)*AR444</f>
        <v>8.1</v>
      </c>
      <c r="AT450" s="8">
        <f>(AT441*AT442*AT365*AT440)*AT444</f>
        <v>0</v>
      </c>
      <c r="AU450" s="8">
        <f>(AU441*AU442*AU365*AU440)*AU444</f>
        <v>0</v>
      </c>
      <c r="AV450" s="8">
        <f>(AV441*AV442*AV365*AV440)*AV444</f>
        <v>0</v>
      </c>
      <c r="AX450" s="8">
        <f t="shared" si="224"/>
        <v>810</v>
      </c>
      <c r="AY450" s="8">
        <f t="shared" si="225"/>
        <v>81</v>
      </c>
      <c r="AZ450" s="8">
        <f t="shared" si="226"/>
        <v>40.5</v>
      </c>
      <c r="BB450" s="8">
        <f t="shared" si="227"/>
        <v>0</v>
      </c>
      <c r="BC450" s="8">
        <f t="shared" si="228"/>
        <v>0</v>
      </c>
      <c r="BD450" s="8">
        <f t="shared" si="229"/>
        <v>0</v>
      </c>
    </row>
    <row r="451" spans="1:57" collapsed="1">
      <c r="A451">
        <v>1</v>
      </c>
      <c r="B451" s="12" t="s">
        <v>145</v>
      </c>
      <c r="D451" s="7" t="s">
        <v>146</v>
      </c>
      <c r="F451"/>
      <c r="J451" s="3">
        <f>SUM(J446:J450)</f>
        <v>242.8</v>
      </c>
      <c r="K451" s="3">
        <f>SUM(K446:K450)</f>
        <v>97</v>
      </c>
      <c r="L451" s="3">
        <f>SUM(L446:L450)</f>
        <v>68.899999999999991</v>
      </c>
      <c r="N451" s="3">
        <f>SUM(N446:N450)</f>
        <v>34.608000000000004</v>
      </c>
      <c r="O451" s="3">
        <f>SUM(O446:O450)</f>
        <v>30.489599999999999</v>
      </c>
      <c r="P451" s="3">
        <f>SUM(P446:P450)</f>
        <v>15.2448</v>
      </c>
      <c r="R451" s="3">
        <f>SUM(R446:R450)</f>
        <v>242.8</v>
      </c>
      <c r="S451" s="3">
        <f>SUM(S446:S450)</f>
        <v>97</v>
      </c>
      <c r="T451" s="3">
        <f>SUM(T446:T450)</f>
        <v>68.899999999999991</v>
      </c>
      <c r="V451" s="3">
        <f>SUM(V446:V450)</f>
        <v>34.608000000000004</v>
      </c>
      <c r="W451" s="3">
        <f>SUM(W446:W450)</f>
        <v>30.489599999999999</v>
      </c>
      <c r="X451" s="3">
        <f>SUM(X446:X450)</f>
        <v>15.2448</v>
      </c>
      <c r="Z451" s="3">
        <f>SUM(Z446:Z450)</f>
        <v>242.8</v>
      </c>
      <c r="AA451" s="3">
        <f>SUM(AA446:AA450)</f>
        <v>97</v>
      </c>
      <c r="AB451" s="3">
        <f>SUM(AB446:AB450)</f>
        <v>68.899999999999991</v>
      </c>
      <c r="AD451" s="3">
        <f>SUM(AD446:AD450)</f>
        <v>34.608000000000004</v>
      </c>
      <c r="AE451" s="3">
        <f>SUM(AE446:AE450)</f>
        <v>30.489599999999999</v>
      </c>
      <c r="AF451" s="3">
        <f>SUM(AF446:AF450)</f>
        <v>15.2448</v>
      </c>
      <c r="AH451" s="3">
        <f>SUM(AH446:AH450)</f>
        <v>242.8</v>
      </c>
      <c r="AI451" s="3">
        <f>SUM(AI446:AI450)</f>
        <v>97</v>
      </c>
      <c r="AJ451" s="3">
        <f>SUM(AJ446:AJ450)</f>
        <v>68.899999999999991</v>
      </c>
      <c r="AL451" s="3">
        <f>SUM(AL446:AL450)</f>
        <v>34.608000000000004</v>
      </c>
      <c r="AM451" s="3">
        <f>SUM(AM446:AM450)</f>
        <v>30.489599999999999</v>
      </c>
      <c r="AN451" s="3">
        <f>SUM(AN446:AN450)</f>
        <v>15.2448</v>
      </c>
      <c r="AP451" s="3">
        <f>SUM(AP446:AP450)</f>
        <v>242.8</v>
      </c>
      <c r="AQ451" s="3">
        <f>SUM(AQ446:AQ450)</f>
        <v>97</v>
      </c>
      <c r="AR451" s="3">
        <f>SUM(AR446:AR450)</f>
        <v>68.899999999999991</v>
      </c>
      <c r="AT451" s="3">
        <f>SUM(AT446:AT450)</f>
        <v>34.608000000000004</v>
      </c>
      <c r="AU451" s="3">
        <f>SUM(AU446:AU450)</f>
        <v>30.489599999999999</v>
      </c>
      <c r="AV451" s="3">
        <f>SUM(AV446:AV450)</f>
        <v>15.2448</v>
      </c>
      <c r="AX451" s="3">
        <f>J451+R451+Z451+AH451+AP451</f>
        <v>1214</v>
      </c>
      <c r="AY451" s="3">
        <f t="shared" si="225"/>
        <v>485</v>
      </c>
      <c r="AZ451" s="3">
        <f t="shared" si="226"/>
        <v>344.49999999999994</v>
      </c>
      <c r="BB451" s="3">
        <f t="shared" si="227"/>
        <v>173.04000000000002</v>
      </c>
      <c r="BC451" s="3">
        <f t="shared" si="228"/>
        <v>152.44800000000001</v>
      </c>
      <c r="BD451" s="3">
        <f t="shared" si="229"/>
        <v>76.224000000000004</v>
      </c>
      <c r="BE451">
        <v>1</v>
      </c>
    </row>
    <row r="452" spans="1:57">
      <c r="A452">
        <v>1</v>
      </c>
      <c r="B452" s="12" t="s">
        <v>145</v>
      </c>
      <c r="C452" s="6"/>
      <c r="E452" s="6"/>
      <c r="F452" s="6"/>
      <c r="G452" s="6"/>
      <c r="L452" s="3">
        <f>J451+K451+L451</f>
        <v>408.7</v>
      </c>
      <c r="P452" s="3">
        <f>N451+O451+P451</f>
        <v>80.342399999999998</v>
      </c>
      <c r="T452" s="3">
        <f>R451+S451+T451</f>
        <v>408.7</v>
      </c>
      <c r="X452" s="3">
        <f>V451+W451+X451</f>
        <v>80.342399999999998</v>
      </c>
      <c r="AB452" s="3">
        <f>Z451+AA451+AB451</f>
        <v>408.7</v>
      </c>
      <c r="AF452" s="3">
        <f>AD451+AE451+AF451</f>
        <v>80.342399999999998</v>
      </c>
      <c r="AJ452" s="3">
        <f>AH451+AI451+AJ451</f>
        <v>408.7</v>
      </c>
      <c r="AN452" s="3">
        <f>AL451+AM451+AN451</f>
        <v>80.342399999999998</v>
      </c>
      <c r="AR452" s="3">
        <f>AP451+AQ451+AR451</f>
        <v>408.7</v>
      </c>
      <c r="AV452" s="3">
        <f>AT451+AU451+AV451</f>
        <v>80.342399999999998</v>
      </c>
      <c r="AZ452" s="3">
        <f>AX451+AY451+AZ451</f>
        <v>2043.5</v>
      </c>
      <c r="BD452" s="3">
        <f>BB451+BC451+BD451</f>
        <v>401.71200000000005</v>
      </c>
    </row>
    <row r="453" spans="1:57">
      <c r="A453">
        <v>1</v>
      </c>
      <c r="B453" s="12" t="s">
        <v>147</v>
      </c>
      <c r="D453" s="7" t="s">
        <v>148</v>
      </c>
      <c r="F453"/>
      <c r="J453" s="3">
        <f>SUM(J446:J450)</f>
        <v>242.8</v>
      </c>
      <c r="K453" s="3">
        <f>SUM(K446:K450)</f>
        <v>97</v>
      </c>
      <c r="L453" s="3">
        <f>SUM(L446:L450)</f>
        <v>68.899999999999991</v>
      </c>
      <c r="N453" s="3">
        <f>SUM(N446:N450)</f>
        <v>34.608000000000004</v>
      </c>
      <c r="O453" s="3">
        <f>SUM(O446:O450)</f>
        <v>30.489599999999999</v>
      </c>
      <c r="P453" s="3">
        <f>SUM(P446:P450)</f>
        <v>15.2448</v>
      </c>
      <c r="R453" s="3">
        <f>SUM(R446:R450)</f>
        <v>242.8</v>
      </c>
      <c r="S453" s="3">
        <f>SUM(S446:S450)</f>
        <v>97</v>
      </c>
      <c r="T453" s="3">
        <f>SUM(T446:T450)</f>
        <v>68.899999999999991</v>
      </c>
      <c r="V453" s="3">
        <f>SUM(V446:V450)</f>
        <v>34.608000000000004</v>
      </c>
      <c r="W453" s="3">
        <f>SUM(W446:W450)</f>
        <v>30.489599999999999</v>
      </c>
      <c r="X453" s="3">
        <f>SUM(X446:X450)</f>
        <v>15.2448</v>
      </c>
      <c r="Z453" s="3">
        <f>SUM(Z446:Z450)</f>
        <v>242.8</v>
      </c>
      <c r="AA453" s="3">
        <f>SUM(AA446:AA450)</f>
        <v>97</v>
      </c>
      <c r="AB453" s="3">
        <f>SUM(AB446:AB450)</f>
        <v>68.899999999999991</v>
      </c>
      <c r="AD453" s="3">
        <f>SUM(AD446:AD450)</f>
        <v>34.608000000000004</v>
      </c>
      <c r="AE453" s="3">
        <f>SUM(AE446:AE450)</f>
        <v>30.489599999999999</v>
      </c>
      <c r="AF453" s="3">
        <f>SUM(AF446:AF450)</f>
        <v>15.2448</v>
      </c>
      <c r="AH453" s="3">
        <f>SUM(AH446:AH450)</f>
        <v>242.8</v>
      </c>
      <c r="AI453" s="3">
        <f>SUM(AI446:AI450)</f>
        <v>97</v>
      </c>
      <c r="AJ453" s="3">
        <f>SUM(AJ446:AJ450)</f>
        <v>68.899999999999991</v>
      </c>
      <c r="AL453" s="3">
        <f>SUM(AL446:AL450)</f>
        <v>34.608000000000004</v>
      </c>
      <c r="AM453" s="3">
        <f>SUM(AM446:AM450)</f>
        <v>30.489599999999999</v>
      </c>
      <c r="AN453" s="3">
        <f>SUM(AN446:AN450)</f>
        <v>15.2448</v>
      </c>
      <c r="AP453" s="3">
        <f>SUM(AP446:AP450)</f>
        <v>242.8</v>
      </c>
      <c r="AQ453" s="3">
        <f>SUM(AQ446:AQ450)</f>
        <v>97</v>
      </c>
      <c r="AR453" s="3">
        <f>SUM(AR446:AR450)</f>
        <v>68.899999999999991</v>
      </c>
      <c r="AT453" s="3">
        <f>SUM(AT446:AT450)</f>
        <v>34.608000000000004</v>
      </c>
      <c r="AU453" s="3">
        <f>SUM(AU446:AU450)</f>
        <v>30.489599999999999</v>
      </c>
      <c r="AV453" s="3">
        <f>SUM(AV446:AV450)</f>
        <v>15.2448</v>
      </c>
      <c r="AX453" s="3">
        <f>J453+R453+Z453+AH453+AP453</f>
        <v>1214</v>
      </c>
      <c r="AY453" s="3">
        <f t="shared" ref="AY453" si="230">K453+S453+AA453+AI453+AQ453</f>
        <v>485</v>
      </c>
      <c r="AZ453" s="3">
        <f t="shared" ref="AZ453" si="231">L453+T453+AB453+AJ453+AR453</f>
        <v>344.49999999999994</v>
      </c>
      <c r="BB453" s="3">
        <f t="shared" ref="BB453" si="232">N453+V453+AD453+AL453+AT453</f>
        <v>173.04000000000002</v>
      </c>
      <c r="BC453" s="3">
        <f t="shared" ref="BC453" si="233">O453+W453+AE453+AM453+AU453</f>
        <v>152.44800000000001</v>
      </c>
      <c r="BD453" s="3">
        <f t="shared" ref="BD453" si="234">P453+X453+AF453+AN453+AV453</f>
        <v>76.224000000000004</v>
      </c>
      <c r="BE453">
        <v>1</v>
      </c>
    </row>
    <row r="454" spans="1:57">
      <c r="A454">
        <v>1</v>
      </c>
      <c r="B454" s="12" t="s">
        <v>147</v>
      </c>
      <c r="C454" s="6"/>
      <c r="E454" s="6"/>
      <c r="F454" s="6"/>
      <c r="G454" s="6"/>
      <c r="L454" s="3">
        <f>J453+K453+L453</f>
        <v>408.7</v>
      </c>
      <c r="P454" s="3">
        <f>N453+O453+P453</f>
        <v>80.342399999999998</v>
      </c>
      <c r="T454" s="3">
        <f>R453+S453+T453</f>
        <v>408.7</v>
      </c>
      <c r="X454" s="3">
        <f>V453+W453+X453</f>
        <v>80.342399999999998</v>
      </c>
      <c r="AB454" s="3">
        <f>Z453+AA453+AB453</f>
        <v>408.7</v>
      </c>
      <c r="AF454" s="3">
        <f>AD453+AE453+AF453</f>
        <v>80.342399999999998</v>
      </c>
      <c r="AJ454" s="3">
        <f>AH453+AI453+AJ453</f>
        <v>408.7</v>
      </c>
      <c r="AN454" s="3">
        <f>AL453+AM453+AN453</f>
        <v>80.342399999999998</v>
      </c>
      <c r="AR454" s="3">
        <f>AP453+AQ453+AR453</f>
        <v>408.7</v>
      </c>
      <c r="AV454" s="3">
        <f>AT453+AU453+AV453</f>
        <v>80.342399999999998</v>
      </c>
      <c r="AZ454" s="3">
        <f>AX453+AY453+AZ453</f>
        <v>2043.5</v>
      </c>
      <c r="BD454" s="3">
        <f>BB453+BC453+BD453</f>
        <v>401.71200000000005</v>
      </c>
    </row>
    <row r="455" spans="1:57" collapsed="1">
      <c r="A455">
        <v>1</v>
      </c>
      <c r="B455">
        <v>1</v>
      </c>
      <c r="D455" s="6"/>
      <c r="F455"/>
      <c r="J455" s="6" t="s">
        <v>82</v>
      </c>
      <c r="K455" s="6"/>
      <c r="L455" s="6"/>
      <c r="M455" s="6"/>
      <c r="N455" s="6" t="s">
        <v>83</v>
      </c>
      <c r="O455" s="6"/>
      <c r="P455" s="6"/>
      <c r="R455" s="6" t="s">
        <v>82</v>
      </c>
      <c r="S455" s="6"/>
      <c r="T455" s="6"/>
      <c r="U455" s="6"/>
      <c r="V455" s="6" t="s">
        <v>83</v>
      </c>
      <c r="W455" s="6"/>
      <c r="X455" s="6"/>
      <c r="Z455" s="6" t="s">
        <v>82</v>
      </c>
      <c r="AA455" s="6"/>
      <c r="AB455" s="6"/>
      <c r="AC455" s="6"/>
      <c r="AD455" s="6" t="s">
        <v>83</v>
      </c>
      <c r="AE455" s="6"/>
      <c r="AF455" s="6"/>
      <c r="AH455" s="6" t="s">
        <v>82</v>
      </c>
      <c r="AI455" s="6"/>
      <c r="AJ455" s="6"/>
      <c r="AK455" s="6"/>
      <c r="AL455" s="6" t="s">
        <v>83</v>
      </c>
      <c r="AM455" s="6"/>
      <c r="AN455" s="6"/>
      <c r="AP455" s="6" t="s">
        <v>82</v>
      </c>
      <c r="AQ455" s="6"/>
      <c r="AR455" s="6"/>
      <c r="AS455" s="6"/>
      <c r="AT455" s="6" t="s">
        <v>83</v>
      </c>
      <c r="AU455" s="6"/>
      <c r="AV455" s="6"/>
      <c r="AX455" s="6" t="s">
        <v>82</v>
      </c>
      <c r="AY455" s="6"/>
      <c r="AZ455" s="6"/>
      <c r="BA455" s="6"/>
      <c r="BB455" s="6" t="s">
        <v>83</v>
      </c>
      <c r="BC455" s="6"/>
      <c r="BD455" s="6"/>
    </row>
    <row r="456" spans="1:57">
      <c r="A456" s="12" t="s">
        <v>84</v>
      </c>
      <c r="B456" s="12" t="s">
        <v>85</v>
      </c>
      <c r="D456" s="4" t="s">
        <v>360</v>
      </c>
      <c r="E456" s="43"/>
      <c r="F456" s="44"/>
      <c r="G456" s="45"/>
      <c r="H456" s="46"/>
      <c r="I456" t="s">
        <v>421</v>
      </c>
      <c r="J456" s="21" t="s">
        <v>86</v>
      </c>
      <c r="K456" s="20"/>
      <c r="L456" s="19"/>
      <c r="M456" t="s">
        <v>467</v>
      </c>
      <c r="N456" s="21" t="s">
        <v>86</v>
      </c>
      <c r="O456" s="20"/>
      <c r="P456" s="19"/>
      <c r="R456" s="21" t="s">
        <v>87</v>
      </c>
      <c r="S456" s="20"/>
      <c r="T456" s="19"/>
      <c r="V456" s="21" t="s">
        <v>87</v>
      </c>
      <c r="W456" s="20"/>
      <c r="X456" s="19"/>
      <c r="Z456" s="21" t="s">
        <v>88</v>
      </c>
      <c r="AA456" s="20"/>
      <c r="AB456" s="19"/>
      <c r="AD456" s="21" t="s">
        <v>88</v>
      </c>
      <c r="AE456" s="20"/>
      <c r="AF456" s="19"/>
      <c r="AH456" s="21" t="s">
        <v>89</v>
      </c>
      <c r="AI456" s="20"/>
      <c r="AJ456" s="19"/>
      <c r="AL456" s="21" t="s">
        <v>89</v>
      </c>
      <c r="AM456" s="20"/>
      <c r="AN456" s="19"/>
      <c r="AP456" s="21" t="s">
        <v>90</v>
      </c>
      <c r="AQ456" s="20"/>
      <c r="AR456" s="19"/>
      <c r="AT456" s="21" t="s">
        <v>90</v>
      </c>
      <c r="AU456" s="20"/>
      <c r="AV456" s="19"/>
      <c r="AX456" s="21" t="s">
        <v>91</v>
      </c>
      <c r="AY456" s="20"/>
      <c r="AZ456" s="19"/>
      <c r="BB456" s="21" t="s">
        <v>91</v>
      </c>
      <c r="BC456" s="20"/>
      <c r="BD456" s="19"/>
      <c r="BE456">
        <v>1</v>
      </c>
    </row>
    <row r="457" spans="1:57">
      <c r="A457" s="12" t="s">
        <v>84</v>
      </c>
      <c r="B457" s="12" t="s">
        <v>85</v>
      </c>
      <c r="D457" s="7"/>
      <c r="E457" s="7" t="s">
        <v>151</v>
      </c>
      <c r="F457" s="18" t="s">
        <v>92</v>
      </c>
      <c r="G457" s="7" t="s">
        <v>93</v>
      </c>
      <c r="H457" s="17" t="s">
        <v>94</v>
      </c>
      <c r="I457" t="s">
        <v>421</v>
      </c>
      <c r="J457" s="18" t="s">
        <v>8</v>
      </c>
      <c r="K457" s="18" t="s">
        <v>9</v>
      </c>
      <c r="L457" s="18" t="s">
        <v>10</v>
      </c>
      <c r="N457" s="18" t="s">
        <v>8</v>
      </c>
      <c r="O457" s="18" t="s">
        <v>9</v>
      </c>
      <c r="P457" s="18" t="s">
        <v>10</v>
      </c>
      <c r="R457" s="18" t="s">
        <v>8</v>
      </c>
      <c r="S457" s="18" t="s">
        <v>9</v>
      </c>
      <c r="T457" s="18" t="s">
        <v>10</v>
      </c>
      <c r="V457" s="18" t="s">
        <v>8</v>
      </c>
      <c r="W457" s="18" t="s">
        <v>9</v>
      </c>
      <c r="X457" s="18" t="s">
        <v>10</v>
      </c>
      <c r="Z457" s="18" t="s">
        <v>8</v>
      </c>
      <c r="AA457" s="18" t="s">
        <v>9</v>
      </c>
      <c r="AB457" s="18" t="s">
        <v>10</v>
      </c>
      <c r="AD457" s="18" t="s">
        <v>8</v>
      </c>
      <c r="AE457" s="18" t="s">
        <v>9</v>
      </c>
      <c r="AF457" s="18" t="s">
        <v>10</v>
      </c>
      <c r="AH457" s="18" t="s">
        <v>8</v>
      </c>
      <c r="AI457" s="18" t="s">
        <v>9</v>
      </c>
      <c r="AJ457" s="18" t="s">
        <v>10</v>
      </c>
      <c r="AL457" s="18" t="s">
        <v>8</v>
      </c>
      <c r="AM457" s="18" t="s">
        <v>9</v>
      </c>
      <c r="AN457" s="18" t="s">
        <v>10</v>
      </c>
      <c r="AP457" s="18" t="s">
        <v>8</v>
      </c>
      <c r="AQ457" s="18" t="s">
        <v>9</v>
      </c>
      <c r="AR457" s="18" t="s">
        <v>10</v>
      </c>
      <c r="AT457" s="18" t="s">
        <v>8</v>
      </c>
      <c r="AU457" s="18" t="s">
        <v>9</v>
      </c>
      <c r="AV457" s="18" t="s">
        <v>10</v>
      </c>
      <c r="AX457" s="18" t="s">
        <v>8</v>
      </c>
      <c r="AY457" s="18" t="s">
        <v>9</v>
      </c>
      <c r="AZ457" s="18" t="s">
        <v>10</v>
      </c>
      <c r="BB457" s="18" t="s">
        <v>8</v>
      </c>
      <c r="BC457" s="18" t="s">
        <v>9</v>
      </c>
      <c r="BD457" s="18" t="s">
        <v>10</v>
      </c>
    </row>
    <row r="458" spans="1:57" outlineLevel="1">
      <c r="A458" s="12" t="s">
        <v>84</v>
      </c>
      <c r="B458">
        <v>1</v>
      </c>
      <c r="D458" s="9" t="s">
        <v>332</v>
      </c>
      <c r="E458" s="5" t="s">
        <v>337</v>
      </c>
      <c r="F458" s="10" t="s">
        <v>338</v>
      </c>
      <c r="G458" s="5"/>
      <c r="H458" s="5" t="s">
        <v>17</v>
      </c>
      <c r="I458" t="s">
        <v>421</v>
      </c>
      <c r="J458" s="9">
        <v>100</v>
      </c>
      <c r="K458" s="9">
        <v>100</v>
      </c>
      <c r="L458" s="9">
        <v>100</v>
      </c>
      <c r="M458" t="s">
        <v>467</v>
      </c>
      <c r="N458" s="165"/>
      <c r="O458" s="165"/>
      <c r="P458" s="164"/>
      <c r="R458" s="9">
        <v>100</v>
      </c>
      <c r="S458" s="9">
        <v>100</v>
      </c>
      <c r="T458" s="9">
        <v>100</v>
      </c>
      <c r="V458" s="165"/>
      <c r="W458" s="165"/>
      <c r="X458" s="164"/>
      <c r="Z458" s="9">
        <v>100</v>
      </c>
      <c r="AA458" s="9">
        <v>100</v>
      </c>
      <c r="AB458" s="9">
        <v>100</v>
      </c>
      <c r="AD458" s="165"/>
      <c r="AE458" s="165"/>
      <c r="AF458" s="164"/>
      <c r="AH458" s="9">
        <v>100</v>
      </c>
      <c r="AI458" s="9">
        <v>100</v>
      </c>
      <c r="AJ458" s="9">
        <v>100</v>
      </c>
      <c r="AL458" s="165"/>
      <c r="AM458" s="165"/>
      <c r="AN458" s="164"/>
      <c r="AP458" s="9">
        <v>100</v>
      </c>
      <c r="AQ458" s="9">
        <v>100</v>
      </c>
      <c r="AR458" s="9">
        <v>100</v>
      </c>
      <c r="AT458" s="165"/>
      <c r="AU458" s="165"/>
      <c r="AV458" s="164"/>
    </row>
    <row r="459" spans="1:57" outlineLevel="1">
      <c r="A459" s="12" t="s">
        <v>84</v>
      </c>
      <c r="B459">
        <v>1</v>
      </c>
      <c r="D459" s="9" t="s">
        <v>339</v>
      </c>
      <c r="E459" s="65" t="s">
        <v>340</v>
      </c>
      <c r="F459" s="10" t="s">
        <v>341</v>
      </c>
      <c r="G459" s="5"/>
      <c r="H459" s="5" t="s">
        <v>17</v>
      </c>
      <c r="I459" t="s">
        <v>421</v>
      </c>
      <c r="J459" s="9">
        <v>2</v>
      </c>
      <c r="K459" s="9">
        <v>2</v>
      </c>
      <c r="L459" s="9">
        <v>2</v>
      </c>
      <c r="N459" s="165"/>
      <c r="O459" s="165"/>
      <c r="P459" s="164"/>
      <c r="R459" s="9">
        <v>2</v>
      </c>
      <c r="S459" s="9">
        <v>2</v>
      </c>
      <c r="T459" s="9">
        <v>2</v>
      </c>
      <c r="V459" s="165"/>
      <c r="W459" s="165"/>
      <c r="X459" s="164"/>
      <c r="Z459" s="9">
        <v>2</v>
      </c>
      <c r="AA459" s="9">
        <v>2</v>
      </c>
      <c r="AB459" s="9">
        <v>2</v>
      </c>
      <c r="AD459" s="165"/>
      <c r="AE459" s="165"/>
      <c r="AF459" s="164"/>
      <c r="AH459" s="9">
        <v>2</v>
      </c>
      <c r="AI459" s="9">
        <v>2</v>
      </c>
      <c r="AJ459" s="9">
        <v>2</v>
      </c>
      <c r="AL459" s="165"/>
      <c r="AM459" s="165"/>
      <c r="AN459" s="164"/>
      <c r="AP459" s="9">
        <v>2</v>
      </c>
      <c r="AQ459" s="9">
        <v>2</v>
      </c>
      <c r="AR459" s="9">
        <v>2</v>
      </c>
      <c r="AT459" s="165"/>
      <c r="AU459" s="165"/>
      <c r="AV459" s="164"/>
    </row>
    <row r="460" spans="1:57" outlineLevel="1">
      <c r="A460" s="12" t="s">
        <v>84</v>
      </c>
      <c r="B460">
        <v>1</v>
      </c>
      <c r="D460" s="9" t="s">
        <v>342</v>
      </c>
      <c r="E460" s="5"/>
      <c r="F460" s="10" t="s">
        <v>343</v>
      </c>
      <c r="G460" s="5"/>
      <c r="H460" s="5" t="s">
        <v>98</v>
      </c>
      <c r="I460" t="s">
        <v>421</v>
      </c>
      <c r="J460" s="9">
        <v>3000</v>
      </c>
      <c r="K460" s="9">
        <v>3000</v>
      </c>
      <c r="L460" s="9">
        <v>3000</v>
      </c>
      <c r="N460" s="165"/>
      <c r="O460" s="165"/>
      <c r="P460" s="165"/>
      <c r="R460" s="9">
        <v>3000</v>
      </c>
      <c r="S460" s="9">
        <v>3000</v>
      </c>
      <c r="T460" s="9">
        <v>3000</v>
      </c>
      <c r="V460" s="165"/>
      <c r="W460" s="165"/>
      <c r="X460" s="165"/>
      <c r="Z460" s="9">
        <v>3000</v>
      </c>
      <c r="AA460" s="9">
        <v>3000</v>
      </c>
      <c r="AB460" s="9">
        <v>3000</v>
      </c>
      <c r="AD460" s="165"/>
      <c r="AE460" s="165"/>
      <c r="AF460" s="165"/>
      <c r="AH460" s="9">
        <v>3000</v>
      </c>
      <c r="AI460" s="9">
        <v>3000</v>
      </c>
      <c r="AJ460" s="9">
        <v>3000</v>
      </c>
      <c r="AL460" s="165"/>
      <c r="AM460" s="165"/>
      <c r="AN460" s="165"/>
      <c r="AP460" s="9">
        <v>3000</v>
      </c>
      <c r="AQ460" s="9">
        <v>3000</v>
      </c>
      <c r="AR460" s="9">
        <v>3000</v>
      </c>
      <c r="AT460" s="165"/>
      <c r="AU460" s="165"/>
      <c r="AV460" s="165"/>
    </row>
    <row r="461" spans="1:57" outlineLevel="1">
      <c r="A461" s="12" t="s">
        <v>84</v>
      </c>
      <c r="B461">
        <v>1</v>
      </c>
      <c r="D461" s="9" t="s">
        <v>344</v>
      </c>
      <c r="E461" s="5"/>
      <c r="F461" s="10" t="s">
        <v>345</v>
      </c>
      <c r="G461" s="5"/>
      <c r="H461" s="5" t="s">
        <v>17</v>
      </c>
      <c r="I461" t="s">
        <v>421</v>
      </c>
      <c r="J461" s="9">
        <v>150</v>
      </c>
      <c r="K461" s="9">
        <v>150</v>
      </c>
      <c r="L461" s="9">
        <v>150</v>
      </c>
      <c r="N461" s="165"/>
      <c r="O461" s="165"/>
      <c r="P461" s="165"/>
      <c r="R461" s="9">
        <v>150</v>
      </c>
      <c r="S461" s="9">
        <v>150</v>
      </c>
      <c r="T461" s="9">
        <v>150</v>
      </c>
      <c r="V461" s="165"/>
      <c r="W461" s="165"/>
      <c r="X461" s="165"/>
      <c r="Z461" s="9">
        <v>150</v>
      </c>
      <c r="AA461" s="9">
        <v>150</v>
      </c>
      <c r="AB461" s="9">
        <v>150</v>
      </c>
      <c r="AD461" s="165"/>
      <c r="AE461" s="165"/>
      <c r="AF461" s="165"/>
      <c r="AH461" s="9">
        <v>150</v>
      </c>
      <c r="AI461" s="9">
        <v>150</v>
      </c>
      <c r="AJ461" s="9">
        <v>150</v>
      </c>
      <c r="AL461" s="165"/>
      <c r="AM461" s="165"/>
      <c r="AN461" s="165"/>
      <c r="AP461" s="9">
        <v>150</v>
      </c>
      <c r="AQ461" s="9">
        <v>150</v>
      </c>
      <c r="AR461" s="9">
        <v>150</v>
      </c>
      <c r="AT461" s="165"/>
      <c r="AU461" s="165"/>
      <c r="AV461" s="165"/>
    </row>
    <row r="462" spans="1:57" outlineLevel="1">
      <c r="A462" s="12" t="s">
        <v>84</v>
      </c>
      <c r="B462">
        <v>1</v>
      </c>
      <c r="D462" s="9" t="s">
        <v>346</v>
      </c>
      <c r="E462" s="65" t="s">
        <v>340</v>
      </c>
      <c r="F462" s="10" t="s">
        <v>106</v>
      </c>
      <c r="G462" s="5"/>
      <c r="H462" s="5" t="s">
        <v>17</v>
      </c>
      <c r="I462" t="s">
        <v>421</v>
      </c>
      <c r="J462" s="9">
        <v>2</v>
      </c>
      <c r="K462" s="9">
        <v>2</v>
      </c>
      <c r="L462" s="25">
        <v>1</v>
      </c>
      <c r="N462" s="165"/>
      <c r="O462" s="165"/>
      <c r="P462" s="164"/>
      <c r="R462" s="9">
        <v>2</v>
      </c>
      <c r="S462" s="9">
        <v>2</v>
      </c>
      <c r="T462" s="25">
        <v>1</v>
      </c>
      <c r="V462" s="165"/>
      <c r="W462" s="165"/>
      <c r="X462" s="164"/>
      <c r="Z462" s="9">
        <v>2</v>
      </c>
      <c r="AA462" s="9">
        <v>2</v>
      </c>
      <c r="AB462" s="25">
        <v>1</v>
      </c>
      <c r="AD462" s="165"/>
      <c r="AE462" s="165"/>
      <c r="AF462" s="164"/>
      <c r="AH462" s="9">
        <v>2</v>
      </c>
      <c r="AI462" s="9">
        <v>2</v>
      </c>
      <c r="AJ462" s="25">
        <v>1</v>
      </c>
      <c r="AL462" s="165"/>
      <c r="AM462" s="165"/>
      <c r="AN462" s="164"/>
      <c r="AP462" s="9">
        <v>2</v>
      </c>
      <c r="AQ462" s="9">
        <v>2</v>
      </c>
      <c r="AR462" s="25">
        <v>1</v>
      </c>
      <c r="AT462" s="165"/>
      <c r="AU462" s="165"/>
      <c r="AV462" s="164"/>
    </row>
    <row r="463" spans="1:57" outlineLevel="1">
      <c r="A463" s="12" t="s">
        <v>84</v>
      </c>
      <c r="B463">
        <v>1</v>
      </c>
      <c r="D463" s="9" t="s">
        <v>347</v>
      </c>
      <c r="E463" s="65" t="s">
        <v>348</v>
      </c>
      <c r="F463" s="10" t="s">
        <v>349</v>
      </c>
      <c r="G463" s="5"/>
      <c r="H463" s="5" t="s">
        <v>106</v>
      </c>
      <c r="I463" t="s">
        <v>421</v>
      </c>
      <c r="J463" s="9">
        <v>27</v>
      </c>
      <c r="K463" s="25">
        <v>2.7</v>
      </c>
      <c r="L463" s="25">
        <v>2.7</v>
      </c>
      <c r="N463" s="164"/>
      <c r="O463" s="164"/>
      <c r="P463" s="164"/>
      <c r="R463" s="9">
        <v>27</v>
      </c>
      <c r="S463" s="25">
        <v>2.7</v>
      </c>
      <c r="T463" s="25">
        <v>2.7</v>
      </c>
      <c r="V463" s="164"/>
      <c r="W463" s="164"/>
      <c r="X463" s="164"/>
      <c r="Z463" s="9">
        <v>27</v>
      </c>
      <c r="AA463" s="25">
        <v>2.7</v>
      </c>
      <c r="AB463" s="25">
        <v>2.7</v>
      </c>
      <c r="AD463" s="164"/>
      <c r="AE463" s="164"/>
      <c r="AF463" s="164"/>
      <c r="AH463" s="9">
        <v>27</v>
      </c>
      <c r="AI463" s="25">
        <v>2.7</v>
      </c>
      <c r="AJ463" s="25">
        <v>2.7</v>
      </c>
      <c r="AL463" s="164"/>
      <c r="AM463" s="164"/>
      <c r="AN463" s="164"/>
      <c r="AP463" s="9">
        <v>27</v>
      </c>
      <c r="AQ463" s="25">
        <v>2.7</v>
      </c>
      <c r="AR463" s="25">
        <v>2.7</v>
      </c>
      <c r="AT463" s="164"/>
      <c r="AU463" s="164"/>
      <c r="AV463" s="164"/>
    </row>
    <row r="464" spans="1:57" outlineLevel="1">
      <c r="A464" s="12" t="s">
        <v>84</v>
      </c>
      <c r="B464">
        <v>1</v>
      </c>
      <c r="D464" s="9" t="s">
        <v>350</v>
      </c>
      <c r="E464" s="65" t="s">
        <v>351</v>
      </c>
      <c r="F464" s="10" t="s">
        <v>352</v>
      </c>
      <c r="G464" s="5"/>
      <c r="H464" s="5" t="s">
        <v>106</v>
      </c>
      <c r="I464" t="s">
        <v>421</v>
      </c>
      <c r="J464" s="9">
        <v>30</v>
      </c>
      <c r="K464" s="9">
        <v>30</v>
      </c>
      <c r="L464" s="9">
        <v>30</v>
      </c>
      <c r="N464" s="164"/>
      <c r="O464" s="164"/>
      <c r="P464" s="164"/>
      <c r="R464" s="9">
        <v>30</v>
      </c>
      <c r="S464" s="9">
        <v>30</v>
      </c>
      <c r="T464" s="9">
        <v>30</v>
      </c>
      <c r="V464" s="164"/>
      <c r="W464" s="164"/>
      <c r="X464" s="164"/>
      <c r="Z464" s="9">
        <v>30</v>
      </c>
      <c r="AA464" s="9">
        <v>30</v>
      </c>
      <c r="AB464" s="9">
        <v>30</v>
      </c>
      <c r="AD464" s="164"/>
      <c r="AE464" s="164"/>
      <c r="AF464" s="164"/>
      <c r="AH464" s="9">
        <v>30</v>
      </c>
      <c r="AI464" s="9">
        <v>30</v>
      </c>
      <c r="AJ464" s="9">
        <v>30</v>
      </c>
      <c r="AL464" s="164"/>
      <c r="AM464" s="164"/>
      <c r="AN464" s="164"/>
      <c r="AP464" s="9">
        <v>30</v>
      </c>
      <c r="AQ464" s="9">
        <v>30</v>
      </c>
      <c r="AR464" s="9">
        <v>30</v>
      </c>
      <c r="AT464" s="164"/>
      <c r="AU464" s="164"/>
      <c r="AV464" s="164"/>
    </row>
    <row r="465" spans="1:57" outlineLevel="1">
      <c r="A465" s="12" t="s">
        <v>84</v>
      </c>
      <c r="B465">
        <v>1</v>
      </c>
      <c r="D465" s="9" t="s">
        <v>353</v>
      </c>
      <c r="E465" s="65" t="s">
        <v>354</v>
      </c>
      <c r="F465" s="10" t="s">
        <v>106</v>
      </c>
      <c r="G465" s="5"/>
      <c r="H465" s="5" t="s">
        <v>17</v>
      </c>
      <c r="I465" t="s">
        <v>421</v>
      </c>
      <c r="J465" s="24">
        <v>1</v>
      </c>
      <c r="K465" s="24">
        <v>1</v>
      </c>
      <c r="L465" s="24">
        <v>1</v>
      </c>
      <c r="N465" s="166"/>
      <c r="O465" s="166"/>
      <c r="P465" s="166"/>
      <c r="R465" s="24">
        <v>1</v>
      </c>
      <c r="S465" s="24">
        <v>1</v>
      </c>
      <c r="T465" s="24">
        <v>1</v>
      </c>
      <c r="V465" s="166"/>
      <c r="W465" s="166"/>
      <c r="X465" s="166"/>
      <c r="Z465" s="24">
        <v>1</v>
      </c>
      <c r="AA465" s="24">
        <v>1</v>
      </c>
      <c r="AB465" s="24">
        <v>1</v>
      </c>
      <c r="AD465" s="166"/>
      <c r="AE465" s="166"/>
      <c r="AF465" s="166"/>
      <c r="AH465" s="24">
        <v>1</v>
      </c>
      <c r="AI465" s="24">
        <v>1</v>
      </c>
      <c r="AJ465" s="24">
        <v>1</v>
      </c>
      <c r="AL465" s="166"/>
      <c r="AM465" s="166"/>
      <c r="AN465" s="166"/>
      <c r="AP465" s="24">
        <v>1</v>
      </c>
      <c r="AQ465" s="24">
        <v>1</v>
      </c>
      <c r="AR465" s="24">
        <v>1</v>
      </c>
      <c r="AT465" s="166"/>
      <c r="AU465" s="166"/>
      <c r="AV465" s="166"/>
    </row>
    <row r="466" spans="1:57" outlineLevel="1">
      <c r="A466" s="12" t="s">
        <v>84</v>
      </c>
      <c r="B466">
        <v>1</v>
      </c>
      <c r="D466" s="9" t="s">
        <v>284</v>
      </c>
      <c r="E466" s="88" t="s">
        <v>355</v>
      </c>
      <c r="F466" s="10" t="s">
        <v>356</v>
      </c>
      <c r="G466" s="5"/>
      <c r="H466" s="5" t="s">
        <v>17</v>
      </c>
      <c r="I466" t="s">
        <v>421</v>
      </c>
      <c r="J466" s="9">
        <v>2</v>
      </c>
      <c r="K466" s="9">
        <v>2</v>
      </c>
      <c r="L466" s="9">
        <v>2</v>
      </c>
      <c r="N466" s="165"/>
      <c r="O466" s="165"/>
      <c r="P466" s="165"/>
      <c r="R466" s="9">
        <v>2</v>
      </c>
      <c r="S466" s="9">
        <v>2</v>
      </c>
      <c r="T466" s="9">
        <v>2</v>
      </c>
      <c r="V466" s="165"/>
      <c r="W466" s="165"/>
      <c r="X466" s="165"/>
      <c r="Z466" s="9">
        <v>2</v>
      </c>
      <c r="AA466" s="9">
        <v>2</v>
      </c>
      <c r="AB466" s="9">
        <v>2</v>
      </c>
      <c r="AD466" s="165"/>
      <c r="AE466" s="165"/>
      <c r="AF466" s="165"/>
      <c r="AH466" s="9">
        <v>2</v>
      </c>
      <c r="AI466" s="9">
        <v>2</v>
      </c>
      <c r="AJ466" s="9">
        <v>2</v>
      </c>
      <c r="AL466" s="165"/>
      <c r="AM466" s="165"/>
      <c r="AN466" s="165"/>
      <c r="AP466" s="9">
        <v>2</v>
      </c>
      <c r="AQ466" s="9">
        <v>2</v>
      </c>
      <c r="AR466" s="9">
        <v>2</v>
      </c>
      <c r="AT466" s="165"/>
      <c r="AU466" s="165"/>
      <c r="AV466" s="165"/>
    </row>
    <row r="467" spans="1:57" outlineLevel="1">
      <c r="A467">
        <v>1</v>
      </c>
      <c r="B467">
        <v>1</v>
      </c>
      <c r="F467"/>
      <c r="I467" t="s">
        <v>421</v>
      </c>
    </row>
    <row r="468" spans="1:57" outlineLevel="1">
      <c r="A468">
        <v>1</v>
      </c>
      <c r="B468">
        <v>1</v>
      </c>
      <c r="D468" s="9" t="s">
        <v>332</v>
      </c>
      <c r="F468"/>
      <c r="I468" t="s">
        <v>421</v>
      </c>
      <c r="J468" s="8">
        <f>J458*J459*J362</f>
        <v>19.2</v>
      </c>
      <c r="K468" s="8">
        <f>K458*K459*K362</f>
        <v>19.2</v>
      </c>
      <c r="L468" s="8">
        <f>L458*L459*L362</f>
        <v>19.2</v>
      </c>
      <c r="M468">
        <v>2</v>
      </c>
      <c r="N468" s="163"/>
      <c r="O468" s="163"/>
      <c r="P468" s="163"/>
      <c r="R468" s="8">
        <f>R458*R459*R362</f>
        <v>19.2</v>
      </c>
      <c r="S468" s="8">
        <f>S458*S459*S362</f>
        <v>19.2</v>
      </c>
      <c r="T468" s="8">
        <f>T458*T459*T362</f>
        <v>19.2</v>
      </c>
      <c r="V468" s="163"/>
      <c r="W468" s="163"/>
      <c r="X468" s="163"/>
      <c r="Z468" s="8">
        <f>Z458*Z459*Z362</f>
        <v>19.2</v>
      </c>
      <c r="AA468" s="8">
        <f>AA458*AA459*AA362</f>
        <v>19.2</v>
      </c>
      <c r="AB468" s="8">
        <f>AB458*AB459*AB362</f>
        <v>19.2</v>
      </c>
      <c r="AD468" s="163"/>
      <c r="AE468" s="163"/>
      <c r="AF468" s="163"/>
      <c r="AH468" s="8">
        <f>AH458*AH459*AH362</f>
        <v>19.2</v>
      </c>
      <c r="AI468" s="8">
        <f>AI458*AI459*AI362</f>
        <v>19.2</v>
      </c>
      <c r="AJ468" s="8">
        <f>AJ458*AJ459*AJ362</f>
        <v>19.2</v>
      </c>
      <c r="AL468" s="163"/>
      <c r="AM468" s="163"/>
      <c r="AN468" s="163"/>
      <c r="AP468" s="8">
        <f>AP458*AP459*AP362</f>
        <v>19.2</v>
      </c>
      <c r="AQ468" s="8">
        <f>AQ458*AQ459*AQ362</f>
        <v>19.2</v>
      </c>
      <c r="AR468" s="8">
        <f>AR458*AR459*AR362</f>
        <v>19.2</v>
      </c>
      <c r="AT468" s="163"/>
      <c r="AU468" s="163"/>
      <c r="AV468" s="163"/>
      <c r="AX468" s="8">
        <f t="shared" ref="AX468:AX472" si="235">J468+R468+Z468+AH468+AP468</f>
        <v>96</v>
      </c>
      <c r="AY468" s="8">
        <f t="shared" ref="AY468:AY473" si="236">K468+S468+AA468+AI468+AQ468</f>
        <v>96</v>
      </c>
      <c r="AZ468" s="8">
        <f t="shared" ref="AZ468:AZ473" si="237">L468+T468+AB468+AJ468+AR468</f>
        <v>96</v>
      </c>
      <c r="BB468" s="8">
        <f t="shared" ref="BB468:BB473" si="238">N468+V468+AD468+AL468+AT468</f>
        <v>0</v>
      </c>
      <c r="BC468" s="8">
        <f t="shared" ref="BC468:BC473" si="239">O468+W468+AE468+AM468+AU468</f>
        <v>0</v>
      </c>
      <c r="BD468" s="8">
        <f t="shared" ref="BD468:BD473" si="240">P468+X468+AF468+AN468+AV468</f>
        <v>0</v>
      </c>
    </row>
    <row r="469" spans="1:57" outlineLevel="1">
      <c r="A469">
        <v>1</v>
      </c>
      <c r="B469">
        <v>1</v>
      </c>
      <c r="D469" s="9" t="s">
        <v>342</v>
      </c>
      <c r="F469"/>
      <c r="I469" t="s">
        <v>421</v>
      </c>
      <c r="J469" s="8">
        <f>(J460-3000)*J363</f>
        <v>0</v>
      </c>
      <c r="K469" s="8">
        <f>(K460-3000)*K363</f>
        <v>0</v>
      </c>
      <c r="L469" s="8">
        <f>(L460-3000)*L363</f>
        <v>0</v>
      </c>
      <c r="N469" s="163"/>
      <c r="O469" s="163"/>
      <c r="P469" s="163"/>
      <c r="R469" s="8">
        <f>(R460-3000)*R363</f>
        <v>0</v>
      </c>
      <c r="S469" s="8">
        <f>(S460-3000)*S363</f>
        <v>0</v>
      </c>
      <c r="T469" s="8">
        <f>(T460-3000)*T363</f>
        <v>0</v>
      </c>
      <c r="V469" s="163"/>
      <c r="W469" s="163"/>
      <c r="X469" s="163"/>
      <c r="Z469" s="8">
        <f>(Z460-3000)*Z363</f>
        <v>0</v>
      </c>
      <c r="AA469" s="8">
        <f>(AA460-3000)*AA363</f>
        <v>0</v>
      </c>
      <c r="AB469" s="8">
        <f>(AB460-3000)*AB363</f>
        <v>0</v>
      </c>
      <c r="AD469" s="163"/>
      <c r="AE469" s="163"/>
      <c r="AF469" s="163"/>
      <c r="AH469" s="8">
        <f>(AH460-3000)*AH363</f>
        <v>0</v>
      </c>
      <c r="AI469" s="8">
        <f>(AI460-3000)*AI363</f>
        <v>0</v>
      </c>
      <c r="AJ469" s="8">
        <f>(AJ460-3000)*AJ363</f>
        <v>0</v>
      </c>
      <c r="AL469" s="163"/>
      <c r="AM469" s="163"/>
      <c r="AN469" s="163"/>
      <c r="AP469" s="8">
        <f>(AP460-3000)*AP363</f>
        <v>0</v>
      </c>
      <c r="AQ469" s="8">
        <f>(AQ460-3000)*AQ363</f>
        <v>0</v>
      </c>
      <c r="AR469" s="8">
        <f>(AR460-3000)*AR363</f>
        <v>0</v>
      </c>
      <c r="AT469" s="163"/>
      <c r="AU469" s="163"/>
      <c r="AV469" s="163"/>
      <c r="AX469" s="8">
        <f t="shared" si="235"/>
        <v>0</v>
      </c>
      <c r="AY469" s="8">
        <f t="shared" si="236"/>
        <v>0</v>
      </c>
      <c r="AZ469" s="8">
        <f t="shared" si="237"/>
        <v>0</v>
      </c>
      <c r="BB469" s="8">
        <f t="shared" si="238"/>
        <v>0</v>
      </c>
      <c r="BC469" s="8">
        <f t="shared" si="239"/>
        <v>0</v>
      </c>
      <c r="BD469" s="8">
        <f t="shared" si="240"/>
        <v>0</v>
      </c>
    </row>
    <row r="470" spans="1:57" outlineLevel="1">
      <c r="A470">
        <v>1</v>
      </c>
      <c r="B470">
        <v>1</v>
      </c>
      <c r="D470" s="9" t="s">
        <v>344</v>
      </c>
      <c r="F470"/>
      <c r="I470" t="s">
        <v>421</v>
      </c>
      <c r="J470" s="8">
        <f>(J461-125)*J364*J459</f>
        <v>2.4</v>
      </c>
      <c r="K470" s="8">
        <f>(K461-125)*K364*K459</f>
        <v>2.4</v>
      </c>
      <c r="L470" s="8">
        <f>(L461-125)*L364*L459</f>
        <v>2.4</v>
      </c>
      <c r="N470" s="163"/>
      <c r="O470" s="163"/>
      <c r="P470" s="163"/>
      <c r="R470" s="8">
        <f>(R461-125)*R364*R459</f>
        <v>2.4</v>
      </c>
      <c r="S470" s="8">
        <f>(S461-125)*S364*S459</f>
        <v>2.4</v>
      </c>
      <c r="T470" s="8">
        <f>(T461-125)*T364*T459</f>
        <v>2.4</v>
      </c>
      <c r="V470" s="163"/>
      <c r="W470" s="163"/>
      <c r="X470" s="163"/>
      <c r="Z470" s="8">
        <f>(Z461-125)*Z364*Z459</f>
        <v>2.4</v>
      </c>
      <c r="AA470" s="8">
        <f>(AA461-125)*AA364*AA459</f>
        <v>2.4</v>
      </c>
      <c r="AB470" s="8">
        <f>(AB461-125)*AB364*AB459</f>
        <v>2.4</v>
      </c>
      <c r="AD470" s="163"/>
      <c r="AE470" s="163"/>
      <c r="AF470" s="163"/>
      <c r="AH470" s="8">
        <f>(AH461-125)*AH364*AH459</f>
        <v>2.4</v>
      </c>
      <c r="AI470" s="8">
        <f>(AI461-125)*AI364*AI459</f>
        <v>2.4</v>
      </c>
      <c r="AJ470" s="8">
        <f>(AJ461-125)*AJ364*AJ459</f>
        <v>2.4</v>
      </c>
      <c r="AL470" s="163"/>
      <c r="AM470" s="163"/>
      <c r="AN470" s="163"/>
      <c r="AP470" s="8">
        <f>(AP461-125)*AP364*AP459</f>
        <v>2.4</v>
      </c>
      <c r="AQ470" s="8">
        <f>(AQ461-125)*AQ364*AQ459</f>
        <v>2.4</v>
      </c>
      <c r="AR470" s="8">
        <f>(AR461-125)*AR364*AR459</f>
        <v>2.4</v>
      </c>
      <c r="AT470" s="163"/>
      <c r="AU470" s="163"/>
      <c r="AV470" s="163"/>
      <c r="AX470" s="8">
        <f t="shared" si="235"/>
        <v>12</v>
      </c>
      <c r="AY470" s="8">
        <f t="shared" si="236"/>
        <v>12</v>
      </c>
      <c r="AZ470" s="8">
        <f t="shared" si="237"/>
        <v>12</v>
      </c>
      <c r="BB470" s="8">
        <f t="shared" si="238"/>
        <v>0</v>
      </c>
      <c r="BC470" s="8">
        <f t="shared" si="239"/>
        <v>0</v>
      </c>
      <c r="BD470" s="8">
        <f t="shared" si="240"/>
        <v>0</v>
      </c>
    </row>
    <row r="471" spans="1:57" outlineLevel="1">
      <c r="A471">
        <v>1</v>
      </c>
      <c r="B471">
        <v>1</v>
      </c>
      <c r="D471" s="9" t="s">
        <v>357</v>
      </c>
      <c r="F471"/>
      <c r="I471" t="s">
        <v>421</v>
      </c>
      <c r="J471" s="8">
        <f>((J458*J465)*J365*J462)*J466</f>
        <v>20</v>
      </c>
      <c r="K471" s="8">
        <f>((K458*K465)*K365*K462)*K466</f>
        <v>20</v>
      </c>
      <c r="L471" s="8">
        <f>((L458*L465)*L365*L462)*L466</f>
        <v>10</v>
      </c>
      <c r="N471" s="163"/>
      <c r="O471" s="163"/>
      <c r="P471" s="163"/>
      <c r="R471" s="8">
        <f>((R458*R465)*R365*R462)*R466</f>
        <v>20</v>
      </c>
      <c r="S471" s="8">
        <f>((S458*S465)*S365*S462)*S466</f>
        <v>20</v>
      </c>
      <c r="T471" s="8">
        <f>((T458*T465)*T365*T462)*T466</f>
        <v>10</v>
      </c>
      <c r="V471" s="163"/>
      <c r="W471" s="163"/>
      <c r="X471" s="163"/>
      <c r="Z471" s="8">
        <f>((Z458*Z465)*Z365*Z462)*Z466</f>
        <v>20</v>
      </c>
      <c r="AA471" s="8">
        <f>((AA458*AA465)*AA365*AA462)*AA466</f>
        <v>20</v>
      </c>
      <c r="AB471" s="8">
        <f>((AB458*AB465)*AB365*AB462)*AB466</f>
        <v>10</v>
      </c>
      <c r="AD471" s="163"/>
      <c r="AE471" s="163"/>
      <c r="AF471" s="163"/>
      <c r="AH471" s="8">
        <f>((AH458*AH465)*AH365*AH462)*AH466</f>
        <v>20</v>
      </c>
      <c r="AI471" s="8">
        <f>((AI458*AI465)*AI365*AI462)*AI466</f>
        <v>20</v>
      </c>
      <c r="AJ471" s="8">
        <f>((AJ458*AJ465)*AJ365*AJ462)*AJ466</f>
        <v>10</v>
      </c>
      <c r="AL471" s="163"/>
      <c r="AM471" s="163"/>
      <c r="AN471" s="163"/>
      <c r="AP471" s="8">
        <f>((AP458*AP465)*AP365*AP462)*AP466</f>
        <v>20</v>
      </c>
      <c r="AQ471" s="8">
        <f>((AQ458*AQ465)*AQ365*AQ462)*AQ466</f>
        <v>20</v>
      </c>
      <c r="AR471" s="8">
        <f>((AR458*AR465)*AR365*AR462)*AR466</f>
        <v>10</v>
      </c>
      <c r="AT471" s="163"/>
      <c r="AU471" s="163"/>
      <c r="AV471" s="163"/>
      <c r="AX471" s="8">
        <f t="shared" si="235"/>
        <v>100</v>
      </c>
      <c r="AY471" s="8">
        <f t="shared" si="236"/>
        <v>100</v>
      </c>
      <c r="AZ471" s="8">
        <f t="shared" si="237"/>
        <v>50</v>
      </c>
      <c r="BB471" s="8">
        <f t="shared" si="238"/>
        <v>0</v>
      </c>
      <c r="BC471" s="8">
        <f t="shared" si="239"/>
        <v>0</v>
      </c>
      <c r="BD471" s="8">
        <f t="shared" si="240"/>
        <v>0</v>
      </c>
    </row>
    <row r="472" spans="1:57" outlineLevel="1">
      <c r="A472">
        <v>1</v>
      </c>
      <c r="B472">
        <v>1</v>
      </c>
      <c r="D472" s="9" t="s">
        <v>358</v>
      </c>
      <c r="F472"/>
      <c r="I472" t="s">
        <v>421</v>
      </c>
      <c r="J472" s="8">
        <f>(J463*J464*J365*J462)*J466</f>
        <v>162</v>
      </c>
      <c r="K472" s="8">
        <f>(K463*K464*K365*K462)*K466</f>
        <v>16.2</v>
      </c>
      <c r="L472" s="8">
        <f>(L463*L464*L365*L462)*L466</f>
        <v>8.1</v>
      </c>
      <c r="N472" s="163"/>
      <c r="O472" s="163"/>
      <c r="P472" s="163"/>
      <c r="R472" s="8">
        <f>(R463*R464*R365*R462)*R466</f>
        <v>162</v>
      </c>
      <c r="S472" s="8">
        <f>(S463*S464*S365*S462)*S466</f>
        <v>16.2</v>
      </c>
      <c r="T472" s="8">
        <f>(T463*T464*T365*T462)*T466</f>
        <v>8.1</v>
      </c>
      <c r="V472" s="163"/>
      <c r="W472" s="163"/>
      <c r="X472" s="163"/>
      <c r="Z472" s="8">
        <f>(Z463*Z464*Z365*Z462)*Z466</f>
        <v>162</v>
      </c>
      <c r="AA472" s="8">
        <f>(AA463*AA464*AA365*AA462)*AA466</f>
        <v>16.2</v>
      </c>
      <c r="AB472" s="8">
        <f>(AB463*AB464*AB365*AB462)*AB466</f>
        <v>8.1</v>
      </c>
      <c r="AD472" s="163"/>
      <c r="AE472" s="163"/>
      <c r="AF472" s="163"/>
      <c r="AH472" s="8">
        <f>(AH463*AH464*AH365*AH462)*AH466</f>
        <v>162</v>
      </c>
      <c r="AI472" s="8">
        <f>(AI463*AI464*AI365*AI462)*AI466</f>
        <v>16.2</v>
      </c>
      <c r="AJ472" s="8">
        <f>(AJ463*AJ464*AJ365*AJ462)*AJ466</f>
        <v>8.1</v>
      </c>
      <c r="AL472" s="163"/>
      <c r="AM472" s="163"/>
      <c r="AN472" s="163"/>
      <c r="AP472" s="8">
        <f>(AP463*AP464*AP365*AP462)*AP466</f>
        <v>162</v>
      </c>
      <c r="AQ472" s="8">
        <f>(AQ463*AQ464*AQ365*AQ462)*AQ466</f>
        <v>16.2</v>
      </c>
      <c r="AR472" s="8">
        <f>(AR463*AR464*AR365*AR462)*AR466</f>
        <v>8.1</v>
      </c>
      <c r="AT472" s="163"/>
      <c r="AU472" s="163"/>
      <c r="AV472" s="163"/>
      <c r="AX472" s="8">
        <f t="shared" si="235"/>
        <v>810</v>
      </c>
      <c r="AY472" s="8">
        <f t="shared" si="236"/>
        <v>81</v>
      </c>
      <c r="AZ472" s="8">
        <f t="shared" si="237"/>
        <v>40.5</v>
      </c>
      <c r="BB472" s="8">
        <f t="shared" si="238"/>
        <v>0</v>
      </c>
      <c r="BC472" s="8">
        <f t="shared" si="239"/>
        <v>0</v>
      </c>
      <c r="BD472" s="8">
        <f t="shared" si="240"/>
        <v>0</v>
      </c>
    </row>
    <row r="473" spans="1:57" collapsed="1">
      <c r="A473">
        <v>1</v>
      </c>
      <c r="B473" s="12" t="s">
        <v>145</v>
      </c>
      <c r="D473" s="7" t="s">
        <v>146</v>
      </c>
      <c r="F473"/>
      <c r="I473" t="s">
        <v>421</v>
      </c>
      <c r="J473" s="3">
        <f>SUM(J468:J472)</f>
        <v>203.6</v>
      </c>
      <c r="K473" s="3">
        <f>SUM(K468:K472)</f>
        <v>57.8</v>
      </c>
      <c r="L473" s="3">
        <f>SUM(L468:L472)</f>
        <v>39.699999999999996</v>
      </c>
      <c r="N473" s="3">
        <f>SUM(N468:N472)</f>
        <v>0</v>
      </c>
      <c r="O473" s="3">
        <f>SUM(O468:O472)</f>
        <v>0</v>
      </c>
      <c r="P473" s="3">
        <f>SUM(P468:P472)</f>
        <v>0</v>
      </c>
      <c r="R473" s="3">
        <f>SUM(R468:R472)</f>
        <v>203.6</v>
      </c>
      <c r="S473" s="3">
        <f>SUM(S468:S472)</f>
        <v>57.8</v>
      </c>
      <c r="T473" s="3">
        <f>SUM(T468:T472)</f>
        <v>39.699999999999996</v>
      </c>
      <c r="V473" s="3">
        <f>SUM(V468:V472)</f>
        <v>0</v>
      </c>
      <c r="W473" s="3">
        <f>SUM(W468:W472)</f>
        <v>0</v>
      </c>
      <c r="X473" s="3">
        <f>SUM(X468:X472)</f>
        <v>0</v>
      </c>
      <c r="Z473" s="3">
        <f>SUM(Z468:Z472)</f>
        <v>203.6</v>
      </c>
      <c r="AA473" s="3">
        <f>SUM(AA468:AA472)</f>
        <v>57.8</v>
      </c>
      <c r="AB473" s="3">
        <f>SUM(AB468:AB472)</f>
        <v>39.699999999999996</v>
      </c>
      <c r="AD473" s="3">
        <f>SUM(AD468:AD472)</f>
        <v>0</v>
      </c>
      <c r="AE473" s="3">
        <f>SUM(AE468:AE472)</f>
        <v>0</v>
      </c>
      <c r="AF473" s="3">
        <f>SUM(AF468:AF472)</f>
        <v>0</v>
      </c>
      <c r="AH473" s="3">
        <f>SUM(AH468:AH472)</f>
        <v>203.6</v>
      </c>
      <c r="AI473" s="3">
        <f>SUM(AI468:AI472)</f>
        <v>57.8</v>
      </c>
      <c r="AJ473" s="3">
        <f>SUM(AJ468:AJ472)</f>
        <v>39.699999999999996</v>
      </c>
      <c r="AL473" s="3">
        <f>SUM(AL468:AL472)</f>
        <v>0</v>
      </c>
      <c r="AM473" s="3">
        <f>SUM(AM468:AM472)</f>
        <v>0</v>
      </c>
      <c r="AN473" s="3">
        <f>SUM(AN468:AN472)</f>
        <v>0</v>
      </c>
      <c r="AP473" s="3">
        <f>SUM(AP468:AP472)</f>
        <v>203.6</v>
      </c>
      <c r="AQ473" s="3">
        <f>SUM(AQ468:AQ472)</f>
        <v>57.8</v>
      </c>
      <c r="AR473" s="3">
        <f>SUM(AR468:AR472)</f>
        <v>39.699999999999996</v>
      </c>
      <c r="AT473" s="3">
        <f>SUM(AT468:AT472)</f>
        <v>0</v>
      </c>
      <c r="AU473" s="3">
        <f>SUM(AU468:AU472)</f>
        <v>0</v>
      </c>
      <c r="AV473" s="3">
        <f>SUM(AV468:AV472)</f>
        <v>0</v>
      </c>
      <c r="AX473" s="3">
        <f>J473+R473+Z473+AH473+AP473</f>
        <v>1018</v>
      </c>
      <c r="AY473" s="3">
        <f t="shared" si="236"/>
        <v>289</v>
      </c>
      <c r="AZ473" s="3">
        <f t="shared" si="237"/>
        <v>198.49999999999997</v>
      </c>
      <c r="BB473" s="3">
        <f t="shared" si="238"/>
        <v>0</v>
      </c>
      <c r="BC473" s="3">
        <f t="shared" si="239"/>
        <v>0</v>
      </c>
      <c r="BD473" s="3">
        <f t="shared" si="240"/>
        <v>0</v>
      </c>
      <c r="BE473">
        <v>1</v>
      </c>
    </row>
    <row r="474" spans="1:57">
      <c r="A474">
        <v>1</v>
      </c>
      <c r="B474" s="12" t="s">
        <v>145</v>
      </c>
      <c r="C474" s="6"/>
      <c r="E474" s="6"/>
      <c r="F474" s="6"/>
      <c r="G474" s="6"/>
      <c r="I474" t="s">
        <v>421</v>
      </c>
      <c r="L474" s="3">
        <f>J473+K473+L473</f>
        <v>301.09999999999997</v>
      </c>
      <c r="P474" s="3">
        <f>N473+O473+P473</f>
        <v>0</v>
      </c>
      <c r="T474" s="3">
        <f>R473+S473+T473</f>
        <v>301.09999999999997</v>
      </c>
      <c r="X474" s="3">
        <f>V473+W473+X473</f>
        <v>0</v>
      </c>
      <c r="AB474" s="3">
        <f>Z473+AA473+AB473</f>
        <v>301.09999999999997</v>
      </c>
      <c r="AF474" s="3">
        <f>AD473+AE473+AF473</f>
        <v>0</v>
      </c>
      <c r="AJ474" s="3">
        <f>AH473+AI473+AJ473</f>
        <v>301.09999999999997</v>
      </c>
      <c r="AN474" s="3">
        <f>AL473+AM473+AN473</f>
        <v>0</v>
      </c>
      <c r="AR474" s="3">
        <f>AP473+AQ473+AR473</f>
        <v>301.09999999999997</v>
      </c>
      <c r="AV474" s="3">
        <f>AT473+AU473+AV473</f>
        <v>0</v>
      </c>
      <c r="AZ474" s="3">
        <f>AX473+AY473+AZ473</f>
        <v>1505.5</v>
      </c>
      <c r="BD474" s="3">
        <f>BB473+BC473+BD473</f>
        <v>0</v>
      </c>
    </row>
    <row r="475" spans="1:57">
      <c r="A475">
        <v>1</v>
      </c>
      <c r="B475" s="12" t="s">
        <v>147</v>
      </c>
      <c r="D475" s="7" t="s">
        <v>148</v>
      </c>
      <c r="F475"/>
      <c r="I475" t="s">
        <v>421</v>
      </c>
      <c r="J475" s="3">
        <f>SUM(J468:J472)</f>
        <v>203.6</v>
      </c>
      <c r="K475" s="3">
        <f>SUM(K468:K472)</f>
        <v>57.8</v>
      </c>
      <c r="L475" s="3">
        <f>SUM(L468:L472)</f>
        <v>39.699999999999996</v>
      </c>
      <c r="N475" s="3">
        <f>SUM(N468:N472)</f>
        <v>0</v>
      </c>
      <c r="O475" s="3">
        <f>SUM(O468:O472)</f>
        <v>0</v>
      </c>
      <c r="P475" s="3">
        <f>SUM(P468:P472)</f>
        <v>0</v>
      </c>
      <c r="R475" s="3">
        <f>SUM(R468:R472)</f>
        <v>203.6</v>
      </c>
      <c r="S475" s="3">
        <f>SUM(S468:S472)</f>
        <v>57.8</v>
      </c>
      <c r="T475" s="3">
        <f>SUM(T468:T472)</f>
        <v>39.699999999999996</v>
      </c>
      <c r="V475" s="3">
        <f>SUM(V468:V472)</f>
        <v>0</v>
      </c>
      <c r="W475" s="3">
        <f>SUM(W468:W472)</f>
        <v>0</v>
      </c>
      <c r="X475" s="3">
        <f>SUM(X468:X472)</f>
        <v>0</v>
      </c>
      <c r="Z475" s="3">
        <f>SUM(Z468:Z472)</f>
        <v>203.6</v>
      </c>
      <c r="AA475" s="3">
        <f>SUM(AA468:AA472)</f>
        <v>57.8</v>
      </c>
      <c r="AB475" s="3">
        <f>SUM(AB468:AB472)</f>
        <v>39.699999999999996</v>
      </c>
      <c r="AD475" s="3">
        <f>SUM(AD468:AD472)</f>
        <v>0</v>
      </c>
      <c r="AE475" s="3">
        <f>SUM(AE468:AE472)</f>
        <v>0</v>
      </c>
      <c r="AF475" s="3">
        <f>SUM(AF468:AF472)</f>
        <v>0</v>
      </c>
      <c r="AH475" s="3">
        <f>SUM(AH468:AH472)</f>
        <v>203.6</v>
      </c>
      <c r="AI475" s="3">
        <f>SUM(AI468:AI472)</f>
        <v>57.8</v>
      </c>
      <c r="AJ475" s="3">
        <f>SUM(AJ468:AJ472)</f>
        <v>39.699999999999996</v>
      </c>
      <c r="AL475" s="3">
        <f>SUM(AL468:AL472)</f>
        <v>0</v>
      </c>
      <c r="AM475" s="3">
        <f>SUM(AM468:AM472)</f>
        <v>0</v>
      </c>
      <c r="AN475" s="3">
        <f>SUM(AN468:AN472)</f>
        <v>0</v>
      </c>
      <c r="AP475" s="3">
        <f>SUM(AP468:AP472)</f>
        <v>203.6</v>
      </c>
      <c r="AQ475" s="3">
        <f>SUM(AQ468:AQ472)</f>
        <v>57.8</v>
      </c>
      <c r="AR475" s="3">
        <f>SUM(AR468:AR472)</f>
        <v>39.699999999999996</v>
      </c>
      <c r="AT475" s="3">
        <f>SUM(AT468:AT472)</f>
        <v>0</v>
      </c>
      <c r="AU475" s="3">
        <f>SUM(AU468:AU472)</f>
        <v>0</v>
      </c>
      <c r="AV475" s="3">
        <f>SUM(AV468:AV472)</f>
        <v>0</v>
      </c>
      <c r="AX475" s="3">
        <f>J475+R475+Z475+AH475+AP475</f>
        <v>1018</v>
      </c>
      <c r="AY475" s="3">
        <f t="shared" ref="AY475" si="241">K475+S475+AA475+AI475+AQ475</f>
        <v>289</v>
      </c>
      <c r="AZ475" s="3">
        <f t="shared" ref="AZ475" si="242">L475+T475+AB475+AJ475+AR475</f>
        <v>198.49999999999997</v>
      </c>
      <c r="BB475" s="3">
        <f t="shared" ref="BB475" si="243">N475+V475+AD475+AL475+AT475</f>
        <v>0</v>
      </c>
      <c r="BC475" s="3">
        <f t="shared" ref="BC475" si="244">O475+W475+AE475+AM475+AU475</f>
        <v>0</v>
      </c>
      <c r="BD475" s="3">
        <f t="shared" ref="BD475" si="245">P475+X475+AF475+AN475+AV475</f>
        <v>0</v>
      </c>
      <c r="BE475">
        <v>1</v>
      </c>
    </row>
    <row r="476" spans="1:57">
      <c r="A476">
        <v>1</v>
      </c>
      <c r="B476" s="12" t="s">
        <v>147</v>
      </c>
      <c r="C476" s="6"/>
      <c r="E476" s="6"/>
      <c r="F476" s="6"/>
      <c r="G476" s="6"/>
      <c r="I476" t="s">
        <v>421</v>
      </c>
      <c r="L476" s="3">
        <f>J475+K475+L475</f>
        <v>301.09999999999997</v>
      </c>
      <c r="P476" s="3">
        <f>N475+O475+P475</f>
        <v>0</v>
      </c>
      <c r="T476" s="3">
        <f>R475+S475+T475</f>
        <v>301.09999999999997</v>
      </c>
      <c r="X476" s="3">
        <f>V475+W475+X475</f>
        <v>0</v>
      </c>
      <c r="AB476" s="3">
        <f>Z475+AA475+AB475</f>
        <v>301.09999999999997</v>
      </c>
      <c r="AF476" s="3">
        <f>AD475+AE475+AF475</f>
        <v>0</v>
      </c>
      <c r="AJ476" s="3">
        <f>AH475+AI475+AJ475</f>
        <v>301.09999999999997</v>
      </c>
      <c r="AN476" s="3">
        <f>AL475+AM475+AN475</f>
        <v>0</v>
      </c>
      <c r="AR476" s="3">
        <f>AP475+AQ475+AR475</f>
        <v>301.09999999999997</v>
      </c>
      <c r="AV476" s="3">
        <f>AT475+AU475+AV475</f>
        <v>0</v>
      </c>
      <c r="AZ476" s="3">
        <f>AX475+AY475+AZ475</f>
        <v>1505.5</v>
      </c>
      <c r="BD476" s="3">
        <f>BB475+BC475+BD475</f>
        <v>0</v>
      </c>
    </row>
    <row r="477" spans="1:57" collapsed="1">
      <c r="A477">
        <v>1</v>
      </c>
      <c r="B477">
        <v>1</v>
      </c>
      <c r="F477"/>
      <c r="J477" s="6" t="s">
        <v>82</v>
      </c>
      <c r="K477" s="6"/>
      <c r="L477" s="6"/>
      <c r="M477" s="6"/>
      <c r="N477" s="6" t="s">
        <v>83</v>
      </c>
      <c r="O477" s="6"/>
      <c r="P477" s="6"/>
      <c r="R477" s="6" t="s">
        <v>82</v>
      </c>
      <c r="S477" s="6"/>
      <c r="T477" s="6"/>
      <c r="U477" s="6"/>
      <c r="V477" s="6" t="s">
        <v>83</v>
      </c>
      <c r="W477" s="6"/>
      <c r="X477" s="6"/>
      <c r="Z477" s="6" t="s">
        <v>82</v>
      </c>
      <c r="AA477" s="6"/>
      <c r="AB477" s="6"/>
      <c r="AC477" s="6"/>
      <c r="AD477" s="6" t="s">
        <v>83</v>
      </c>
      <c r="AE477" s="6"/>
      <c r="AF477" s="6"/>
      <c r="AH477" s="6" t="s">
        <v>82</v>
      </c>
      <c r="AI477" s="6"/>
      <c r="AJ477" s="6"/>
      <c r="AK477" s="6"/>
      <c r="AL477" s="6" t="s">
        <v>83</v>
      </c>
      <c r="AM477" s="6"/>
      <c r="AN477" s="6"/>
      <c r="AP477" s="6" t="s">
        <v>82</v>
      </c>
      <c r="AQ477" s="6"/>
      <c r="AR477" s="6"/>
      <c r="AS477" s="6"/>
      <c r="AT477" s="6" t="s">
        <v>83</v>
      </c>
      <c r="AU477" s="6"/>
      <c r="AV477" s="6"/>
      <c r="AX477" s="6" t="s">
        <v>82</v>
      </c>
      <c r="AY477" s="6"/>
      <c r="AZ477" s="6"/>
      <c r="BA477" s="6"/>
      <c r="BB477" s="6" t="s">
        <v>83</v>
      </c>
      <c r="BC477" s="6"/>
      <c r="BD477" s="6"/>
    </row>
    <row r="478" spans="1:57">
      <c r="A478" s="12" t="s">
        <v>84</v>
      </c>
      <c r="B478" s="12" t="s">
        <v>85</v>
      </c>
      <c r="D478" s="4" t="s">
        <v>361</v>
      </c>
      <c r="E478" s="43"/>
      <c r="F478" s="44"/>
      <c r="G478" s="45"/>
      <c r="H478" s="46"/>
      <c r="I478" t="s">
        <v>421</v>
      </c>
      <c r="J478" s="21" t="s">
        <v>86</v>
      </c>
      <c r="K478" s="20"/>
      <c r="L478" s="19"/>
      <c r="M478" t="s">
        <v>467</v>
      </c>
      <c r="N478" s="21" t="s">
        <v>86</v>
      </c>
      <c r="O478" s="20"/>
      <c r="P478" s="19"/>
      <c r="R478" s="21" t="s">
        <v>87</v>
      </c>
      <c r="S478" s="20"/>
      <c r="T478" s="19"/>
      <c r="V478" s="21" t="s">
        <v>87</v>
      </c>
      <c r="W478" s="20"/>
      <c r="X478" s="19"/>
      <c r="Z478" s="21" t="s">
        <v>88</v>
      </c>
      <c r="AA478" s="20"/>
      <c r="AB478" s="19"/>
      <c r="AD478" s="21" t="s">
        <v>88</v>
      </c>
      <c r="AE478" s="20"/>
      <c r="AF478" s="19"/>
      <c r="AH478" s="21" t="s">
        <v>89</v>
      </c>
      <c r="AI478" s="20"/>
      <c r="AJ478" s="19"/>
      <c r="AL478" s="21" t="s">
        <v>89</v>
      </c>
      <c r="AM478" s="20"/>
      <c r="AN478" s="19"/>
      <c r="AP478" s="21" t="s">
        <v>90</v>
      </c>
      <c r="AQ478" s="20"/>
      <c r="AR478" s="19"/>
      <c r="AT478" s="21" t="s">
        <v>90</v>
      </c>
      <c r="AU478" s="20"/>
      <c r="AV478" s="19"/>
      <c r="AX478" s="21" t="s">
        <v>91</v>
      </c>
      <c r="AY478" s="20"/>
      <c r="AZ478" s="19"/>
      <c r="BB478" s="21" t="s">
        <v>91</v>
      </c>
      <c r="BC478" s="20"/>
      <c r="BD478" s="19"/>
      <c r="BE478">
        <v>1</v>
      </c>
    </row>
    <row r="479" spans="1:57">
      <c r="A479" s="12" t="s">
        <v>84</v>
      </c>
      <c r="B479" s="12" t="s">
        <v>85</v>
      </c>
      <c r="D479" s="7"/>
      <c r="E479" s="7" t="s">
        <v>151</v>
      </c>
      <c r="F479" s="18" t="s">
        <v>92</v>
      </c>
      <c r="G479" s="7" t="s">
        <v>93</v>
      </c>
      <c r="H479" s="17" t="s">
        <v>94</v>
      </c>
      <c r="I479" t="s">
        <v>421</v>
      </c>
      <c r="J479" s="18" t="s">
        <v>8</v>
      </c>
      <c r="K479" s="18" t="s">
        <v>9</v>
      </c>
      <c r="L479" s="18" t="s">
        <v>10</v>
      </c>
      <c r="N479" s="18" t="s">
        <v>8</v>
      </c>
      <c r="O479" s="18" t="s">
        <v>9</v>
      </c>
      <c r="P479" s="18" t="s">
        <v>10</v>
      </c>
      <c r="R479" s="18" t="s">
        <v>8</v>
      </c>
      <c r="S479" s="18" t="s">
        <v>9</v>
      </c>
      <c r="T479" s="18" t="s">
        <v>10</v>
      </c>
      <c r="V479" s="18" t="s">
        <v>8</v>
      </c>
      <c r="W479" s="18" t="s">
        <v>9</v>
      </c>
      <c r="X479" s="18" t="s">
        <v>10</v>
      </c>
      <c r="Z479" s="18" t="s">
        <v>8</v>
      </c>
      <c r="AA479" s="18" t="s">
        <v>9</v>
      </c>
      <c r="AB479" s="18" t="s">
        <v>10</v>
      </c>
      <c r="AD479" s="18" t="s">
        <v>8</v>
      </c>
      <c r="AE479" s="18" t="s">
        <v>9</v>
      </c>
      <c r="AF479" s="18" t="s">
        <v>10</v>
      </c>
      <c r="AH479" s="18" t="s">
        <v>8</v>
      </c>
      <c r="AI479" s="18" t="s">
        <v>9</v>
      </c>
      <c r="AJ479" s="18" t="s">
        <v>10</v>
      </c>
      <c r="AL479" s="18" t="s">
        <v>8</v>
      </c>
      <c r="AM479" s="18" t="s">
        <v>9</v>
      </c>
      <c r="AN479" s="18" t="s">
        <v>10</v>
      </c>
      <c r="AP479" s="18" t="s">
        <v>8</v>
      </c>
      <c r="AQ479" s="18" t="s">
        <v>9</v>
      </c>
      <c r="AR479" s="18" t="s">
        <v>10</v>
      </c>
      <c r="AT479" s="18" t="s">
        <v>8</v>
      </c>
      <c r="AU479" s="18" t="s">
        <v>9</v>
      </c>
      <c r="AV479" s="18" t="s">
        <v>10</v>
      </c>
      <c r="AX479" s="18" t="s">
        <v>8</v>
      </c>
      <c r="AY479" s="18" t="s">
        <v>9</v>
      </c>
      <c r="AZ479" s="18" t="s">
        <v>10</v>
      </c>
      <c r="BB479" s="18" t="s">
        <v>8</v>
      </c>
      <c r="BC479" s="18" t="s">
        <v>9</v>
      </c>
      <c r="BD479" s="18" t="s">
        <v>10</v>
      </c>
    </row>
    <row r="480" spans="1:57" ht="18.75" customHeight="1" outlineLevel="1">
      <c r="A480" s="12" t="s">
        <v>84</v>
      </c>
      <c r="B480">
        <v>1</v>
      </c>
      <c r="D480" s="9" t="s">
        <v>332</v>
      </c>
      <c r="E480" s="5" t="s">
        <v>337</v>
      </c>
      <c r="F480" s="10" t="s">
        <v>338</v>
      </c>
      <c r="G480" s="5"/>
      <c r="H480" s="5" t="s">
        <v>17</v>
      </c>
      <c r="I480" t="s">
        <v>421</v>
      </c>
      <c r="J480" s="9">
        <v>128</v>
      </c>
      <c r="K480" s="9">
        <v>128</v>
      </c>
      <c r="L480" s="9">
        <v>128</v>
      </c>
      <c r="M480" t="s">
        <v>467</v>
      </c>
      <c r="N480" s="165"/>
      <c r="O480" s="165"/>
      <c r="P480" s="164"/>
      <c r="R480" s="9">
        <v>128</v>
      </c>
      <c r="S480" s="9">
        <v>128</v>
      </c>
      <c r="T480" s="9">
        <v>128</v>
      </c>
      <c r="V480" s="165"/>
      <c r="W480" s="165"/>
      <c r="X480" s="164"/>
      <c r="Z480" s="9">
        <v>128</v>
      </c>
      <c r="AA480" s="9">
        <v>128</v>
      </c>
      <c r="AB480" s="9">
        <v>128</v>
      </c>
      <c r="AD480" s="165"/>
      <c r="AE480" s="165"/>
      <c r="AF480" s="164"/>
      <c r="AH480" s="9">
        <v>128</v>
      </c>
      <c r="AI480" s="9">
        <v>128</v>
      </c>
      <c r="AJ480" s="9">
        <v>128</v>
      </c>
      <c r="AL480" s="165"/>
      <c r="AM480" s="165"/>
      <c r="AN480" s="164"/>
      <c r="AP480" s="9">
        <v>128</v>
      </c>
      <c r="AQ480" s="9">
        <v>128</v>
      </c>
      <c r="AR480" s="9">
        <v>128</v>
      </c>
      <c r="AT480" s="165"/>
      <c r="AU480" s="165"/>
      <c r="AV480" s="164"/>
    </row>
    <row r="481" spans="1:57" ht="18.75" customHeight="1" outlineLevel="1">
      <c r="A481" s="12" t="s">
        <v>84</v>
      </c>
      <c r="B481">
        <v>1</v>
      </c>
      <c r="D481" s="9" t="s">
        <v>339</v>
      </c>
      <c r="E481" s="65" t="s">
        <v>340</v>
      </c>
      <c r="F481" s="10" t="s">
        <v>341</v>
      </c>
      <c r="G481" s="5"/>
      <c r="H481" s="5" t="s">
        <v>17</v>
      </c>
      <c r="I481" t="s">
        <v>421</v>
      </c>
      <c r="J481" s="9">
        <v>2</v>
      </c>
      <c r="K481" s="9">
        <v>2</v>
      </c>
      <c r="L481" s="9">
        <v>2</v>
      </c>
      <c r="N481" s="165"/>
      <c r="O481" s="165"/>
      <c r="P481" s="164"/>
      <c r="R481" s="9">
        <v>2</v>
      </c>
      <c r="S481" s="9">
        <v>2</v>
      </c>
      <c r="T481" s="9">
        <v>2</v>
      </c>
      <c r="V481" s="165"/>
      <c r="W481" s="165"/>
      <c r="X481" s="164"/>
      <c r="Z481" s="9">
        <v>2</v>
      </c>
      <c r="AA481" s="9">
        <v>2</v>
      </c>
      <c r="AB481" s="9">
        <v>2</v>
      </c>
      <c r="AD481" s="165"/>
      <c r="AE481" s="165"/>
      <c r="AF481" s="164"/>
      <c r="AH481" s="9">
        <v>2</v>
      </c>
      <c r="AI481" s="9">
        <v>2</v>
      </c>
      <c r="AJ481" s="9">
        <v>2</v>
      </c>
      <c r="AL481" s="165"/>
      <c r="AM481" s="165"/>
      <c r="AN481" s="164"/>
      <c r="AP481" s="9">
        <v>2</v>
      </c>
      <c r="AQ481" s="9">
        <v>2</v>
      </c>
      <c r="AR481" s="9">
        <v>2</v>
      </c>
      <c r="AT481" s="165"/>
      <c r="AU481" s="165"/>
      <c r="AV481" s="164"/>
    </row>
    <row r="482" spans="1:57" ht="18.75" customHeight="1" outlineLevel="1">
      <c r="A482" s="12" t="s">
        <v>84</v>
      </c>
      <c r="B482">
        <v>1</v>
      </c>
      <c r="D482" s="9" t="s">
        <v>342</v>
      </c>
      <c r="E482" s="5"/>
      <c r="F482" s="10" t="s">
        <v>343</v>
      </c>
      <c r="G482" s="5"/>
      <c r="H482" s="5" t="s">
        <v>98</v>
      </c>
      <c r="I482" t="s">
        <v>421</v>
      </c>
      <c r="J482" s="9">
        <v>3000</v>
      </c>
      <c r="K482" s="9">
        <v>3000</v>
      </c>
      <c r="L482" s="9">
        <v>3000</v>
      </c>
      <c r="N482" s="165"/>
      <c r="O482" s="165"/>
      <c r="P482" s="165"/>
      <c r="R482" s="9">
        <v>3000</v>
      </c>
      <c r="S482" s="9">
        <v>3000</v>
      </c>
      <c r="T482" s="9">
        <v>3000</v>
      </c>
      <c r="V482" s="165"/>
      <c r="W482" s="165"/>
      <c r="X482" s="165"/>
      <c r="Z482" s="9">
        <v>3000</v>
      </c>
      <c r="AA482" s="9">
        <v>3000</v>
      </c>
      <c r="AB482" s="9">
        <v>3000</v>
      </c>
      <c r="AD482" s="165"/>
      <c r="AE482" s="165"/>
      <c r="AF482" s="165"/>
      <c r="AH482" s="9">
        <v>3000</v>
      </c>
      <c r="AI482" s="9">
        <v>3000</v>
      </c>
      <c r="AJ482" s="9">
        <v>3000</v>
      </c>
      <c r="AL482" s="165"/>
      <c r="AM482" s="165"/>
      <c r="AN482" s="165"/>
      <c r="AP482" s="9">
        <v>3000</v>
      </c>
      <c r="AQ482" s="9">
        <v>3000</v>
      </c>
      <c r="AR482" s="9">
        <v>3000</v>
      </c>
      <c r="AT482" s="165"/>
      <c r="AU482" s="165"/>
      <c r="AV482" s="165"/>
    </row>
    <row r="483" spans="1:57" ht="18.75" customHeight="1" outlineLevel="1">
      <c r="A483" s="12" t="s">
        <v>84</v>
      </c>
      <c r="B483">
        <v>1</v>
      </c>
      <c r="D483" s="9" t="s">
        <v>344</v>
      </c>
      <c r="E483" s="5"/>
      <c r="F483" s="10" t="s">
        <v>345</v>
      </c>
      <c r="G483" s="5"/>
      <c r="H483" s="5" t="s">
        <v>17</v>
      </c>
      <c r="I483" t="s">
        <v>421</v>
      </c>
      <c r="J483" s="9">
        <v>150</v>
      </c>
      <c r="K483" s="9">
        <v>150</v>
      </c>
      <c r="L483" s="9">
        <v>150</v>
      </c>
      <c r="N483" s="165"/>
      <c r="O483" s="165"/>
      <c r="P483" s="165"/>
      <c r="R483" s="9">
        <v>150</v>
      </c>
      <c r="S483" s="9">
        <v>150</v>
      </c>
      <c r="T483" s="9">
        <v>150</v>
      </c>
      <c r="V483" s="165"/>
      <c r="W483" s="165"/>
      <c r="X483" s="165"/>
      <c r="Z483" s="9">
        <v>150</v>
      </c>
      <c r="AA483" s="9">
        <v>150</v>
      </c>
      <c r="AB483" s="9">
        <v>150</v>
      </c>
      <c r="AD483" s="165"/>
      <c r="AE483" s="165"/>
      <c r="AF483" s="165"/>
      <c r="AH483" s="9">
        <v>150</v>
      </c>
      <c r="AI483" s="9">
        <v>150</v>
      </c>
      <c r="AJ483" s="9">
        <v>150</v>
      </c>
      <c r="AL483" s="165"/>
      <c r="AM483" s="165"/>
      <c r="AN483" s="165"/>
      <c r="AP483" s="9">
        <v>150</v>
      </c>
      <c r="AQ483" s="9">
        <v>150</v>
      </c>
      <c r="AR483" s="9">
        <v>150</v>
      </c>
      <c r="AT483" s="165"/>
      <c r="AU483" s="165"/>
      <c r="AV483" s="165"/>
    </row>
    <row r="484" spans="1:57" ht="18.75" customHeight="1" outlineLevel="1">
      <c r="A484" s="12" t="s">
        <v>84</v>
      </c>
      <c r="B484">
        <v>1</v>
      </c>
      <c r="D484" s="9" t="s">
        <v>346</v>
      </c>
      <c r="E484" s="65" t="s">
        <v>340</v>
      </c>
      <c r="F484" s="10" t="s">
        <v>106</v>
      </c>
      <c r="G484" s="5"/>
      <c r="H484" s="5" t="s">
        <v>17</v>
      </c>
      <c r="I484" t="s">
        <v>421</v>
      </c>
      <c r="J484" s="9">
        <v>2</v>
      </c>
      <c r="K484" s="9">
        <v>2</v>
      </c>
      <c r="L484" s="25">
        <v>1</v>
      </c>
      <c r="N484" s="165"/>
      <c r="O484" s="165"/>
      <c r="P484" s="164"/>
      <c r="R484" s="9">
        <v>2</v>
      </c>
      <c r="S484" s="9">
        <v>2</v>
      </c>
      <c r="T484" s="25">
        <v>1</v>
      </c>
      <c r="V484" s="165"/>
      <c r="W484" s="165"/>
      <c r="X484" s="164"/>
      <c r="Z484" s="9">
        <v>2</v>
      </c>
      <c r="AA484" s="9">
        <v>2</v>
      </c>
      <c r="AB484" s="25">
        <v>1</v>
      </c>
      <c r="AD484" s="165"/>
      <c r="AE484" s="165"/>
      <c r="AF484" s="164"/>
      <c r="AH484" s="9">
        <v>2</v>
      </c>
      <c r="AI484" s="9">
        <v>2</v>
      </c>
      <c r="AJ484" s="25">
        <v>1</v>
      </c>
      <c r="AL484" s="165"/>
      <c r="AM484" s="165"/>
      <c r="AN484" s="164"/>
      <c r="AP484" s="9">
        <v>2</v>
      </c>
      <c r="AQ484" s="9">
        <v>2</v>
      </c>
      <c r="AR484" s="25">
        <v>1</v>
      </c>
      <c r="AT484" s="165"/>
      <c r="AU484" s="165"/>
      <c r="AV484" s="164"/>
    </row>
    <row r="485" spans="1:57" ht="18.75" customHeight="1" outlineLevel="1">
      <c r="A485" s="12" t="s">
        <v>84</v>
      </c>
      <c r="B485">
        <v>1</v>
      </c>
      <c r="D485" s="9" t="s">
        <v>347</v>
      </c>
      <c r="E485" s="65" t="s">
        <v>348</v>
      </c>
      <c r="F485" s="10" t="s">
        <v>349</v>
      </c>
      <c r="G485" s="5"/>
      <c r="H485" s="5" t="s">
        <v>106</v>
      </c>
      <c r="I485" t="s">
        <v>421</v>
      </c>
      <c r="J485" s="9">
        <v>27</v>
      </c>
      <c r="K485" s="25">
        <v>2.7</v>
      </c>
      <c r="L485" s="25">
        <v>2.7</v>
      </c>
      <c r="N485" s="164"/>
      <c r="O485" s="164"/>
      <c r="P485" s="164"/>
      <c r="R485" s="9">
        <v>27</v>
      </c>
      <c r="S485" s="25">
        <v>2.7</v>
      </c>
      <c r="T485" s="25">
        <v>2.7</v>
      </c>
      <c r="V485" s="164"/>
      <c r="W485" s="164"/>
      <c r="X485" s="164"/>
      <c r="Z485" s="9">
        <v>27</v>
      </c>
      <c r="AA485" s="25">
        <v>2.7</v>
      </c>
      <c r="AB485" s="25">
        <v>2.7</v>
      </c>
      <c r="AD485" s="164"/>
      <c r="AE485" s="164"/>
      <c r="AF485" s="164"/>
      <c r="AH485" s="9">
        <v>27</v>
      </c>
      <c r="AI485" s="25">
        <v>2.7</v>
      </c>
      <c r="AJ485" s="25">
        <v>2.7</v>
      </c>
      <c r="AL485" s="164"/>
      <c r="AM485" s="164"/>
      <c r="AN485" s="164"/>
      <c r="AP485" s="9">
        <v>27</v>
      </c>
      <c r="AQ485" s="25">
        <v>2.7</v>
      </c>
      <c r="AR485" s="25">
        <v>2.7</v>
      </c>
      <c r="AT485" s="164"/>
      <c r="AU485" s="164"/>
      <c r="AV485" s="164"/>
    </row>
    <row r="486" spans="1:57" ht="18.75" customHeight="1" outlineLevel="1">
      <c r="A486" s="12" t="s">
        <v>84</v>
      </c>
      <c r="B486">
        <v>1</v>
      </c>
      <c r="D486" s="9" t="s">
        <v>350</v>
      </c>
      <c r="E486" s="65" t="s">
        <v>351</v>
      </c>
      <c r="F486" s="10" t="s">
        <v>352</v>
      </c>
      <c r="G486" s="5"/>
      <c r="H486" s="5" t="s">
        <v>106</v>
      </c>
      <c r="I486" t="s">
        <v>421</v>
      </c>
      <c r="J486" s="9">
        <v>30</v>
      </c>
      <c r="K486" s="9">
        <v>30</v>
      </c>
      <c r="L486" s="9">
        <v>30</v>
      </c>
      <c r="N486" s="164"/>
      <c r="O486" s="164"/>
      <c r="P486" s="164"/>
      <c r="R486" s="9">
        <v>30</v>
      </c>
      <c r="S486" s="9">
        <v>30</v>
      </c>
      <c r="T486" s="9">
        <v>30</v>
      </c>
      <c r="V486" s="164"/>
      <c r="W486" s="164"/>
      <c r="X486" s="164"/>
      <c r="Z486" s="9">
        <v>30</v>
      </c>
      <c r="AA486" s="9">
        <v>30</v>
      </c>
      <c r="AB486" s="9">
        <v>30</v>
      </c>
      <c r="AD486" s="164"/>
      <c r="AE486" s="164"/>
      <c r="AF486" s="164"/>
      <c r="AH486" s="9">
        <v>30</v>
      </c>
      <c r="AI486" s="9">
        <v>30</v>
      </c>
      <c r="AJ486" s="9">
        <v>30</v>
      </c>
      <c r="AL486" s="164"/>
      <c r="AM486" s="164"/>
      <c r="AN486" s="164"/>
      <c r="AP486" s="9">
        <v>30</v>
      </c>
      <c r="AQ486" s="9">
        <v>30</v>
      </c>
      <c r="AR486" s="9">
        <v>30</v>
      </c>
      <c r="AT486" s="164"/>
      <c r="AU486" s="164"/>
      <c r="AV486" s="164"/>
    </row>
    <row r="487" spans="1:57" ht="18.75" customHeight="1" outlineLevel="1">
      <c r="A487" s="12" t="s">
        <v>84</v>
      </c>
      <c r="B487">
        <v>1</v>
      </c>
      <c r="D487" s="9" t="s">
        <v>353</v>
      </c>
      <c r="E487" s="65" t="s">
        <v>354</v>
      </c>
      <c r="F487" s="10" t="s">
        <v>106</v>
      </c>
      <c r="G487" s="5"/>
      <c r="H487" s="5" t="s">
        <v>17</v>
      </c>
      <c r="I487" t="s">
        <v>421</v>
      </c>
      <c r="J487" s="24">
        <v>1</v>
      </c>
      <c r="K487" s="24">
        <v>1</v>
      </c>
      <c r="L487" s="24">
        <v>1</v>
      </c>
      <c r="N487" s="166"/>
      <c r="O487" s="166"/>
      <c r="P487" s="166"/>
      <c r="R487" s="24">
        <v>1</v>
      </c>
      <c r="S487" s="24">
        <v>1</v>
      </c>
      <c r="T487" s="24">
        <v>1</v>
      </c>
      <c r="V487" s="166"/>
      <c r="W487" s="166"/>
      <c r="X487" s="166"/>
      <c r="Z487" s="24">
        <v>1</v>
      </c>
      <c r="AA487" s="24">
        <v>1</v>
      </c>
      <c r="AB487" s="24">
        <v>1</v>
      </c>
      <c r="AD487" s="166"/>
      <c r="AE487" s="166"/>
      <c r="AF487" s="166"/>
      <c r="AH487" s="24">
        <v>1</v>
      </c>
      <c r="AI487" s="24">
        <v>1</v>
      </c>
      <c r="AJ487" s="24">
        <v>1</v>
      </c>
      <c r="AL487" s="166"/>
      <c r="AM487" s="166"/>
      <c r="AN487" s="166"/>
      <c r="AP487" s="24">
        <v>1</v>
      </c>
      <c r="AQ487" s="24">
        <v>1</v>
      </c>
      <c r="AR487" s="24">
        <v>1</v>
      </c>
      <c r="AT487" s="166"/>
      <c r="AU487" s="166"/>
      <c r="AV487" s="166"/>
    </row>
    <row r="488" spans="1:57" ht="18.75" customHeight="1" outlineLevel="1">
      <c r="A488" s="12" t="s">
        <v>84</v>
      </c>
      <c r="B488">
        <v>1</v>
      </c>
      <c r="D488" s="9" t="s">
        <v>284</v>
      </c>
      <c r="E488" s="88" t="s">
        <v>355</v>
      </c>
      <c r="F488" s="10" t="s">
        <v>356</v>
      </c>
      <c r="G488" s="5"/>
      <c r="H488" s="5" t="s">
        <v>17</v>
      </c>
      <c r="I488" t="s">
        <v>421</v>
      </c>
      <c r="J488" s="9">
        <v>2</v>
      </c>
      <c r="K488" s="9">
        <v>2</v>
      </c>
      <c r="L488" s="9">
        <v>2</v>
      </c>
      <c r="N488" s="165"/>
      <c r="O488" s="165"/>
      <c r="P488" s="165"/>
      <c r="R488" s="9">
        <v>2</v>
      </c>
      <c r="S488" s="9">
        <v>2</v>
      </c>
      <c r="T488" s="9">
        <v>2</v>
      </c>
      <c r="V488" s="165"/>
      <c r="W488" s="165"/>
      <c r="X488" s="165"/>
      <c r="Z488" s="9">
        <v>2</v>
      </c>
      <c r="AA488" s="9">
        <v>2</v>
      </c>
      <c r="AB488" s="9">
        <v>2</v>
      </c>
      <c r="AD488" s="165"/>
      <c r="AE488" s="165"/>
      <c r="AF488" s="165"/>
      <c r="AH488" s="9">
        <v>2</v>
      </c>
      <c r="AI488" s="9">
        <v>2</v>
      </c>
      <c r="AJ488" s="9">
        <v>2</v>
      </c>
      <c r="AL488" s="165"/>
      <c r="AM488" s="165"/>
      <c r="AN488" s="165"/>
      <c r="AP488" s="9">
        <v>2</v>
      </c>
      <c r="AQ488" s="9">
        <v>2</v>
      </c>
      <c r="AR488" s="9">
        <v>2</v>
      </c>
      <c r="AT488" s="165"/>
      <c r="AU488" s="165"/>
      <c r="AV488" s="165"/>
    </row>
    <row r="489" spans="1:57" ht="18.75" customHeight="1" outlineLevel="1">
      <c r="A489">
        <v>1</v>
      </c>
      <c r="B489">
        <v>1</v>
      </c>
      <c r="F489"/>
      <c r="I489" t="s">
        <v>421</v>
      </c>
    </row>
    <row r="490" spans="1:57" ht="18.75" customHeight="1" outlineLevel="1">
      <c r="A490">
        <v>1</v>
      </c>
      <c r="B490">
        <v>1</v>
      </c>
      <c r="D490" s="9" t="s">
        <v>332</v>
      </c>
      <c r="F490"/>
      <c r="I490" t="s">
        <v>421</v>
      </c>
      <c r="J490" s="8">
        <f>J480*J481*J362</f>
        <v>24.576000000000001</v>
      </c>
      <c r="K490" s="8">
        <f>K480*K481*K362</f>
        <v>24.576000000000001</v>
      </c>
      <c r="L490" s="8">
        <f>L480*L481*L362</f>
        <v>24.576000000000001</v>
      </c>
      <c r="M490">
        <v>2</v>
      </c>
      <c r="N490" s="163"/>
      <c r="O490" s="163"/>
      <c r="P490" s="163"/>
      <c r="R490" s="8">
        <f>R480*R481*R362</f>
        <v>24.576000000000001</v>
      </c>
      <c r="S490" s="8">
        <f>S480*S481*S362</f>
        <v>24.576000000000001</v>
      </c>
      <c r="T490" s="8">
        <f>T480*T481*T362</f>
        <v>24.576000000000001</v>
      </c>
      <c r="V490" s="163"/>
      <c r="W490" s="163"/>
      <c r="X490" s="163"/>
      <c r="Z490" s="8">
        <f>Z480*Z481*Z362</f>
        <v>24.576000000000001</v>
      </c>
      <c r="AA490" s="8">
        <f>AA480*AA481*AA362</f>
        <v>24.576000000000001</v>
      </c>
      <c r="AB490" s="8">
        <f>AB480*AB481*AB362</f>
        <v>24.576000000000001</v>
      </c>
      <c r="AD490" s="163"/>
      <c r="AE490" s="163"/>
      <c r="AF490" s="163"/>
      <c r="AH490" s="8">
        <f>AH480*AH481*AH362</f>
        <v>24.576000000000001</v>
      </c>
      <c r="AI490" s="8">
        <f>AI480*AI481*AI362</f>
        <v>24.576000000000001</v>
      </c>
      <c r="AJ490" s="8">
        <f>AJ480*AJ481*AJ362</f>
        <v>24.576000000000001</v>
      </c>
      <c r="AL490" s="163"/>
      <c r="AM490" s="163"/>
      <c r="AN490" s="163"/>
      <c r="AP490" s="8">
        <f>AP480*AP481*AP362</f>
        <v>24.576000000000001</v>
      </c>
      <c r="AQ490" s="8">
        <f>AQ480*AQ481*AQ362</f>
        <v>24.576000000000001</v>
      </c>
      <c r="AR490" s="8">
        <f>AR480*AR481*AR362</f>
        <v>24.576000000000001</v>
      </c>
      <c r="AT490" s="163"/>
      <c r="AU490" s="163"/>
      <c r="AV490" s="163"/>
      <c r="AX490" s="8">
        <f t="shared" ref="AX490:AX494" si="246">J490+R490+Z490+AH490+AP490</f>
        <v>122.88</v>
      </c>
      <c r="AY490" s="8">
        <f t="shared" ref="AY490:AY495" si="247">K490+S490+AA490+AI490+AQ490</f>
        <v>122.88</v>
      </c>
      <c r="AZ490" s="8">
        <f t="shared" ref="AZ490:AZ495" si="248">L490+T490+AB490+AJ490+AR490</f>
        <v>122.88</v>
      </c>
      <c r="BB490" s="8">
        <f t="shared" ref="BB490:BB495" si="249">N490+V490+AD490+AL490+AT490</f>
        <v>0</v>
      </c>
      <c r="BC490" s="8">
        <f t="shared" ref="BC490:BC495" si="250">O490+W490+AE490+AM490+AU490</f>
        <v>0</v>
      </c>
      <c r="BD490" s="8">
        <f t="shared" ref="BD490:BD495" si="251">P490+X490+AF490+AN490+AV490</f>
        <v>0</v>
      </c>
    </row>
    <row r="491" spans="1:57" ht="18.75" customHeight="1" outlineLevel="1">
      <c r="A491">
        <v>1</v>
      </c>
      <c r="B491">
        <v>1</v>
      </c>
      <c r="D491" s="9" t="s">
        <v>342</v>
      </c>
      <c r="F491"/>
      <c r="I491" t="s">
        <v>421</v>
      </c>
      <c r="J491" s="8">
        <f>(J482-3000)*J363</f>
        <v>0</v>
      </c>
      <c r="K491" s="8">
        <f>(K482-3000)*K363</f>
        <v>0</v>
      </c>
      <c r="L491" s="8">
        <f>(L482-3000)*L363</f>
        <v>0</v>
      </c>
      <c r="N491" s="163"/>
      <c r="O491" s="163"/>
      <c r="P491" s="163"/>
      <c r="R491" s="8">
        <f>(R482-3000)*R363</f>
        <v>0</v>
      </c>
      <c r="S491" s="8">
        <f>(S482-3000)*S363</f>
        <v>0</v>
      </c>
      <c r="T491" s="8">
        <f>(T482-3000)*T363</f>
        <v>0</v>
      </c>
      <c r="V491" s="163"/>
      <c r="W491" s="163"/>
      <c r="X491" s="163"/>
      <c r="Z491" s="8">
        <f>(Z482-3000)*Z363</f>
        <v>0</v>
      </c>
      <c r="AA491" s="8">
        <f>(AA482-3000)*AA363</f>
        <v>0</v>
      </c>
      <c r="AB491" s="8">
        <f>(AB482-3000)*AB363</f>
        <v>0</v>
      </c>
      <c r="AD491" s="163"/>
      <c r="AE491" s="163"/>
      <c r="AF491" s="163"/>
      <c r="AH491" s="8">
        <f>(AH482-3000)*AH363</f>
        <v>0</v>
      </c>
      <c r="AI491" s="8">
        <f>(AI482-3000)*AI363</f>
        <v>0</v>
      </c>
      <c r="AJ491" s="8">
        <f>(AJ482-3000)*AJ363</f>
        <v>0</v>
      </c>
      <c r="AL491" s="163"/>
      <c r="AM491" s="163"/>
      <c r="AN491" s="163"/>
      <c r="AP491" s="8">
        <f>(AP482-3000)*AP363</f>
        <v>0</v>
      </c>
      <c r="AQ491" s="8">
        <f>(AQ482-3000)*AQ363</f>
        <v>0</v>
      </c>
      <c r="AR491" s="8">
        <f>(AR482-3000)*AR363</f>
        <v>0</v>
      </c>
      <c r="AT491" s="163"/>
      <c r="AU491" s="163"/>
      <c r="AV491" s="163"/>
      <c r="AX491" s="8">
        <f t="shared" si="246"/>
        <v>0</v>
      </c>
      <c r="AY491" s="8">
        <f t="shared" si="247"/>
        <v>0</v>
      </c>
      <c r="AZ491" s="8">
        <f t="shared" si="248"/>
        <v>0</v>
      </c>
      <c r="BB491" s="8">
        <f t="shared" si="249"/>
        <v>0</v>
      </c>
      <c r="BC491" s="8">
        <f t="shared" si="250"/>
        <v>0</v>
      </c>
      <c r="BD491" s="8">
        <f t="shared" si="251"/>
        <v>0</v>
      </c>
    </row>
    <row r="492" spans="1:57" ht="18.75" customHeight="1" outlineLevel="1">
      <c r="A492">
        <v>1</v>
      </c>
      <c r="B492">
        <v>1</v>
      </c>
      <c r="D492" s="9" t="s">
        <v>344</v>
      </c>
      <c r="F492"/>
      <c r="I492" t="s">
        <v>421</v>
      </c>
      <c r="J492" s="8">
        <f>(J483-125)*J364*J481</f>
        <v>2.4</v>
      </c>
      <c r="K492" s="8">
        <f>(K483-125)*K364*K481</f>
        <v>2.4</v>
      </c>
      <c r="L492" s="8">
        <f>(L483-125)*L364*L481</f>
        <v>2.4</v>
      </c>
      <c r="N492" s="163"/>
      <c r="O492" s="163"/>
      <c r="P492" s="163"/>
      <c r="R492" s="8">
        <f>(R483-125)*R364*R481</f>
        <v>2.4</v>
      </c>
      <c r="S492" s="8">
        <f>(S483-125)*S364*S481</f>
        <v>2.4</v>
      </c>
      <c r="T492" s="8">
        <f>(T483-125)*T364*T481</f>
        <v>2.4</v>
      </c>
      <c r="V492" s="163"/>
      <c r="W492" s="163"/>
      <c r="X492" s="163"/>
      <c r="Z492" s="8">
        <f>(Z483-125)*Z364*Z481</f>
        <v>2.4</v>
      </c>
      <c r="AA492" s="8">
        <f>(AA483-125)*AA364*AA481</f>
        <v>2.4</v>
      </c>
      <c r="AB492" s="8">
        <f>(AB483-125)*AB364*AB481</f>
        <v>2.4</v>
      </c>
      <c r="AD492" s="163"/>
      <c r="AE492" s="163"/>
      <c r="AF492" s="163"/>
      <c r="AH492" s="8">
        <f>(AH483-125)*AH364*AH481</f>
        <v>2.4</v>
      </c>
      <c r="AI492" s="8">
        <f>(AI483-125)*AI364*AI481</f>
        <v>2.4</v>
      </c>
      <c r="AJ492" s="8">
        <f>(AJ483-125)*AJ364*AJ481</f>
        <v>2.4</v>
      </c>
      <c r="AL492" s="163"/>
      <c r="AM492" s="163"/>
      <c r="AN492" s="163"/>
      <c r="AP492" s="8">
        <f>(AP483-125)*AP364*AP481</f>
        <v>2.4</v>
      </c>
      <c r="AQ492" s="8">
        <f>(AQ483-125)*AQ364*AQ481</f>
        <v>2.4</v>
      </c>
      <c r="AR492" s="8">
        <f>(AR483-125)*AR364*AR481</f>
        <v>2.4</v>
      </c>
      <c r="AT492" s="163"/>
      <c r="AU492" s="163"/>
      <c r="AV492" s="163"/>
      <c r="AX492" s="8">
        <f t="shared" si="246"/>
        <v>12</v>
      </c>
      <c r="AY492" s="8">
        <f t="shared" si="247"/>
        <v>12</v>
      </c>
      <c r="AZ492" s="8">
        <f t="shared" si="248"/>
        <v>12</v>
      </c>
      <c r="BB492" s="8">
        <f t="shared" si="249"/>
        <v>0</v>
      </c>
      <c r="BC492" s="8">
        <f t="shared" si="250"/>
        <v>0</v>
      </c>
      <c r="BD492" s="8">
        <f t="shared" si="251"/>
        <v>0</v>
      </c>
    </row>
    <row r="493" spans="1:57" ht="18.75" customHeight="1" outlineLevel="1">
      <c r="A493">
        <v>1</v>
      </c>
      <c r="B493">
        <v>1</v>
      </c>
      <c r="D493" s="9" t="s">
        <v>357</v>
      </c>
      <c r="F493"/>
      <c r="I493" t="s">
        <v>421</v>
      </c>
      <c r="J493" s="8">
        <f>((J480*J487)*J365*J484)*J488</f>
        <v>25.6</v>
      </c>
      <c r="K493" s="8">
        <f>((K480*K487)*K365*K484)*K488</f>
        <v>25.6</v>
      </c>
      <c r="L493" s="8">
        <f>((L480*L487)*L365*L484)*L488</f>
        <v>12.8</v>
      </c>
      <c r="N493" s="163"/>
      <c r="O493" s="163"/>
      <c r="P493" s="163"/>
      <c r="R493" s="8">
        <f>((R480*R487)*R365*R484)*R488</f>
        <v>25.6</v>
      </c>
      <c r="S493" s="8">
        <f>((S480*S487)*S365*S484)*S488</f>
        <v>25.6</v>
      </c>
      <c r="T493" s="8">
        <f>((T480*T487)*T365*T484)*T488</f>
        <v>12.8</v>
      </c>
      <c r="V493" s="163"/>
      <c r="W493" s="163"/>
      <c r="X493" s="163"/>
      <c r="Z493" s="8">
        <f>((Z480*Z487)*Z365*Z484)*Z488</f>
        <v>25.6</v>
      </c>
      <c r="AA493" s="8">
        <f>((AA480*AA487)*AA365*AA484)*AA488</f>
        <v>25.6</v>
      </c>
      <c r="AB493" s="8">
        <f>((AB480*AB487)*AB365*AB484)*AB488</f>
        <v>12.8</v>
      </c>
      <c r="AD493" s="163"/>
      <c r="AE493" s="163"/>
      <c r="AF493" s="163"/>
      <c r="AH493" s="8">
        <f>((AH480*AH487)*AH365*AH484)*AH488</f>
        <v>25.6</v>
      </c>
      <c r="AI493" s="8">
        <f>((AI480*AI487)*AI365*AI484)*AI488</f>
        <v>25.6</v>
      </c>
      <c r="AJ493" s="8">
        <f>((AJ480*AJ487)*AJ365*AJ484)*AJ488</f>
        <v>12.8</v>
      </c>
      <c r="AL493" s="163"/>
      <c r="AM493" s="163"/>
      <c r="AN493" s="163"/>
      <c r="AP493" s="8">
        <f>((AP480*AP487)*AP365*AP484)*AP488</f>
        <v>25.6</v>
      </c>
      <c r="AQ493" s="8">
        <f>((AQ480*AQ487)*AQ365*AQ484)*AQ488</f>
        <v>25.6</v>
      </c>
      <c r="AR493" s="8">
        <f>((AR480*AR487)*AR365*AR484)*AR488</f>
        <v>12.8</v>
      </c>
      <c r="AT493" s="163"/>
      <c r="AU493" s="163"/>
      <c r="AV493" s="163"/>
      <c r="AX493" s="8">
        <f t="shared" si="246"/>
        <v>128</v>
      </c>
      <c r="AY493" s="8">
        <f t="shared" si="247"/>
        <v>128</v>
      </c>
      <c r="AZ493" s="8">
        <f t="shared" si="248"/>
        <v>64</v>
      </c>
      <c r="BB493" s="8">
        <f t="shared" si="249"/>
        <v>0</v>
      </c>
      <c r="BC493" s="8">
        <f t="shared" si="250"/>
        <v>0</v>
      </c>
      <c r="BD493" s="8">
        <f t="shared" si="251"/>
        <v>0</v>
      </c>
    </row>
    <row r="494" spans="1:57" ht="18.75" customHeight="1" outlineLevel="1">
      <c r="A494">
        <v>1</v>
      </c>
      <c r="B494">
        <v>1</v>
      </c>
      <c r="D494" s="9" t="s">
        <v>358</v>
      </c>
      <c r="F494"/>
      <c r="I494" t="s">
        <v>421</v>
      </c>
      <c r="J494" s="8">
        <f>(J485*J486*J365*J484)*J488</f>
        <v>162</v>
      </c>
      <c r="K494" s="8">
        <f>(K485*K486*K365*K484)*K488</f>
        <v>16.2</v>
      </c>
      <c r="L494" s="8">
        <f>(L485*L486*L365*L484)*L488</f>
        <v>8.1</v>
      </c>
      <c r="N494" s="163"/>
      <c r="O494" s="163"/>
      <c r="P494" s="163"/>
      <c r="R494" s="8">
        <f>(R485*R486*R365*R484)*R488</f>
        <v>162</v>
      </c>
      <c r="S494" s="8">
        <f>(S485*S486*S365*S484)*S488</f>
        <v>16.2</v>
      </c>
      <c r="T494" s="8">
        <f>(T485*T486*T365*T484)*T488</f>
        <v>8.1</v>
      </c>
      <c r="V494" s="163"/>
      <c r="W494" s="163"/>
      <c r="X494" s="163"/>
      <c r="Z494" s="8">
        <f>(Z485*Z486*Z365*Z484)*Z488</f>
        <v>162</v>
      </c>
      <c r="AA494" s="8">
        <f>(AA485*AA486*AA365*AA484)*AA488</f>
        <v>16.2</v>
      </c>
      <c r="AB494" s="8">
        <f>(AB485*AB486*AB365*AB484)*AB488</f>
        <v>8.1</v>
      </c>
      <c r="AD494" s="163"/>
      <c r="AE494" s="163"/>
      <c r="AF494" s="163"/>
      <c r="AH494" s="8">
        <f>(AH485*AH486*AH365*AH484)*AH488</f>
        <v>162</v>
      </c>
      <c r="AI494" s="8">
        <f>(AI485*AI486*AI365*AI484)*AI488</f>
        <v>16.2</v>
      </c>
      <c r="AJ494" s="8">
        <f>(AJ485*AJ486*AJ365*AJ484)*AJ488</f>
        <v>8.1</v>
      </c>
      <c r="AL494" s="163"/>
      <c r="AM494" s="163"/>
      <c r="AN494" s="163"/>
      <c r="AP494" s="8">
        <f>(AP485*AP486*AP365*AP484)*AP488</f>
        <v>162</v>
      </c>
      <c r="AQ494" s="8">
        <f>(AQ485*AQ486*AQ365*AQ484)*AQ488</f>
        <v>16.2</v>
      </c>
      <c r="AR494" s="8">
        <f>(AR485*AR486*AR365*AR484)*AR488</f>
        <v>8.1</v>
      </c>
      <c r="AT494" s="163"/>
      <c r="AU494" s="163"/>
      <c r="AV494" s="163"/>
      <c r="AX494" s="8">
        <f t="shared" si="246"/>
        <v>810</v>
      </c>
      <c r="AY494" s="8">
        <f t="shared" si="247"/>
        <v>81</v>
      </c>
      <c r="AZ494" s="8">
        <f t="shared" si="248"/>
        <v>40.5</v>
      </c>
      <c r="BB494" s="8">
        <f t="shared" si="249"/>
        <v>0</v>
      </c>
      <c r="BC494" s="8">
        <f t="shared" si="250"/>
        <v>0</v>
      </c>
      <c r="BD494" s="8">
        <f t="shared" si="251"/>
        <v>0</v>
      </c>
    </row>
    <row r="495" spans="1:57" collapsed="1">
      <c r="A495">
        <v>1</v>
      </c>
      <c r="B495" s="12" t="s">
        <v>145</v>
      </c>
      <c r="D495" s="7" t="s">
        <v>146</v>
      </c>
      <c r="F495"/>
      <c r="I495" t="s">
        <v>421</v>
      </c>
      <c r="J495" s="3">
        <f>SUM(J490:J494)</f>
        <v>214.57599999999999</v>
      </c>
      <c r="K495" s="3">
        <f>SUM(K490:K494)</f>
        <v>68.775999999999996</v>
      </c>
      <c r="L495" s="3">
        <f>SUM(L490:L494)</f>
        <v>47.875999999999998</v>
      </c>
      <c r="N495" s="3">
        <f>SUM(N490:N494)</f>
        <v>0</v>
      </c>
      <c r="O495" s="3">
        <f>SUM(O490:O494)</f>
        <v>0</v>
      </c>
      <c r="P495" s="3">
        <f>SUM(P490:P494)</f>
        <v>0</v>
      </c>
      <c r="R495" s="3">
        <f>SUM(R490:R494)</f>
        <v>214.57599999999999</v>
      </c>
      <c r="S495" s="3">
        <f>SUM(S490:S494)</f>
        <v>68.775999999999996</v>
      </c>
      <c r="T495" s="3">
        <f>SUM(T490:T494)</f>
        <v>47.875999999999998</v>
      </c>
      <c r="V495" s="3">
        <f>SUM(V490:V494)</f>
        <v>0</v>
      </c>
      <c r="W495" s="3">
        <f>SUM(W490:W494)</f>
        <v>0</v>
      </c>
      <c r="X495" s="3">
        <f>SUM(X490:X494)</f>
        <v>0</v>
      </c>
      <c r="Z495" s="3">
        <f>SUM(Z490:Z494)</f>
        <v>214.57599999999999</v>
      </c>
      <c r="AA495" s="3">
        <f>SUM(AA490:AA494)</f>
        <v>68.775999999999996</v>
      </c>
      <c r="AB495" s="3">
        <f>SUM(AB490:AB494)</f>
        <v>47.875999999999998</v>
      </c>
      <c r="AD495" s="3">
        <f>SUM(AD490:AD494)</f>
        <v>0</v>
      </c>
      <c r="AE495" s="3">
        <f>SUM(AE490:AE494)</f>
        <v>0</v>
      </c>
      <c r="AF495" s="3">
        <f>SUM(AF490:AF494)</f>
        <v>0</v>
      </c>
      <c r="AH495" s="3">
        <f>SUM(AH490:AH494)</f>
        <v>214.57599999999999</v>
      </c>
      <c r="AI495" s="3">
        <f>SUM(AI490:AI494)</f>
        <v>68.775999999999996</v>
      </c>
      <c r="AJ495" s="3">
        <f>SUM(AJ490:AJ494)</f>
        <v>47.875999999999998</v>
      </c>
      <c r="AL495" s="3">
        <f>SUM(AL490:AL494)</f>
        <v>0</v>
      </c>
      <c r="AM495" s="3">
        <f>SUM(AM490:AM494)</f>
        <v>0</v>
      </c>
      <c r="AN495" s="3">
        <f>SUM(AN490:AN494)</f>
        <v>0</v>
      </c>
      <c r="AP495" s="3">
        <f>SUM(AP490:AP494)</f>
        <v>214.57599999999999</v>
      </c>
      <c r="AQ495" s="3">
        <f>SUM(AQ490:AQ494)</f>
        <v>68.775999999999996</v>
      </c>
      <c r="AR495" s="3">
        <f>SUM(AR490:AR494)</f>
        <v>47.875999999999998</v>
      </c>
      <c r="AT495" s="3">
        <f>SUM(AT490:AT494)</f>
        <v>0</v>
      </c>
      <c r="AU495" s="3">
        <f>SUM(AU490:AU494)</f>
        <v>0</v>
      </c>
      <c r="AV495" s="3">
        <f>SUM(AV490:AV494)</f>
        <v>0</v>
      </c>
      <c r="AX495" s="3">
        <f>J495+R495+Z495+AH495+AP495</f>
        <v>1072.8799999999999</v>
      </c>
      <c r="AY495" s="3">
        <f t="shared" si="247"/>
        <v>343.88</v>
      </c>
      <c r="AZ495" s="3">
        <f t="shared" si="248"/>
        <v>239.38</v>
      </c>
      <c r="BB495" s="3">
        <f t="shared" si="249"/>
        <v>0</v>
      </c>
      <c r="BC495" s="3">
        <f t="shared" si="250"/>
        <v>0</v>
      </c>
      <c r="BD495" s="3">
        <f t="shared" si="251"/>
        <v>0</v>
      </c>
      <c r="BE495">
        <v>1</v>
      </c>
    </row>
    <row r="496" spans="1:57">
      <c r="A496">
        <v>1</v>
      </c>
      <c r="B496" s="12" t="s">
        <v>145</v>
      </c>
      <c r="C496" s="6"/>
      <c r="E496" s="6"/>
      <c r="F496" s="6"/>
      <c r="G496" s="6"/>
      <c r="I496" t="s">
        <v>421</v>
      </c>
      <c r="L496" s="3">
        <f>J495+K495+L495</f>
        <v>331.22799999999995</v>
      </c>
      <c r="P496" s="3">
        <f>N495+O495+P495</f>
        <v>0</v>
      </c>
      <c r="T496" s="3">
        <f>R495+S495+T495</f>
        <v>331.22799999999995</v>
      </c>
      <c r="X496" s="3">
        <f>V495+W495+X495</f>
        <v>0</v>
      </c>
      <c r="AB496" s="3">
        <f>Z495+AA495+AB495</f>
        <v>331.22799999999995</v>
      </c>
      <c r="AF496" s="3">
        <f>AD495+AE495+AF495</f>
        <v>0</v>
      </c>
      <c r="AJ496" s="3">
        <f>AH495+AI495+AJ495</f>
        <v>331.22799999999995</v>
      </c>
      <c r="AN496" s="3">
        <f>AL495+AM495+AN495</f>
        <v>0</v>
      </c>
      <c r="AR496" s="3">
        <f>AP495+AQ495+AR495</f>
        <v>331.22799999999995</v>
      </c>
      <c r="AV496" s="3">
        <f>AT495+AU495+AV495</f>
        <v>0</v>
      </c>
      <c r="AZ496" s="3">
        <f>AX495+AY495+AZ495</f>
        <v>1656.1399999999999</v>
      </c>
      <c r="BD496" s="3">
        <f>BB495+BC495+BD495</f>
        <v>0</v>
      </c>
    </row>
    <row r="497" spans="1:57">
      <c r="A497">
        <v>1</v>
      </c>
      <c r="B497" s="12" t="s">
        <v>147</v>
      </c>
      <c r="D497" s="7" t="s">
        <v>148</v>
      </c>
      <c r="F497"/>
      <c r="I497" t="s">
        <v>421</v>
      </c>
      <c r="J497" s="3">
        <f>SUM(J490:J494)</f>
        <v>214.57599999999999</v>
      </c>
      <c r="K497" s="3">
        <f>SUM(K490:K494)</f>
        <v>68.775999999999996</v>
      </c>
      <c r="L497" s="3">
        <f>SUM(L490:L494)</f>
        <v>47.875999999999998</v>
      </c>
      <c r="N497" s="3">
        <f>SUM(N490:N494)</f>
        <v>0</v>
      </c>
      <c r="O497" s="3">
        <f>SUM(O490:O494)</f>
        <v>0</v>
      </c>
      <c r="P497" s="3">
        <f>SUM(P490:P494)</f>
        <v>0</v>
      </c>
      <c r="R497" s="3">
        <f>SUM(R490:R494)</f>
        <v>214.57599999999999</v>
      </c>
      <c r="S497" s="3">
        <f>SUM(S490:S494)</f>
        <v>68.775999999999996</v>
      </c>
      <c r="T497" s="3">
        <f>SUM(T490:T494)</f>
        <v>47.875999999999998</v>
      </c>
      <c r="V497" s="3">
        <f>SUM(V490:V494)</f>
        <v>0</v>
      </c>
      <c r="W497" s="3">
        <f>SUM(W490:W494)</f>
        <v>0</v>
      </c>
      <c r="X497" s="3">
        <f>SUM(X490:X494)</f>
        <v>0</v>
      </c>
      <c r="Z497" s="3">
        <f>SUM(Z490:Z494)</f>
        <v>214.57599999999999</v>
      </c>
      <c r="AA497" s="3">
        <f>SUM(AA490:AA494)</f>
        <v>68.775999999999996</v>
      </c>
      <c r="AB497" s="3">
        <f>SUM(AB490:AB494)</f>
        <v>47.875999999999998</v>
      </c>
      <c r="AD497" s="3">
        <f>SUM(AD490:AD494)</f>
        <v>0</v>
      </c>
      <c r="AE497" s="3">
        <f>SUM(AE490:AE494)</f>
        <v>0</v>
      </c>
      <c r="AF497" s="3">
        <f>SUM(AF490:AF494)</f>
        <v>0</v>
      </c>
      <c r="AH497" s="3">
        <f>SUM(AH490:AH494)</f>
        <v>214.57599999999999</v>
      </c>
      <c r="AI497" s="3">
        <f>SUM(AI490:AI494)</f>
        <v>68.775999999999996</v>
      </c>
      <c r="AJ497" s="3">
        <f>SUM(AJ490:AJ494)</f>
        <v>47.875999999999998</v>
      </c>
      <c r="AL497" s="3">
        <f>SUM(AL490:AL494)</f>
        <v>0</v>
      </c>
      <c r="AM497" s="3">
        <f>SUM(AM490:AM494)</f>
        <v>0</v>
      </c>
      <c r="AN497" s="3">
        <f>SUM(AN490:AN494)</f>
        <v>0</v>
      </c>
      <c r="AP497" s="3">
        <f>SUM(AP490:AP494)</f>
        <v>214.57599999999999</v>
      </c>
      <c r="AQ497" s="3">
        <f>SUM(AQ490:AQ494)</f>
        <v>68.775999999999996</v>
      </c>
      <c r="AR497" s="3">
        <f>SUM(AR490:AR494)</f>
        <v>47.875999999999998</v>
      </c>
      <c r="AT497" s="3">
        <f>SUM(AT490:AT494)</f>
        <v>0</v>
      </c>
      <c r="AU497" s="3">
        <f>SUM(AU490:AU494)</f>
        <v>0</v>
      </c>
      <c r="AV497" s="3">
        <f>SUM(AV490:AV494)</f>
        <v>0</v>
      </c>
      <c r="AX497" s="3">
        <f>J497+R497+Z497+AH497+AP497</f>
        <v>1072.8799999999999</v>
      </c>
      <c r="AY497" s="3">
        <f t="shared" ref="AY497" si="252">K497+S497+AA497+AI497+AQ497</f>
        <v>343.88</v>
      </c>
      <c r="AZ497" s="3">
        <f t="shared" ref="AZ497" si="253">L497+T497+AB497+AJ497+AR497</f>
        <v>239.38</v>
      </c>
      <c r="BB497" s="3">
        <f t="shared" ref="BB497" si="254">N497+V497+AD497+AL497+AT497</f>
        <v>0</v>
      </c>
      <c r="BC497" s="3">
        <f t="shared" ref="BC497" si="255">O497+W497+AE497+AM497+AU497</f>
        <v>0</v>
      </c>
      <c r="BD497" s="3">
        <f t="shared" ref="BD497" si="256">P497+X497+AF497+AN497+AV497</f>
        <v>0</v>
      </c>
      <c r="BE497">
        <v>1</v>
      </c>
    </row>
    <row r="498" spans="1:57">
      <c r="A498">
        <v>1</v>
      </c>
      <c r="B498" s="12" t="s">
        <v>147</v>
      </c>
      <c r="C498" s="6"/>
      <c r="E498" s="6"/>
      <c r="F498" s="6"/>
      <c r="G498" s="6"/>
      <c r="I498" t="s">
        <v>421</v>
      </c>
      <c r="L498" s="3">
        <f>J497+K497+L497</f>
        <v>331.22799999999995</v>
      </c>
      <c r="P498" s="3">
        <f>N497+O497+P497</f>
        <v>0</v>
      </c>
      <c r="T498" s="3">
        <f>R497+S497+T497</f>
        <v>331.22799999999995</v>
      </c>
      <c r="X498" s="3">
        <f>V497+W497+X497</f>
        <v>0</v>
      </c>
      <c r="AB498" s="3">
        <f>Z497+AA497+AB497</f>
        <v>331.22799999999995</v>
      </c>
      <c r="AF498" s="3">
        <f>AD497+AE497+AF497</f>
        <v>0</v>
      </c>
      <c r="AJ498" s="3">
        <f>AH497+AI497+AJ497</f>
        <v>331.22799999999995</v>
      </c>
      <c r="AN498" s="3">
        <f>AL497+AM497+AN497</f>
        <v>0</v>
      </c>
      <c r="AR498" s="3">
        <f>AP497+AQ497+AR497</f>
        <v>331.22799999999995</v>
      </c>
      <c r="AV498" s="3">
        <f>AT497+AU497+AV497</f>
        <v>0</v>
      </c>
      <c r="AZ498" s="3">
        <f>AX497+AY497+AZ497</f>
        <v>1656.1399999999999</v>
      </c>
      <c r="BD498" s="3">
        <f>BB497+BC497+BD497</f>
        <v>0</v>
      </c>
    </row>
    <row r="499" spans="1:57" collapsed="1">
      <c r="A499">
        <v>1</v>
      </c>
      <c r="B499">
        <v>1</v>
      </c>
      <c r="F499"/>
    </row>
    <row r="500" spans="1:57">
      <c r="A500">
        <v>1</v>
      </c>
      <c r="B500" s="12" t="s">
        <v>145</v>
      </c>
      <c r="D500" s="94" t="s">
        <v>146</v>
      </c>
      <c r="F500"/>
      <c r="J500" s="3">
        <f>J385+J407+J429+J451+J473+J495</f>
        <v>1215.9759999999999</v>
      </c>
      <c r="K500" s="3">
        <f>K385+K407+K429+K451+K473+K495</f>
        <v>559.87599999999998</v>
      </c>
      <c r="L500" s="3">
        <f>L385+L407+L429+L451+L473+L495</f>
        <v>376.57599999999996</v>
      </c>
      <c r="N500" s="3">
        <f>N385+N407+N429+N451+N473+N495</f>
        <v>406.6437600000001</v>
      </c>
      <c r="O500" s="3">
        <f>O385+O407+O429+O451+O473+O495</f>
        <v>200.40357599999999</v>
      </c>
      <c r="P500" s="3">
        <f>P385+P407+P429+P451+P473+P495</f>
        <v>56.510800000000003</v>
      </c>
      <c r="R500" s="3">
        <f>R385+R407+R429+R451+R473+R495</f>
        <v>1215.9759999999999</v>
      </c>
      <c r="S500" s="3">
        <f>S385+S407+S429+S451+S473+S495</f>
        <v>559.87599999999998</v>
      </c>
      <c r="T500" s="3">
        <f>T385+T407+T429+T451+T473+T495</f>
        <v>376.57599999999996</v>
      </c>
      <c r="V500" s="3">
        <f>V385+V407+V429+V451+V473+V495</f>
        <v>293.06232000000006</v>
      </c>
      <c r="W500" s="3">
        <f>W385+W407+W429+W451+W473+W495</f>
        <v>189.04543200000001</v>
      </c>
      <c r="X500" s="3">
        <f>X385+X407+X429+X451+X473+X495</f>
        <v>56.510800000000003</v>
      </c>
      <c r="Z500" s="3">
        <f>Z385+Z407+Z429+Z451+Z473+Z495</f>
        <v>1215.9759999999999</v>
      </c>
      <c r="AA500" s="3">
        <f>AA385+AA407+AA429+AA451+AA473+AA495</f>
        <v>559.87599999999998</v>
      </c>
      <c r="AB500" s="3">
        <f>AB385+AB407+AB429+AB451+AB473+AB495</f>
        <v>376.57599999999996</v>
      </c>
      <c r="AD500" s="3">
        <f>AD385+AD407+AD429+AD451+AD473+AD495</f>
        <v>489.07800000000003</v>
      </c>
      <c r="AE500" s="3">
        <f>AE385+AE407+AE429+AE451+AE473+AE495</f>
        <v>208.64699999999999</v>
      </c>
      <c r="AF500" s="3">
        <f>AF385+AF407+AF429+AF451+AF473+AF495</f>
        <v>56.510800000000003</v>
      </c>
      <c r="AH500" s="3">
        <f>AH385+AH407+AH429+AH451+AH473+AH495</f>
        <v>1215.9759999999999</v>
      </c>
      <c r="AI500" s="3">
        <f>AI385+AI407+AI429+AI451+AI473+AI495</f>
        <v>559.87599999999998</v>
      </c>
      <c r="AJ500" s="3">
        <f>AJ385+AJ407+AJ429+AJ451+AJ473+AJ495</f>
        <v>376.57599999999996</v>
      </c>
      <c r="AL500" s="3">
        <f>AL385+AL407+AL429+AL451+AL473+AL495</f>
        <v>349.12727999999998</v>
      </c>
      <c r="AM500" s="3">
        <f>AM385+AM407+AM429+AM451+AM473+AM495</f>
        <v>194.651928</v>
      </c>
      <c r="AN500" s="3">
        <f>AN385+AN407+AN429+AN451+AN473+AN495</f>
        <v>56.510800000000003</v>
      </c>
      <c r="AP500" s="3">
        <f>AP385+AP407+AP429+AP451+AP473+AP495</f>
        <v>1215.9759999999999</v>
      </c>
      <c r="AQ500" s="3">
        <f>AQ385+AQ407+AQ429+AQ451+AQ473+AQ495</f>
        <v>559.87599999999998</v>
      </c>
      <c r="AR500" s="3">
        <f>AR385+AR407+AR429+AR451+AR473+AR495</f>
        <v>376.57599999999996</v>
      </c>
      <c r="AT500" s="3">
        <f>AT385+AT407+AT429+AT451+AT473+AT495</f>
        <v>334.12824000000006</v>
      </c>
      <c r="AU500" s="3">
        <f>AU385+AU407+AU429+AU451+AU473+AU495</f>
        <v>193.15202399999998</v>
      </c>
      <c r="AV500" s="3">
        <f>AV385+AV407+AV429+AV451+AV473+AV495</f>
        <v>56.510800000000003</v>
      </c>
      <c r="AX500" s="3">
        <f>AX385+AX407+AX429+AX451+AX473+AX495</f>
        <v>6079.88</v>
      </c>
      <c r="AY500" s="3">
        <f>AY385+AY407+AY429+AY451+AY473+AY495</f>
        <v>2799.38</v>
      </c>
      <c r="AZ500" s="3">
        <f>AZ385+AZ407+AZ429+AZ451+AZ473+AZ495</f>
        <v>1882.88</v>
      </c>
      <c r="BB500" s="3">
        <f>BB385+BB407+BB429+BB451+BB473+BB495</f>
        <v>1872.0396000000001</v>
      </c>
      <c r="BC500" s="3">
        <f>BC385+BC407+BC429+BC451+BC473+BC495</f>
        <v>985.89996000000008</v>
      </c>
      <c r="BD500" s="3">
        <f>BD385+BD407+BD429+BD451+BD473+BD495</f>
        <v>282.55400000000003</v>
      </c>
      <c r="BE500">
        <v>1</v>
      </c>
    </row>
    <row r="501" spans="1:57">
      <c r="A501">
        <v>1</v>
      </c>
      <c r="B501" s="12" t="s">
        <v>145</v>
      </c>
      <c r="F501"/>
      <c r="L501" s="3">
        <f>J500+K500+L500</f>
        <v>2152.4279999999999</v>
      </c>
      <c r="P501" s="3">
        <f>N500+O500+P500</f>
        <v>663.5581360000001</v>
      </c>
      <c r="T501" s="3">
        <f>R500+S500+T500</f>
        <v>2152.4279999999999</v>
      </c>
      <c r="X501" s="3">
        <f>V500+W500+X500</f>
        <v>538.61855200000002</v>
      </c>
      <c r="AB501" s="3">
        <f>Z500+AA500+AB500</f>
        <v>2152.4279999999999</v>
      </c>
      <c r="AF501" s="3">
        <f>AD500+AE500+AF500</f>
        <v>754.23580000000004</v>
      </c>
      <c r="AJ501" s="3">
        <f>AH500+AI500+AJ500</f>
        <v>2152.4279999999999</v>
      </c>
      <c r="AN501" s="3">
        <f>AL500+AM500+AN500</f>
        <v>600.29000799999994</v>
      </c>
      <c r="AR501" s="3">
        <f>AP500+AQ500+AR500</f>
        <v>2152.4279999999999</v>
      </c>
      <c r="AV501" s="3">
        <f>AT500+AU500+AV500</f>
        <v>583.79106400000001</v>
      </c>
      <c r="AZ501" s="3">
        <f>AX500+AY500+AZ500</f>
        <v>10762.14</v>
      </c>
      <c r="BD501" s="3">
        <f>BB500+BC500+BD500</f>
        <v>3140.4935600000003</v>
      </c>
    </row>
    <row r="502" spans="1:57">
      <c r="A502">
        <v>1</v>
      </c>
      <c r="B502" s="12" t="s">
        <v>147</v>
      </c>
      <c r="D502" s="94" t="s">
        <v>148</v>
      </c>
      <c r="F502"/>
      <c r="J502" s="3">
        <f>J387+J409+J431+J453+J475+J497</f>
        <v>1215.9759999999999</v>
      </c>
      <c r="K502" s="3">
        <f>K387+K409+K431+K453+K475+K497</f>
        <v>559.87599999999998</v>
      </c>
      <c r="L502" s="3">
        <f>L387+L409+L431+L453+L475+L497</f>
        <v>376.57599999999996</v>
      </c>
      <c r="N502" s="3">
        <f>N387+N409+N431+N453+N475+N497</f>
        <v>406.6437600000001</v>
      </c>
      <c r="O502" s="3">
        <f>O387+O409+O431+O453+O475+O497</f>
        <v>200.40357599999999</v>
      </c>
      <c r="P502" s="3">
        <f>P387+P409+P431+P453+P475+P497</f>
        <v>56.510800000000003</v>
      </c>
      <c r="R502" s="3">
        <f>R387+R409+R431+R453+R475+R497</f>
        <v>1215.9759999999999</v>
      </c>
      <c r="S502" s="3">
        <f>S387+S409+S431+S453+S475+S497</f>
        <v>559.87599999999998</v>
      </c>
      <c r="T502" s="3">
        <f>T387+T409+T431+T453+T475+T497</f>
        <v>376.57599999999996</v>
      </c>
      <c r="V502" s="3">
        <f>V387+V409+V431+V453+V475+V497</f>
        <v>293.06232000000006</v>
      </c>
      <c r="W502" s="3">
        <f>W387+W409+W431+W453+W475+W497</f>
        <v>189.04543200000001</v>
      </c>
      <c r="X502" s="3">
        <f>X387+X409+X431+X453+X475+X497</f>
        <v>56.510800000000003</v>
      </c>
      <c r="Z502" s="3">
        <f>Z387+Z409+Z431+Z453+Z475+Z497</f>
        <v>1215.9759999999999</v>
      </c>
      <c r="AA502" s="3">
        <f>AA387+AA409+AA431+AA453+AA475+AA497</f>
        <v>559.87599999999998</v>
      </c>
      <c r="AB502" s="3">
        <f>AB387+AB409+AB431+AB453+AB475+AB497</f>
        <v>376.57599999999996</v>
      </c>
      <c r="AD502" s="3">
        <f>AD387+AD409+AD431+AD453+AD475+AD497</f>
        <v>489.07800000000003</v>
      </c>
      <c r="AE502" s="3">
        <f>AE387+AE409+AE431+AE453+AE475+AE497</f>
        <v>208.64699999999999</v>
      </c>
      <c r="AF502" s="3">
        <f>AF387+AF409+AF431+AF453+AF475+AF497</f>
        <v>56.510800000000003</v>
      </c>
      <c r="AH502" s="3">
        <f>AH387+AH409+AH431+AH453+AH475+AH497</f>
        <v>1215.9759999999999</v>
      </c>
      <c r="AI502" s="3">
        <f>AI387+AI409+AI431+AI453+AI475+AI497</f>
        <v>559.87599999999998</v>
      </c>
      <c r="AJ502" s="3">
        <f>AJ387+AJ409+AJ431+AJ453+AJ475+AJ497</f>
        <v>376.57599999999996</v>
      </c>
      <c r="AL502" s="3">
        <f>AL387+AL409+AL431+AL453+AL475+AL497</f>
        <v>349.12727999999998</v>
      </c>
      <c r="AM502" s="3">
        <f>AM387+AM409+AM431+AM453+AM475+AM497</f>
        <v>194.651928</v>
      </c>
      <c r="AN502" s="3">
        <f>AN387+AN409+AN431+AN453+AN475+AN497</f>
        <v>56.510800000000003</v>
      </c>
      <c r="AP502" s="3">
        <f>AP387+AP409+AP431+AP453+AP475+AP497</f>
        <v>1215.9759999999999</v>
      </c>
      <c r="AQ502" s="3">
        <f>AQ387+AQ409+AQ431+AQ453+AQ475+AQ497</f>
        <v>559.87599999999998</v>
      </c>
      <c r="AR502" s="3">
        <f>AR387+AR409+AR431+AR453+AR475+AR497</f>
        <v>376.57599999999996</v>
      </c>
      <c r="AT502" s="3">
        <f>AT387+AT409+AT431+AT453+AT475+AT497</f>
        <v>334.12824000000006</v>
      </c>
      <c r="AU502" s="3">
        <f>AU387+AU409+AU431+AU453+AU475+AU497</f>
        <v>193.15202399999998</v>
      </c>
      <c r="AV502" s="3">
        <f>AV387+AV409+AV431+AV453+AV475+AV497</f>
        <v>56.510800000000003</v>
      </c>
      <c r="AX502" s="3">
        <f>AX387+AX409+AX431+AX453+AX475+AX497</f>
        <v>6079.88</v>
      </c>
      <c r="AY502" s="3">
        <f>AY387+AY409+AY431+AY453+AY475+AY497</f>
        <v>2799.38</v>
      </c>
      <c r="AZ502" s="3">
        <f>AZ387+AZ409+AZ431+AZ453+AZ475+AZ497</f>
        <v>1882.88</v>
      </c>
      <c r="BB502" s="3">
        <f>BB387+BB409+BB431+BB453+BB475+BB497</f>
        <v>1872.0396000000001</v>
      </c>
      <c r="BC502" s="3">
        <f>BC387+BC409+BC431+BC453+BC475+BC497</f>
        <v>985.89996000000008</v>
      </c>
      <c r="BD502" s="3">
        <f>BD387+BD409+BD431+BD453+BD475+BD497</f>
        <v>282.55400000000003</v>
      </c>
      <c r="BE502">
        <v>1</v>
      </c>
    </row>
    <row r="503" spans="1:57">
      <c r="A503">
        <v>1</v>
      </c>
      <c r="B503" s="12" t="s">
        <v>147</v>
      </c>
      <c r="F503"/>
      <c r="L503" s="3">
        <f>J502+K502+L502</f>
        <v>2152.4279999999999</v>
      </c>
      <c r="P503" s="3">
        <f>N502+O502+P502</f>
        <v>663.5581360000001</v>
      </c>
      <c r="T503" s="3">
        <f>R502+S502+T502</f>
        <v>2152.4279999999999</v>
      </c>
      <c r="X503" s="3">
        <f>V502+W502+X502</f>
        <v>538.61855200000002</v>
      </c>
      <c r="AB503" s="3">
        <f>Z502+AA502+AB502</f>
        <v>2152.4279999999999</v>
      </c>
      <c r="AF503" s="3">
        <f>AD502+AE502+AF502</f>
        <v>754.23580000000004</v>
      </c>
      <c r="AJ503" s="3">
        <f>AH502+AI502+AJ502</f>
        <v>2152.4279999999999</v>
      </c>
      <c r="AN503" s="3">
        <f>AL502+AM502+AN502</f>
        <v>600.29000799999994</v>
      </c>
      <c r="AR503" s="3">
        <f>AP502+AQ502+AR502</f>
        <v>2152.4279999999999</v>
      </c>
      <c r="AV503" s="3">
        <f>AT502+AU502+AV502</f>
        <v>583.79106400000001</v>
      </c>
      <c r="AZ503" s="3">
        <f>AX502+AY502+AZ502</f>
        <v>10762.14</v>
      </c>
      <c r="BD503" s="3">
        <f>BB502+BC502+BD502</f>
        <v>3140.4935600000003</v>
      </c>
    </row>
    <row r="504" spans="1:57">
      <c r="A504">
        <v>1</v>
      </c>
      <c r="B504">
        <v>1</v>
      </c>
      <c r="F504"/>
    </row>
    <row r="505" spans="1:57">
      <c r="A505">
        <v>1</v>
      </c>
      <c r="B505">
        <v>1</v>
      </c>
      <c r="F505"/>
      <c r="N505" s="2">
        <f>N500-J500</f>
        <v>-809.33223999999973</v>
      </c>
      <c r="O505" s="2">
        <f>O500-K500</f>
        <v>-359.47242399999999</v>
      </c>
      <c r="P505" s="2">
        <f>P500-L500</f>
        <v>-320.06519999999995</v>
      </c>
      <c r="V505" s="2">
        <f>V500-R500</f>
        <v>-922.91367999999989</v>
      </c>
      <c r="W505" s="2">
        <f>W500-S500</f>
        <v>-370.83056799999997</v>
      </c>
      <c r="X505" s="2">
        <f>X500-T500</f>
        <v>-320.06519999999995</v>
      </c>
      <c r="AD505" s="2">
        <f>AD500-Z500</f>
        <v>-726.89799999999991</v>
      </c>
      <c r="AE505" s="2">
        <f>AE500-AA500</f>
        <v>-351.22899999999998</v>
      </c>
      <c r="AF505" s="2">
        <f>AF500-AB500</f>
        <v>-320.06519999999995</v>
      </c>
      <c r="AL505" s="2">
        <f>AL500-AH500</f>
        <v>-866.84871999999996</v>
      </c>
      <c r="AM505" s="2">
        <f>AM500-AI500</f>
        <v>-365.22407199999998</v>
      </c>
      <c r="AN505" s="2">
        <f>AN500-AJ500</f>
        <v>-320.06519999999995</v>
      </c>
      <c r="AT505" s="2">
        <f>AT500-AP500</f>
        <v>-881.84775999999988</v>
      </c>
      <c r="AU505" s="2">
        <f>AU500-AQ500</f>
        <v>-366.72397599999999</v>
      </c>
      <c r="AV505" s="2">
        <f>AV500-AR500</f>
        <v>-320.06519999999995</v>
      </c>
      <c r="BB505" s="2">
        <f>BB500-AX500</f>
        <v>-4207.8404</v>
      </c>
      <c r="BC505" s="2">
        <f>BC500-AY500</f>
        <v>-1813.4800399999999</v>
      </c>
      <c r="BD505" s="2">
        <f>BD500-AZ500</f>
        <v>-1600.326</v>
      </c>
    </row>
    <row r="506" spans="1:57">
      <c r="A506">
        <v>1</v>
      </c>
      <c r="B506">
        <v>1</v>
      </c>
      <c r="F506"/>
      <c r="P506" s="2">
        <f>P501-L501</f>
        <v>-1488.8698639999998</v>
      </c>
      <c r="X506" s="2">
        <f>X501-T501</f>
        <v>-1613.809448</v>
      </c>
      <c r="AF506" s="2">
        <f>AF501-AB501</f>
        <v>-1398.1922</v>
      </c>
      <c r="AN506" s="2">
        <f>AN501-AJ501</f>
        <v>-1552.1379919999999</v>
      </c>
      <c r="AV506" s="2">
        <f>AV501-AR501</f>
        <v>-1568.6369359999999</v>
      </c>
      <c r="BD506" s="2">
        <f>BD501-AZ501</f>
        <v>-7621.6464399999986</v>
      </c>
    </row>
    <row r="507" spans="1:57">
      <c r="A507">
        <v>1</v>
      </c>
      <c r="B507">
        <v>1</v>
      </c>
      <c r="F507"/>
      <c r="N507" s="2">
        <f>N502-J502</f>
        <v>-809.33223999999973</v>
      </c>
      <c r="O507" s="2">
        <f>O502-K502</f>
        <v>-359.47242399999999</v>
      </c>
      <c r="P507" s="2">
        <f>P502-L502</f>
        <v>-320.06519999999995</v>
      </c>
      <c r="V507" s="2">
        <f>V502-R502</f>
        <v>-922.91367999999989</v>
      </c>
      <c r="W507" s="2">
        <f>W502-S502</f>
        <v>-370.83056799999997</v>
      </c>
      <c r="X507" s="2">
        <f>X502-T502</f>
        <v>-320.06519999999995</v>
      </c>
      <c r="AD507" s="2">
        <f>AD502-Z502</f>
        <v>-726.89799999999991</v>
      </c>
      <c r="AE507" s="2">
        <f>AE502-AA502</f>
        <v>-351.22899999999998</v>
      </c>
      <c r="AF507" s="2">
        <f>AF502-AB502</f>
        <v>-320.06519999999995</v>
      </c>
      <c r="AL507" s="2">
        <f>AL502-AH502</f>
        <v>-866.84871999999996</v>
      </c>
      <c r="AM507" s="2">
        <f>AM502-AI502</f>
        <v>-365.22407199999998</v>
      </c>
      <c r="AN507" s="2">
        <f>AN502-AJ502</f>
        <v>-320.06519999999995</v>
      </c>
      <c r="AT507" s="2">
        <f>AT502-AP502</f>
        <v>-881.84775999999988</v>
      </c>
      <c r="AU507" s="2">
        <f>AU502-AQ502</f>
        <v>-366.72397599999999</v>
      </c>
      <c r="AV507" s="2">
        <f>AV502-AR502</f>
        <v>-320.06519999999995</v>
      </c>
      <c r="BB507" s="2">
        <f>BB502-AX502</f>
        <v>-4207.8404</v>
      </c>
      <c r="BC507" s="2">
        <f>BC502-AY502</f>
        <v>-1813.4800399999999</v>
      </c>
      <c r="BD507" s="2">
        <f>BD502-AZ502</f>
        <v>-1600.326</v>
      </c>
    </row>
    <row r="508" spans="1:57">
      <c r="A508">
        <v>1</v>
      </c>
      <c r="B508">
        <v>1</v>
      </c>
      <c r="F508"/>
      <c r="P508" s="2">
        <f>P503-L503</f>
        <v>-1488.8698639999998</v>
      </c>
      <c r="X508" s="2">
        <f>X503-T503</f>
        <v>-1613.809448</v>
      </c>
      <c r="AF508" s="2">
        <f>AF503-AB503</f>
        <v>-1398.1922</v>
      </c>
      <c r="AN508" s="2">
        <f>AN503-AJ503</f>
        <v>-1552.1379919999999</v>
      </c>
      <c r="AV508" s="2">
        <f>AV503-AR503</f>
        <v>-1568.6369359999999</v>
      </c>
      <c r="BD508" s="2">
        <f>BD503-AZ503</f>
        <v>-7621.6464399999986</v>
      </c>
    </row>
    <row r="509" spans="1:57">
      <c r="A509">
        <v>1</v>
      </c>
      <c r="B509">
        <v>1</v>
      </c>
      <c r="C509" t="s">
        <v>31</v>
      </c>
      <c r="F509"/>
    </row>
    <row r="510" spans="1:57">
      <c r="A510">
        <v>1</v>
      </c>
      <c r="B510">
        <v>1</v>
      </c>
      <c r="D510" s="6" t="s">
        <v>74</v>
      </c>
      <c r="E510" s="6"/>
      <c r="F510" s="6"/>
      <c r="G510" s="6"/>
      <c r="J510" s="6"/>
      <c r="K510" s="6"/>
      <c r="L510" s="6"/>
      <c r="M510" s="6"/>
      <c r="N510" s="6"/>
      <c r="O510" s="6"/>
      <c r="P510" s="6"/>
      <c r="R510" s="6"/>
      <c r="S510" s="6"/>
      <c r="T510" s="6"/>
      <c r="U510" s="6"/>
      <c r="V510" s="6"/>
      <c r="W510" s="6"/>
      <c r="X510" s="6"/>
      <c r="Z510" s="6"/>
      <c r="AA510" s="6"/>
      <c r="AB510" s="6"/>
      <c r="AC510" s="6"/>
      <c r="AD510" s="6"/>
      <c r="AE510" s="6"/>
      <c r="AF510" s="6"/>
      <c r="AH510" s="6"/>
      <c r="AI510" s="6"/>
      <c r="AJ510" s="6"/>
      <c r="AK510" s="6"/>
      <c r="AL510" s="6"/>
      <c r="AM510" s="6"/>
      <c r="AN510" s="6"/>
      <c r="AP510" s="6"/>
      <c r="AQ510" s="6"/>
      <c r="AR510" s="6"/>
      <c r="AS510" s="6"/>
      <c r="AT510" s="6"/>
      <c r="AU510" s="6"/>
      <c r="AV510" s="6"/>
    </row>
    <row r="511" spans="1:57">
      <c r="A511">
        <v>1</v>
      </c>
      <c r="B511">
        <v>1</v>
      </c>
      <c r="C511" s="6"/>
      <c r="D511" s="6" t="s">
        <v>362</v>
      </c>
      <c r="E511" s="6"/>
      <c r="F511" s="6"/>
      <c r="G511" s="6"/>
      <c r="J511" s="6">
        <v>0.1</v>
      </c>
      <c r="K511" s="6" t="s">
        <v>363</v>
      </c>
      <c r="L511" s="6"/>
      <c r="M511" s="6"/>
      <c r="N511" s="6"/>
      <c r="O511" s="6"/>
      <c r="P511" s="6"/>
      <c r="R511" s="6">
        <v>0.1</v>
      </c>
      <c r="S511" s="6" t="s">
        <v>363</v>
      </c>
      <c r="T511" s="6"/>
      <c r="U511" s="6"/>
      <c r="V511" s="6"/>
      <c r="W511" s="6"/>
      <c r="X511" s="6"/>
      <c r="Z511" s="6">
        <v>0.1</v>
      </c>
      <c r="AA511" s="6" t="s">
        <v>363</v>
      </c>
      <c r="AB511" s="6"/>
      <c r="AC511" s="6"/>
      <c r="AD511" s="6"/>
      <c r="AE511" s="6"/>
      <c r="AF511" s="6"/>
      <c r="AH511" s="6">
        <v>0.1</v>
      </c>
      <c r="AI511" s="6" t="s">
        <v>363</v>
      </c>
      <c r="AJ511" s="6"/>
      <c r="AK511" s="6"/>
      <c r="AL511" s="6"/>
      <c r="AM511" s="6"/>
      <c r="AN511" s="6"/>
      <c r="AP511" s="6">
        <v>0.1</v>
      </c>
      <c r="AQ511" s="6" t="s">
        <v>363</v>
      </c>
      <c r="AR511" s="6"/>
      <c r="AS511" s="6"/>
      <c r="AT511" s="6"/>
      <c r="AU511" s="6"/>
      <c r="AV511" s="6"/>
    </row>
    <row r="512" spans="1:57">
      <c r="A512">
        <v>1</v>
      </c>
      <c r="B512">
        <v>1</v>
      </c>
      <c r="D512" s="22"/>
      <c r="F512"/>
      <c r="J512" s="6"/>
      <c r="K512" s="6"/>
      <c r="R512" s="6"/>
      <c r="S512" s="6"/>
      <c r="Z512" s="6"/>
      <c r="AA512" s="6"/>
      <c r="AH512" s="6"/>
      <c r="AI512" s="6"/>
      <c r="AP512" s="6"/>
      <c r="AQ512" s="6"/>
    </row>
    <row r="513" spans="1:56">
      <c r="A513">
        <v>1</v>
      </c>
      <c r="B513">
        <v>1</v>
      </c>
      <c r="D513" s="22"/>
      <c r="F513"/>
      <c r="J513" s="6" t="s">
        <v>82</v>
      </c>
      <c r="K513" s="6"/>
      <c r="L513" s="6"/>
      <c r="M513" s="6"/>
      <c r="N513" s="6" t="s">
        <v>83</v>
      </c>
      <c r="O513" s="6"/>
      <c r="P513" s="6"/>
      <c r="R513" s="6" t="s">
        <v>82</v>
      </c>
      <c r="S513" s="6"/>
      <c r="T513" s="6"/>
      <c r="U513" s="6"/>
      <c r="V513" s="6" t="s">
        <v>83</v>
      </c>
      <c r="W513" s="6"/>
      <c r="X513" s="6"/>
      <c r="Z513" s="6" t="s">
        <v>82</v>
      </c>
      <c r="AA513" s="6"/>
      <c r="AB513" s="6"/>
      <c r="AC513" s="6"/>
      <c r="AD513" s="6" t="s">
        <v>83</v>
      </c>
      <c r="AE513" s="6"/>
      <c r="AF513" s="6"/>
      <c r="AH513" s="6" t="s">
        <v>82</v>
      </c>
      <c r="AI513" s="6"/>
      <c r="AJ513" s="6"/>
      <c r="AK513" s="6"/>
      <c r="AL513" s="6" t="s">
        <v>83</v>
      </c>
      <c r="AM513" s="6"/>
      <c r="AN513" s="6"/>
      <c r="AP513" s="6" t="s">
        <v>82</v>
      </c>
      <c r="AQ513" s="6"/>
      <c r="AR513" s="6"/>
      <c r="AS513" s="6"/>
      <c r="AT513" s="6" t="s">
        <v>83</v>
      </c>
      <c r="AU513" s="6"/>
      <c r="AV513" s="6"/>
      <c r="AX513" s="6" t="s">
        <v>82</v>
      </c>
      <c r="AY513" s="6"/>
      <c r="AZ513" s="6"/>
      <c r="BA513" s="6"/>
      <c r="BB513" s="6" t="s">
        <v>83</v>
      </c>
      <c r="BC513" s="6"/>
      <c r="BD513" s="6"/>
    </row>
    <row r="514" spans="1:56">
      <c r="A514" s="12" t="s">
        <v>84</v>
      </c>
      <c r="B514" s="12" t="s">
        <v>85</v>
      </c>
      <c r="D514" s="4" t="s">
        <v>31</v>
      </c>
      <c r="E514" s="43"/>
      <c r="F514" s="44"/>
      <c r="G514" s="45"/>
      <c r="H514" s="46"/>
      <c r="J514" s="21" t="s">
        <v>86</v>
      </c>
      <c r="K514" s="20"/>
      <c r="L514" s="19"/>
      <c r="N514" s="21" t="s">
        <v>86</v>
      </c>
      <c r="O514" s="20"/>
      <c r="P514" s="19"/>
      <c r="R514" s="21" t="s">
        <v>87</v>
      </c>
      <c r="S514" s="20"/>
      <c r="T514" s="19"/>
      <c r="V514" s="21" t="s">
        <v>87</v>
      </c>
      <c r="W514" s="20"/>
      <c r="X514" s="19"/>
      <c r="Z514" s="21" t="s">
        <v>88</v>
      </c>
      <c r="AA514" s="20"/>
      <c r="AB514" s="19"/>
      <c r="AD514" s="21" t="s">
        <v>88</v>
      </c>
      <c r="AE514" s="20"/>
      <c r="AF514" s="19"/>
      <c r="AH514" s="21" t="s">
        <v>89</v>
      </c>
      <c r="AI514" s="20"/>
      <c r="AJ514" s="19"/>
      <c r="AL514" s="21" t="s">
        <v>89</v>
      </c>
      <c r="AM514" s="20"/>
      <c r="AN514" s="19"/>
      <c r="AP514" s="21" t="s">
        <v>90</v>
      </c>
      <c r="AQ514" s="20"/>
      <c r="AR514" s="19"/>
      <c r="AT514" s="21" t="s">
        <v>90</v>
      </c>
      <c r="AU514" s="20"/>
      <c r="AV514" s="19"/>
      <c r="AX514" s="21" t="s">
        <v>91</v>
      </c>
      <c r="AY514" s="20"/>
      <c r="AZ514" s="19"/>
      <c r="BB514" s="21" t="s">
        <v>91</v>
      </c>
      <c r="BC514" s="20"/>
      <c r="BD514" s="19"/>
    </row>
    <row r="515" spans="1:56">
      <c r="A515" s="12" t="s">
        <v>84</v>
      </c>
      <c r="B515" s="12" t="s">
        <v>85</v>
      </c>
      <c r="D515" s="7"/>
      <c r="E515" s="7" t="s">
        <v>151</v>
      </c>
      <c r="F515" s="18" t="s">
        <v>92</v>
      </c>
      <c r="G515" s="7" t="s">
        <v>93</v>
      </c>
      <c r="H515" s="17" t="s">
        <v>94</v>
      </c>
      <c r="J515" s="18" t="s">
        <v>8</v>
      </c>
      <c r="K515" s="18" t="s">
        <v>9</v>
      </c>
      <c r="L515" s="18" t="s">
        <v>10</v>
      </c>
      <c r="N515" s="18" t="s">
        <v>8</v>
      </c>
      <c r="O515" s="18" t="s">
        <v>9</v>
      </c>
      <c r="P515" s="18" t="s">
        <v>10</v>
      </c>
      <c r="R515" s="18" t="s">
        <v>8</v>
      </c>
      <c r="S515" s="18" t="s">
        <v>9</v>
      </c>
      <c r="T515" s="18" t="s">
        <v>10</v>
      </c>
      <c r="V515" s="18" t="s">
        <v>8</v>
      </c>
      <c r="W515" s="18" t="s">
        <v>9</v>
      </c>
      <c r="X515" s="18" t="s">
        <v>10</v>
      </c>
      <c r="Z515" s="18" t="s">
        <v>8</v>
      </c>
      <c r="AA515" s="18" t="s">
        <v>9</v>
      </c>
      <c r="AB515" s="18" t="s">
        <v>10</v>
      </c>
      <c r="AD515" s="18" t="s">
        <v>8</v>
      </c>
      <c r="AE515" s="18" t="s">
        <v>9</v>
      </c>
      <c r="AF515" s="18" t="s">
        <v>10</v>
      </c>
      <c r="AH515" s="18" t="s">
        <v>8</v>
      </c>
      <c r="AI515" s="18" t="s">
        <v>9</v>
      </c>
      <c r="AJ515" s="18" t="s">
        <v>10</v>
      </c>
      <c r="AL515" s="18" t="s">
        <v>8</v>
      </c>
      <c r="AM515" s="18" t="s">
        <v>9</v>
      </c>
      <c r="AN515" s="18" t="s">
        <v>10</v>
      </c>
      <c r="AP515" s="18" t="s">
        <v>8</v>
      </c>
      <c r="AQ515" s="18" t="s">
        <v>9</v>
      </c>
      <c r="AR515" s="18" t="s">
        <v>10</v>
      </c>
      <c r="AT515" s="18" t="s">
        <v>8</v>
      </c>
      <c r="AU515" s="18" t="s">
        <v>9</v>
      </c>
      <c r="AV515" s="18" t="s">
        <v>10</v>
      </c>
      <c r="AX515" s="18" t="s">
        <v>8</v>
      </c>
      <c r="AY515" s="18" t="s">
        <v>9</v>
      </c>
      <c r="AZ515" s="18" t="s">
        <v>10</v>
      </c>
      <c r="BB515" s="18" t="s">
        <v>8</v>
      </c>
      <c r="BC515" s="18" t="s">
        <v>9</v>
      </c>
      <c r="BD515" s="18" t="s">
        <v>10</v>
      </c>
    </row>
    <row r="516" spans="1:56">
      <c r="A516" s="12" t="s">
        <v>84</v>
      </c>
      <c r="B516">
        <v>1</v>
      </c>
      <c r="D516" s="9" t="s">
        <v>364</v>
      </c>
      <c r="E516" s="62" t="s">
        <v>158</v>
      </c>
      <c r="F516" s="14">
        <v>105</v>
      </c>
      <c r="G516" s="5" t="s">
        <v>156</v>
      </c>
      <c r="H516" s="5" t="s">
        <v>17</v>
      </c>
      <c r="J516" s="16">
        <v>17</v>
      </c>
      <c r="K516" s="16">
        <v>17</v>
      </c>
      <c r="L516" s="16">
        <v>17</v>
      </c>
      <c r="N516" s="162"/>
      <c r="O516" s="162"/>
      <c r="P516" s="162"/>
      <c r="R516" s="16">
        <v>17</v>
      </c>
      <c r="S516" s="16">
        <v>17</v>
      </c>
      <c r="T516" s="16">
        <v>17</v>
      </c>
      <c r="V516" s="162"/>
      <c r="W516" s="162"/>
      <c r="X516" s="162"/>
      <c r="Z516" s="16">
        <v>17</v>
      </c>
      <c r="AA516" s="16">
        <v>17</v>
      </c>
      <c r="AB516" s="16">
        <v>17</v>
      </c>
      <c r="AD516" s="162"/>
      <c r="AE516" s="162"/>
      <c r="AF516" s="162"/>
      <c r="AH516" s="16">
        <v>17</v>
      </c>
      <c r="AI516" s="16">
        <v>17</v>
      </c>
      <c r="AJ516" s="16">
        <v>17</v>
      </c>
      <c r="AL516" s="162"/>
      <c r="AM516" s="162"/>
      <c r="AN516" s="162"/>
      <c r="AP516" s="16">
        <v>17</v>
      </c>
      <c r="AQ516" s="16">
        <v>17</v>
      </c>
      <c r="AR516" s="16">
        <v>17</v>
      </c>
      <c r="AT516" s="162"/>
      <c r="AU516" s="162"/>
      <c r="AV516" s="162"/>
    </row>
    <row r="517" spans="1:56">
      <c r="A517" s="12" t="s">
        <v>84</v>
      </c>
      <c r="B517">
        <v>1</v>
      </c>
      <c r="D517" s="29" t="s">
        <v>365</v>
      </c>
      <c r="E517" s="5"/>
      <c r="F517" s="14">
        <v>105</v>
      </c>
      <c r="G517" s="5" t="s">
        <v>156</v>
      </c>
      <c r="H517" s="5" t="s">
        <v>98</v>
      </c>
      <c r="J517" s="13">
        <v>5</v>
      </c>
      <c r="K517" s="13">
        <v>5</v>
      </c>
      <c r="L517" s="13">
        <v>5</v>
      </c>
      <c r="N517" s="167"/>
      <c r="O517" s="167"/>
      <c r="P517" s="167"/>
      <c r="R517" s="13">
        <v>5</v>
      </c>
      <c r="S517" s="13">
        <v>5</v>
      </c>
      <c r="T517" s="13">
        <v>5</v>
      </c>
      <c r="V517" s="162"/>
      <c r="W517" s="167"/>
      <c r="X517" s="167"/>
      <c r="Z517" s="13">
        <v>5</v>
      </c>
      <c r="AA517" s="13">
        <v>5</v>
      </c>
      <c r="AB517" s="13">
        <v>5</v>
      </c>
      <c r="AD517" s="162"/>
      <c r="AE517" s="167"/>
      <c r="AF517" s="167"/>
      <c r="AH517" s="13">
        <v>5</v>
      </c>
      <c r="AI517" s="13">
        <v>5</v>
      </c>
      <c r="AJ517" s="13">
        <v>5</v>
      </c>
      <c r="AL517" s="162"/>
      <c r="AM517" s="167"/>
      <c r="AN517" s="167"/>
      <c r="AP517" s="13">
        <v>5</v>
      </c>
      <c r="AQ517" s="13">
        <v>5</v>
      </c>
      <c r="AR517" s="13">
        <v>5</v>
      </c>
      <c r="AT517" s="162"/>
      <c r="AU517" s="167"/>
      <c r="AV517" s="167"/>
    </row>
    <row r="518" spans="1:56">
      <c r="A518" s="12" t="s">
        <v>84</v>
      </c>
      <c r="B518">
        <v>1</v>
      </c>
      <c r="D518" s="9" t="s">
        <v>366</v>
      </c>
      <c r="E518" s="5"/>
      <c r="F518" s="14" t="s">
        <v>17</v>
      </c>
      <c r="G518" s="5"/>
      <c r="H518" s="5" t="s">
        <v>17</v>
      </c>
      <c r="J518" s="13">
        <v>2</v>
      </c>
      <c r="K518" s="13">
        <v>2</v>
      </c>
      <c r="L518" s="13">
        <v>2</v>
      </c>
      <c r="N518" s="167"/>
      <c r="O518" s="167"/>
      <c r="P518" s="167"/>
      <c r="R518" s="13">
        <v>2</v>
      </c>
      <c r="S518" s="13">
        <v>2</v>
      </c>
      <c r="T518" s="13">
        <v>2</v>
      </c>
      <c r="V518" s="167"/>
      <c r="W518" s="167"/>
      <c r="X518" s="167"/>
      <c r="Z518" s="13">
        <v>2</v>
      </c>
      <c r="AA518" s="13">
        <v>2</v>
      </c>
      <c r="AB518" s="13">
        <v>2</v>
      </c>
      <c r="AD518" s="167"/>
      <c r="AE518" s="167"/>
      <c r="AF518" s="167"/>
      <c r="AH518" s="13">
        <v>2</v>
      </c>
      <c r="AI518" s="13">
        <v>2</v>
      </c>
      <c r="AJ518" s="13">
        <v>2</v>
      </c>
      <c r="AL518" s="167"/>
      <c r="AM518" s="167"/>
      <c r="AN518" s="167"/>
      <c r="AP518" s="13">
        <v>2</v>
      </c>
      <c r="AQ518" s="13">
        <v>2</v>
      </c>
      <c r="AR518" s="13">
        <v>2</v>
      </c>
      <c r="AT518" s="167"/>
      <c r="AU518" s="167"/>
      <c r="AV518" s="167"/>
    </row>
    <row r="519" spans="1:56">
      <c r="A519" s="12" t="s">
        <v>84</v>
      </c>
      <c r="B519">
        <v>1</v>
      </c>
      <c r="D519" s="9" t="s">
        <v>367</v>
      </c>
      <c r="E519" s="5"/>
      <c r="F519" s="10">
        <v>103</v>
      </c>
      <c r="G519" s="5" t="s">
        <v>368</v>
      </c>
      <c r="H519" s="5" t="s">
        <v>17</v>
      </c>
      <c r="J519" s="13">
        <v>5</v>
      </c>
      <c r="K519" s="13">
        <v>5</v>
      </c>
      <c r="L519" s="13">
        <v>5</v>
      </c>
      <c r="N519" s="167"/>
      <c r="O519" s="167"/>
      <c r="P519" s="167"/>
      <c r="R519" s="13">
        <v>5</v>
      </c>
      <c r="S519" s="13">
        <v>5</v>
      </c>
      <c r="T519" s="13">
        <v>5</v>
      </c>
      <c r="V519" s="167"/>
      <c r="W519" s="167"/>
      <c r="X519" s="167"/>
      <c r="Z519" s="13">
        <v>5</v>
      </c>
      <c r="AA519" s="13">
        <v>5</v>
      </c>
      <c r="AB519" s="13">
        <v>5</v>
      </c>
      <c r="AD519" s="167"/>
      <c r="AE519" s="167"/>
      <c r="AF519" s="167"/>
      <c r="AH519" s="13">
        <v>5</v>
      </c>
      <c r="AI519" s="13">
        <v>5</v>
      </c>
      <c r="AJ519" s="13">
        <v>5</v>
      </c>
      <c r="AL519" s="167"/>
      <c r="AM519" s="167"/>
      <c r="AN519" s="167"/>
      <c r="AP519" s="13">
        <v>5</v>
      </c>
      <c r="AQ519" s="13">
        <v>5</v>
      </c>
      <c r="AR519" s="13">
        <v>5</v>
      </c>
      <c r="AT519" s="167"/>
      <c r="AU519" s="167"/>
      <c r="AV519" s="167"/>
    </row>
    <row r="520" spans="1:56">
      <c r="A520" s="12" t="s">
        <v>84</v>
      </c>
      <c r="B520">
        <v>1</v>
      </c>
      <c r="D520" s="29" t="s">
        <v>369</v>
      </c>
      <c r="E520" s="5"/>
      <c r="F520" s="10">
        <v>107</v>
      </c>
      <c r="G520" s="5" t="s">
        <v>156</v>
      </c>
      <c r="H520" s="5" t="s">
        <v>17</v>
      </c>
      <c r="J520" s="11">
        <f>J516*2+J517*2</f>
        <v>44</v>
      </c>
      <c r="K520" s="11">
        <f>K516*2+K517*2</f>
        <v>44</v>
      </c>
      <c r="L520" s="11">
        <f>L516*2+L517*2</f>
        <v>44</v>
      </c>
      <c r="N520" s="168"/>
      <c r="O520" s="168"/>
      <c r="P520" s="168"/>
      <c r="R520" s="11">
        <f>R516*2+R517*2</f>
        <v>44</v>
      </c>
      <c r="S520" s="11">
        <f>S516*2+S517*2</f>
        <v>44</v>
      </c>
      <c r="T520" s="11">
        <f>T516*2+T517*2</f>
        <v>44</v>
      </c>
      <c r="V520" s="168"/>
      <c r="W520" s="168"/>
      <c r="X520" s="168"/>
      <c r="Z520" s="11">
        <f>Z516*2+Z517*2</f>
        <v>44</v>
      </c>
      <c r="AA520" s="11">
        <f>AA516*2+AA517*2</f>
        <v>44</v>
      </c>
      <c r="AB520" s="11">
        <f>AB516*2+AB517*2</f>
        <v>44</v>
      </c>
      <c r="AD520" s="168"/>
      <c r="AE520" s="168"/>
      <c r="AF520" s="168"/>
      <c r="AH520" s="11">
        <f>AH516*2+AH517*2</f>
        <v>44</v>
      </c>
      <c r="AI520" s="11">
        <f>AI516*2+AI517*2</f>
        <v>44</v>
      </c>
      <c r="AJ520" s="11">
        <f>AJ516*2+AJ517*2</f>
        <v>44</v>
      </c>
      <c r="AL520" s="168"/>
      <c r="AM520" s="168"/>
      <c r="AN520" s="168"/>
      <c r="AP520" s="11">
        <f>AP516*2+AP517*2</f>
        <v>44</v>
      </c>
      <c r="AQ520" s="11">
        <f>AQ516*2+AQ517*2</f>
        <v>44</v>
      </c>
      <c r="AR520" s="11">
        <f>AR516*2+AR517*2</f>
        <v>44</v>
      </c>
      <c r="AT520" s="168"/>
      <c r="AU520" s="168"/>
      <c r="AV520" s="168"/>
    </row>
    <row r="521" spans="1:56">
      <c r="A521" s="12" t="s">
        <v>84</v>
      </c>
      <c r="B521">
        <v>1</v>
      </c>
      <c r="D521" s="9" t="s">
        <v>370</v>
      </c>
      <c r="E521" s="5"/>
      <c r="F521" s="10">
        <v>104</v>
      </c>
      <c r="G521" s="5" t="s">
        <v>156</v>
      </c>
      <c r="H521" s="5" t="s">
        <v>17</v>
      </c>
      <c r="J521" s="11">
        <f>J516*J519*J518</f>
        <v>170</v>
      </c>
      <c r="K521" s="11">
        <f>K516*K519*K518</f>
        <v>170</v>
      </c>
      <c r="L521" s="11">
        <f>L516*L519*L518</f>
        <v>170</v>
      </c>
      <c r="N521" s="168"/>
      <c r="O521" s="168"/>
      <c r="P521" s="168"/>
      <c r="R521" s="11">
        <f>R516*R519*R518</f>
        <v>170</v>
      </c>
      <c r="S521" s="11">
        <f>S516*S519*S518</f>
        <v>170</v>
      </c>
      <c r="T521" s="11">
        <f>T516*T519*T518</f>
        <v>170</v>
      </c>
      <c r="V521" s="168"/>
      <c r="W521" s="168"/>
      <c r="X521" s="168"/>
      <c r="Z521" s="11">
        <f>Z516*Z519*Z518</f>
        <v>170</v>
      </c>
      <c r="AA521" s="11">
        <f>AA516*AA519*AA518</f>
        <v>170</v>
      </c>
      <c r="AB521" s="11">
        <f>AB516*AB519*AB518</f>
        <v>170</v>
      </c>
      <c r="AD521" s="168"/>
      <c r="AE521" s="168"/>
      <c r="AF521" s="168"/>
      <c r="AH521" s="11">
        <f>AH516*AH519*AH518</f>
        <v>170</v>
      </c>
      <c r="AI521" s="11">
        <f>AI516*AI519*AI518</f>
        <v>170</v>
      </c>
      <c r="AJ521" s="11">
        <f>AJ516*AJ519*AJ518</f>
        <v>170</v>
      </c>
      <c r="AL521" s="168"/>
      <c r="AM521" s="168"/>
      <c r="AN521" s="168"/>
      <c r="AP521" s="11">
        <f>AP516*AP519*AP518</f>
        <v>170</v>
      </c>
      <c r="AQ521" s="11">
        <f>AQ516*AQ519*AQ518</f>
        <v>170</v>
      </c>
      <c r="AR521" s="11">
        <f>AR516*AR519*AR518</f>
        <v>170</v>
      </c>
      <c r="AT521" s="168"/>
      <c r="AU521" s="168"/>
      <c r="AV521" s="168"/>
    </row>
    <row r="522" spans="1:56">
      <c r="A522">
        <v>1</v>
      </c>
      <c r="B522">
        <v>1</v>
      </c>
      <c r="F522"/>
    </row>
    <row r="523" spans="1:56">
      <c r="A523">
        <v>1</v>
      </c>
      <c r="B523">
        <v>1</v>
      </c>
      <c r="C523" s="6"/>
      <c r="D523" s="9" t="s">
        <v>264</v>
      </c>
      <c r="E523" s="6"/>
      <c r="F523" s="6"/>
      <c r="G523" s="5" t="s">
        <v>117</v>
      </c>
      <c r="H523" s="5">
        <f>COUNTIF($G$11:$G$521,G523)</f>
        <v>27</v>
      </c>
      <c r="J523" s="8">
        <f>J516*J517*J518*J511</f>
        <v>17</v>
      </c>
      <c r="K523" s="8">
        <f>K516*K517*K518*J511</f>
        <v>17</v>
      </c>
      <c r="L523" s="8">
        <f>L516*L517*L518*J511</f>
        <v>17</v>
      </c>
      <c r="N523" s="8">
        <f>N516*N517*N518*J511</f>
        <v>0</v>
      </c>
      <c r="O523" s="8">
        <f>O516*O517*O518*J511</f>
        <v>0</v>
      </c>
      <c r="P523" s="8">
        <f>P516*P517*P518*J511</f>
        <v>0</v>
      </c>
      <c r="R523" s="8">
        <f>R516*R517*R518*R511</f>
        <v>17</v>
      </c>
      <c r="S523" s="8">
        <f>S516*S517*S518*R511</f>
        <v>17</v>
      </c>
      <c r="T523" s="8">
        <f>T516*T517*T518*R511</f>
        <v>17</v>
      </c>
      <c r="V523" s="8">
        <f>V516*V517*V518*R511</f>
        <v>0</v>
      </c>
      <c r="W523" s="8">
        <f>W516*W517*W518*R511</f>
        <v>0</v>
      </c>
      <c r="X523" s="8">
        <f>X516*X517*X518*R511</f>
        <v>0</v>
      </c>
      <c r="Z523" s="8">
        <f>Z516*Z517*Z518*Z511</f>
        <v>17</v>
      </c>
      <c r="AA523" s="8">
        <f>AA516*AA517*AA518*Z511</f>
        <v>17</v>
      </c>
      <c r="AB523" s="8">
        <f>AB516*AB517*AB518*Z511</f>
        <v>17</v>
      </c>
      <c r="AD523" s="8">
        <f>AD516*AD517*AD518*Z511</f>
        <v>0</v>
      </c>
      <c r="AE523" s="8">
        <f>AE516*AE517*AE518*Z511</f>
        <v>0</v>
      </c>
      <c r="AF523" s="8">
        <f>AF516*AF517*AF518*Z511</f>
        <v>0</v>
      </c>
      <c r="AH523" s="8">
        <f>AH516*AH517*AH518*AH511</f>
        <v>17</v>
      </c>
      <c r="AI523" s="8">
        <f>AI516*AI517*AI518*AH511</f>
        <v>17</v>
      </c>
      <c r="AJ523" s="8">
        <f>AJ516*AJ517*AJ518*AH511</f>
        <v>17</v>
      </c>
      <c r="AL523" s="8">
        <f>AL516*AL517*AL518*AH511</f>
        <v>0</v>
      </c>
      <c r="AM523" s="8">
        <f>AM516*AM517*AM518*AH511</f>
        <v>0</v>
      </c>
      <c r="AN523" s="8">
        <f>AN516*AN517*AN518*AH511</f>
        <v>0</v>
      </c>
      <c r="AP523" s="8">
        <f>AP516*AP517*AP518*AP511</f>
        <v>17</v>
      </c>
      <c r="AQ523" s="8">
        <f>AQ516*AQ517*AQ518*AP511</f>
        <v>17</v>
      </c>
      <c r="AR523" s="8">
        <f>AR516*AR517*AR518*AP511</f>
        <v>17</v>
      </c>
      <c r="AT523" s="8">
        <f>AT516*AT517*AT518*AP511</f>
        <v>0</v>
      </c>
      <c r="AU523" s="8">
        <f>AU516*AU517*AU518*AP511</f>
        <v>0</v>
      </c>
      <c r="AV523" s="8">
        <f>AV516*AV517*AV518*AP511</f>
        <v>0</v>
      </c>
      <c r="AX523" s="8">
        <f>J523+R523+Z523+AH523+AP523</f>
        <v>85</v>
      </c>
      <c r="AY523" s="8">
        <f>K523+S523+AA523+AI523+AQ523</f>
        <v>85</v>
      </c>
      <c r="AZ523" s="8">
        <f>L523+T523+AB523+AJ523+AR523</f>
        <v>85</v>
      </c>
      <c r="BB523" s="8">
        <f>N523+V523+AD523+AL523+AT523</f>
        <v>0</v>
      </c>
      <c r="BC523" s="8">
        <f>O523+W523+AE523+AM523+AU523</f>
        <v>0</v>
      </c>
      <c r="BD523" s="8">
        <f>P523+X523+AF523+AN523+AV523</f>
        <v>0</v>
      </c>
    </row>
    <row r="524" spans="1:56">
      <c r="A524">
        <v>1</v>
      </c>
      <c r="B524" s="12" t="s">
        <v>145</v>
      </c>
      <c r="D524" s="7" t="s">
        <v>146</v>
      </c>
      <c r="E524" s="6"/>
      <c r="F524" s="6"/>
      <c r="G524" s="5" t="s">
        <v>113</v>
      </c>
      <c r="H524" s="5">
        <f>COUNTIF($G$11:$G$521,G524)</f>
        <v>9</v>
      </c>
      <c r="J524" s="3">
        <f>SUM(J523:J523)</f>
        <v>17</v>
      </c>
      <c r="K524" s="3">
        <f>SUM(K523:K523)</f>
        <v>17</v>
      </c>
      <c r="L524" s="3">
        <f>SUM(L523:L523)</f>
        <v>17</v>
      </c>
      <c r="N524" s="3">
        <f>SUM(N523:N523)</f>
        <v>0</v>
      </c>
      <c r="O524" s="3">
        <f>SUM(O523:O523)</f>
        <v>0</v>
      </c>
      <c r="P524" s="3">
        <f>SUM(P523:P523)</f>
        <v>0</v>
      </c>
      <c r="R524" s="3">
        <f>SUM(R523:R523)</f>
        <v>17</v>
      </c>
      <c r="S524" s="3">
        <f>SUM(S523:S523)</f>
        <v>17</v>
      </c>
      <c r="T524" s="3">
        <f>SUM(T523:T523)</f>
        <v>17</v>
      </c>
      <c r="V524" s="3">
        <f>SUM(V523:V523)</f>
        <v>0</v>
      </c>
      <c r="W524" s="3">
        <f>SUM(W523:W523)</f>
        <v>0</v>
      </c>
      <c r="X524" s="3">
        <f>SUM(X523:X523)</f>
        <v>0</v>
      </c>
      <c r="Z524" s="3">
        <f>SUM(Z523:Z523)</f>
        <v>17</v>
      </c>
      <c r="AA524" s="3">
        <f>SUM(AA523:AA523)</f>
        <v>17</v>
      </c>
      <c r="AB524" s="3">
        <f>SUM(AB523:AB523)</f>
        <v>17</v>
      </c>
      <c r="AD524" s="3">
        <f>SUM(AD523:AD523)</f>
        <v>0</v>
      </c>
      <c r="AE524" s="3">
        <f>SUM(AE523:AE523)</f>
        <v>0</v>
      </c>
      <c r="AF524" s="3">
        <f>SUM(AF523:AF523)</f>
        <v>0</v>
      </c>
      <c r="AH524" s="3">
        <f>SUM(AH523:AH523)</f>
        <v>17</v>
      </c>
      <c r="AI524" s="3">
        <f>SUM(AI523:AI523)</f>
        <v>17</v>
      </c>
      <c r="AJ524" s="3">
        <f>SUM(AJ523:AJ523)</f>
        <v>17</v>
      </c>
      <c r="AL524" s="3">
        <f>SUM(AL523:AL523)</f>
        <v>0</v>
      </c>
      <c r="AM524" s="3">
        <f>SUM(AM523:AM523)</f>
        <v>0</v>
      </c>
      <c r="AN524" s="3">
        <f>SUM(AN523:AN523)</f>
        <v>0</v>
      </c>
      <c r="AP524" s="3">
        <f>SUM(AP523:AP523)</f>
        <v>17</v>
      </c>
      <c r="AQ524" s="3">
        <f>SUM(AQ523:AQ523)</f>
        <v>17</v>
      </c>
      <c r="AR524" s="3">
        <f>SUM(AR523:AR523)</f>
        <v>17</v>
      </c>
      <c r="AT524" s="3">
        <f>SUM(AT523:AT523)</f>
        <v>0</v>
      </c>
      <c r="AU524" s="3">
        <f>SUM(AU523:AU523)</f>
        <v>0</v>
      </c>
      <c r="AV524" s="3">
        <f>SUM(AV523:AV523)</f>
        <v>0</v>
      </c>
      <c r="AX524" s="3">
        <f>J524+R524+Z524+AH524+AP524</f>
        <v>85</v>
      </c>
      <c r="AY524" s="3">
        <f t="shared" ref="AY524" si="257">K524+S524+AA524+AI524+AQ524</f>
        <v>85</v>
      </c>
      <c r="AZ524" s="3">
        <f t="shared" ref="AZ524" si="258">L524+T524+AB524+AJ524+AR524</f>
        <v>85</v>
      </c>
      <c r="BB524" s="3">
        <f t="shared" ref="BB524" si="259">N524+V524+AD524+AL524+AT524</f>
        <v>0</v>
      </c>
      <c r="BC524" s="3">
        <f t="shared" ref="BC524" si="260">O524+W524+AE524+AM524+AU524</f>
        <v>0</v>
      </c>
      <c r="BD524" s="3">
        <f t="shared" ref="BD524" si="261">P524+X524+AF524+AN524+AV524</f>
        <v>0</v>
      </c>
    </row>
    <row r="525" spans="1:56">
      <c r="A525">
        <v>1</v>
      </c>
      <c r="B525" s="12" t="s">
        <v>145</v>
      </c>
      <c r="E525" s="6"/>
      <c r="F525" s="6"/>
      <c r="G525" s="5" t="s">
        <v>111</v>
      </c>
      <c r="H525" s="5">
        <f>COUNTIF($G$11:$G$521,G525)</f>
        <v>3</v>
      </c>
      <c r="L525" s="3">
        <f>J524+K524+L524</f>
        <v>51</v>
      </c>
      <c r="P525" s="3">
        <f>N524+O524+P524</f>
        <v>0</v>
      </c>
      <c r="T525" s="3">
        <f>R524+S524+T524</f>
        <v>51</v>
      </c>
      <c r="X525" s="3">
        <f>V524+W524+X524</f>
        <v>0</v>
      </c>
      <c r="AB525" s="3">
        <f>Z524+AA524+AB524</f>
        <v>51</v>
      </c>
      <c r="AF525" s="3">
        <f>AD524+AE524+AF524</f>
        <v>0</v>
      </c>
      <c r="AJ525" s="3">
        <f>AH524+AI524+AJ524</f>
        <v>51</v>
      </c>
      <c r="AN525" s="3">
        <f>AL524+AM524+AN524</f>
        <v>0</v>
      </c>
      <c r="AR525" s="3">
        <f>AP524+AQ524+AR524</f>
        <v>51</v>
      </c>
      <c r="AV525" s="3">
        <f>AT524+AU524+AV524</f>
        <v>0</v>
      </c>
      <c r="AZ525" s="3">
        <f>AX524+AY524+AZ524</f>
        <v>255</v>
      </c>
      <c r="BD525" s="3">
        <f>BB524+BC524+BD524</f>
        <v>0</v>
      </c>
    </row>
    <row r="526" spans="1:56">
      <c r="A526">
        <v>1</v>
      </c>
      <c r="B526" s="12" t="s">
        <v>147</v>
      </c>
      <c r="D526" s="7" t="s">
        <v>148</v>
      </c>
      <c r="E526" s="6"/>
      <c r="F526" s="6"/>
      <c r="G526" s="5" t="s">
        <v>104</v>
      </c>
      <c r="H526" s="5">
        <f>SUM(H523:H525)</f>
        <v>39</v>
      </c>
      <c r="J526" s="3">
        <f>SUM(J523:J523)</f>
        <v>17</v>
      </c>
      <c r="K526" s="3">
        <f>SUM(K523:K523)</f>
        <v>17</v>
      </c>
      <c r="L526" s="3">
        <f>SUM(L523:L523)</f>
        <v>17</v>
      </c>
      <c r="N526" s="3">
        <f>SUM(N523:N523)</f>
        <v>0</v>
      </c>
      <c r="O526" s="3">
        <f>SUM(O523:O523)</f>
        <v>0</v>
      </c>
      <c r="P526" s="3">
        <f>SUM(P523:P523)</f>
        <v>0</v>
      </c>
      <c r="R526" s="3">
        <f>SUM(R523:R523)</f>
        <v>17</v>
      </c>
      <c r="S526" s="3">
        <f>SUM(S523:S523)</f>
        <v>17</v>
      </c>
      <c r="T526" s="3">
        <f>SUM(T523:T523)</f>
        <v>17</v>
      </c>
      <c r="V526" s="3">
        <f>SUM(V523:V523)</f>
        <v>0</v>
      </c>
      <c r="W526" s="3">
        <f>SUM(W523:W523)</f>
        <v>0</v>
      </c>
      <c r="X526" s="3">
        <f>SUM(X523:X523)</f>
        <v>0</v>
      </c>
      <c r="Z526" s="3">
        <f>SUM(Z523:Z523)</f>
        <v>17</v>
      </c>
      <c r="AA526" s="3">
        <f>SUM(AA523:AA523)</f>
        <v>17</v>
      </c>
      <c r="AB526" s="3">
        <f>SUM(AB523:AB523)</f>
        <v>17</v>
      </c>
      <c r="AD526" s="3">
        <f>SUM(AD523:AD523)</f>
        <v>0</v>
      </c>
      <c r="AE526" s="3">
        <f>SUM(AE523:AE523)</f>
        <v>0</v>
      </c>
      <c r="AF526" s="3">
        <f>SUM(AF523:AF523)</f>
        <v>0</v>
      </c>
      <c r="AH526" s="3">
        <f>SUM(AH523:AH523)</f>
        <v>17</v>
      </c>
      <c r="AI526" s="3">
        <f>SUM(AI523:AI523)</f>
        <v>17</v>
      </c>
      <c r="AJ526" s="3">
        <f>SUM(AJ523:AJ523)</f>
        <v>17</v>
      </c>
      <c r="AL526" s="3">
        <f>SUM(AL523:AL523)</f>
        <v>0</v>
      </c>
      <c r="AM526" s="3">
        <f>SUM(AM523:AM523)</f>
        <v>0</v>
      </c>
      <c r="AN526" s="3">
        <f>SUM(AN523:AN523)</f>
        <v>0</v>
      </c>
      <c r="AP526" s="3">
        <f>SUM(AP523:AP523)</f>
        <v>17</v>
      </c>
      <c r="AQ526" s="3">
        <f>SUM(AQ523:AQ523)</f>
        <v>17</v>
      </c>
      <c r="AR526" s="3">
        <f>SUM(AR523:AR523)</f>
        <v>17</v>
      </c>
      <c r="AT526" s="3">
        <f>SUM(AT523:AT523)</f>
        <v>0</v>
      </c>
      <c r="AU526" s="3">
        <f>SUM(AU523:AU523)</f>
        <v>0</v>
      </c>
      <c r="AV526" s="3">
        <f>SUM(AV523:AV523)</f>
        <v>0</v>
      </c>
      <c r="AX526" s="3">
        <f>J526+R526+Z526+AH526+AP526</f>
        <v>85</v>
      </c>
      <c r="AY526" s="3">
        <f t="shared" ref="AY526" si="262">K526+S526+AA526+AI526+AQ526</f>
        <v>85</v>
      </c>
      <c r="AZ526" s="3">
        <f t="shared" ref="AZ526" si="263">L526+T526+AB526+AJ526+AR526</f>
        <v>85</v>
      </c>
      <c r="BB526" s="3">
        <f t="shared" ref="BB526" si="264">N526+V526+AD526+AL526+AT526</f>
        <v>0</v>
      </c>
      <c r="BC526" s="3">
        <f t="shared" ref="BC526" si="265">O526+W526+AE526+AM526+AU526</f>
        <v>0</v>
      </c>
      <c r="BD526" s="3">
        <f t="shared" ref="BD526" si="266">P526+X526+AF526+AN526+AV526</f>
        <v>0</v>
      </c>
    </row>
    <row r="527" spans="1:56">
      <c r="A527">
        <v>1</v>
      </c>
      <c r="B527" s="12" t="s">
        <v>147</v>
      </c>
      <c r="E527" s="6"/>
      <c r="F527" s="6"/>
      <c r="G527" s="6"/>
      <c r="L527" s="3">
        <f>J526+K526+L526</f>
        <v>51</v>
      </c>
      <c r="P527" s="3">
        <f>N526+O526+P526</f>
        <v>0</v>
      </c>
      <c r="T527" s="3">
        <f>R526+S526+T526</f>
        <v>51</v>
      </c>
      <c r="X527" s="3">
        <f>V526+W526+X526</f>
        <v>0</v>
      </c>
      <c r="AB527" s="3">
        <f>Z526+AA526+AB526</f>
        <v>51</v>
      </c>
      <c r="AF527" s="3">
        <f>AD526+AE526+AF526</f>
        <v>0</v>
      </c>
      <c r="AJ527" s="3">
        <f>AH526+AI526+AJ526</f>
        <v>51</v>
      </c>
      <c r="AN527" s="3">
        <f>AL526+AM526+AN526</f>
        <v>0</v>
      </c>
      <c r="AR527" s="3">
        <f>AP526+AQ526+AR526</f>
        <v>51</v>
      </c>
      <c r="AV527" s="3">
        <f>AT526+AU526+AV526</f>
        <v>0</v>
      </c>
      <c r="AZ527" s="3">
        <f>AX526+AY526+AZ526</f>
        <v>255</v>
      </c>
      <c r="BD527" s="3">
        <f>BB526+BC526+BD526</f>
        <v>0</v>
      </c>
    </row>
    <row r="528" spans="1:56">
      <c r="A528">
        <v>1</v>
      </c>
      <c r="B528">
        <v>1</v>
      </c>
      <c r="F528"/>
      <c r="G528" s="5" t="s">
        <v>98</v>
      </c>
      <c r="H528" s="5">
        <f>COUNTIF($H$11:$H$521,G528)</f>
        <v>38</v>
      </c>
    </row>
    <row r="529" spans="1:56">
      <c r="A529">
        <v>1</v>
      </c>
      <c r="B529">
        <v>1</v>
      </c>
      <c r="F529"/>
      <c r="G529" s="5" t="s">
        <v>102</v>
      </c>
      <c r="H529" s="5">
        <f>COUNTIF($H$11:$H$521,G529)</f>
        <v>7</v>
      </c>
      <c r="N529" s="2">
        <f>N524-J524</f>
        <v>-17</v>
      </c>
      <c r="O529" s="2">
        <f>O524-K524</f>
        <v>-17</v>
      </c>
      <c r="P529" s="2">
        <f>P524-L524</f>
        <v>-17</v>
      </c>
      <c r="V529" s="2">
        <f>V524-R524</f>
        <v>-17</v>
      </c>
      <c r="W529" s="2">
        <f>W524-S524</f>
        <v>-17</v>
      </c>
      <c r="X529" s="2">
        <f>X524-T524</f>
        <v>-17</v>
      </c>
      <c r="AD529" s="2">
        <f>AD524-Z524</f>
        <v>-17</v>
      </c>
      <c r="AE529" s="2">
        <f>AE524-AA524</f>
        <v>-17</v>
      </c>
      <c r="AF529" s="2">
        <f>AF524-AB524</f>
        <v>-17</v>
      </c>
      <c r="AL529" s="2">
        <f>AL524-AH524</f>
        <v>-17</v>
      </c>
      <c r="AM529" s="2">
        <f>AM524-AI524</f>
        <v>-17</v>
      </c>
      <c r="AN529" s="2">
        <f>AN524-AJ524</f>
        <v>-17</v>
      </c>
      <c r="AT529" s="2">
        <f>AT524-AP524</f>
        <v>-17</v>
      </c>
      <c r="AU529" s="2">
        <f>AU524-AQ524</f>
        <v>-17</v>
      </c>
      <c r="AV529" s="2">
        <f>AV524-AR524</f>
        <v>-17</v>
      </c>
      <c r="BB529" s="2">
        <f>BB524-AX524</f>
        <v>-85</v>
      </c>
      <c r="BC529" s="2">
        <f>BC524-AY524</f>
        <v>-85</v>
      </c>
      <c r="BD529" s="2">
        <f>BD524-AZ524</f>
        <v>-85</v>
      </c>
    </row>
    <row r="530" spans="1:56">
      <c r="A530">
        <v>1</v>
      </c>
      <c r="B530">
        <v>1</v>
      </c>
      <c r="F530"/>
      <c r="G530" s="5" t="s">
        <v>371</v>
      </c>
      <c r="H530" s="5">
        <f>COUNTIF($H$11:$H$521,G530)</f>
        <v>14</v>
      </c>
      <c r="P530" s="2">
        <f>P525-L525</f>
        <v>-51</v>
      </c>
      <c r="X530" s="2">
        <f>X525-T525</f>
        <v>-51</v>
      </c>
      <c r="AF530" s="2">
        <f>AF525-AB525</f>
        <v>-51</v>
      </c>
      <c r="AN530" s="2">
        <f>AN525-AJ525</f>
        <v>-51</v>
      </c>
      <c r="AV530" s="2">
        <f>AV525-AR525</f>
        <v>-51</v>
      </c>
      <c r="BD530" s="2">
        <f>BD525-AZ525</f>
        <v>-255</v>
      </c>
    </row>
    <row r="531" spans="1:56">
      <c r="A531">
        <v>1</v>
      </c>
      <c r="B531">
        <v>1</v>
      </c>
      <c r="F531"/>
      <c r="G531" s="5" t="s">
        <v>17</v>
      </c>
      <c r="H531" s="5">
        <f>COUNTIF($H$11:$H$521,G531)</f>
        <v>95</v>
      </c>
      <c r="N531" s="2">
        <f>N526-J526</f>
        <v>-17</v>
      </c>
      <c r="O531" s="2">
        <f>O526-K526</f>
        <v>-17</v>
      </c>
      <c r="P531" s="2">
        <f>P526-L526</f>
        <v>-17</v>
      </c>
      <c r="V531" s="2">
        <f>V526-R526</f>
        <v>-17</v>
      </c>
      <c r="W531" s="2">
        <f>W526-S526</f>
        <v>-17</v>
      </c>
      <c r="X531" s="2">
        <f>X526-T526</f>
        <v>-17</v>
      </c>
      <c r="AD531" s="2">
        <f>AD526-Z526</f>
        <v>-17</v>
      </c>
      <c r="AE531" s="2">
        <f>AE526-AA526</f>
        <v>-17</v>
      </c>
      <c r="AF531" s="2">
        <f>AF526-AB526</f>
        <v>-17</v>
      </c>
      <c r="AL531" s="2">
        <f>AL526-AH526</f>
        <v>-17</v>
      </c>
      <c r="AM531" s="2">
        <f>AM526-AI526</f>
        <v>-17</v>
      </c>
      <c r="AN531" s="2">
        <f>AN526-AJ526</f>
        <v>-17</v>
      </c>
      <c r="AT531" s="2">
        <f>AT526-AP526</f>
        <v>-17</v>
      </c>
      <c r="AU531" s="2">
        <f>AU526-AQ526</f>
        <v>-17</v>
      </c>
      <c r="AV531" s="2">
        <f>AV526-AR526</f>
        <v>-17</v>
      </c>
      <c r="BB531" s="2">
        <f>BB526-AX526</f>
        <v>-85</v>
      </c>
      <c r="BC531" s="2">
        <f>BC526-AY526</f>
        <v>-85</v>
      </c>
      <c r="BD531" s="2">
        <f>BD526-AZ526</f>
        <v>-85</v>
      </c>
    </row>
    <row r="532" spans="1:56">
      <c r="A532">
        <v>1</v>
      </c>
      <c r="B532">
        <v>1</v>
      </c>
      <c r="F532"/>
      <c r="G532" s="5" t="s">
        <v>106</v>
      </c>
      <c r="H532" s="5">
        <f>COUNTIF($H$11:$H$521,G532)</f>
        <v>12</v>
      </c>
      <c r="P532" s="2">
        <f>P527-L527</f>
        <v>-51</v>
      </c>
      <c r="X532" s="2">
        <f>X527-T527</f>
        <v>-51</v>
      </c>
      <c r="AF532" s="2">
        <f>AF527-AB527</f>
        <v>-51</v>
      </c>
      <c r="AN532" s="2">
        <f>AN527-AJ527</f>
        <v>-51</v>
      </c>
      <c r="AV532" s="2">
        <f>AV527-AR527</f>
        <v>-51</v>
      </c>
      <c r="BD532" s="2">
        <f>BD527-AZ527</f>
        <v>-255</v>
      </c>
    </row>
    <row r="533" spans="1:56">
      <c r="A533">
        <v>1</v>
      </c>
      <c r="G533" s="5" t="s">
        <v>104</v>
      </c>
      <c r="H533" s="5">
        <f>SUBTOTAL(9,H528:H532)</f>
        <v>166</v>
      </c>
    </row>
    <row r="534" spans="1:56">
      <c r="A534">
        <v>1</v>
      </c>
      <c r="B534" s="12" t="s">
        <v>145</v>
      </c>
      <c r="C534" t="s">
        <v>374</v>
      </c>
      <c r="D534" s="22"/>
      <c r="F534"/>
      <c r="J534" s="6" t="s">
        <v>82</v>
      </c>
      <c r="K534" s="6"/>
      <c r="L534" s="6"/>
      <c r="M534" t="s">
        <v>465</v>
      </c>
      <c r="N534" s="6" t="s">
        <v>83</v>
      </c>
      <c r="O534" s="6"/>
      <c r="P534" s="6"/>
      <c r="R534" s="6" t="s">
        <v>82</v>
      </c>
      <c r="S534" s="6"/>
      <c r="T534" s="6"/>
      <c r="U534" s="6"/>
      <c r="V534" s="6" t="s">
        <v>83</v>
      </c>
      <c r="W534" s="6"/>
      <c r="X534" s="6"/>
      <c r="Z534" s="6" t="s">
        <v>82</v>
      </c>
      <c r="AA534" s="6"/>
      <c r="AB534" s="6"/>
      <c r="AC534" s="6"/>
      <c r="AD534" s="6" t="s">
        <v>83</v>
      </c>
      <c r="AE534" s="6"/>
      <c r="AF534" s="6"/>
      <c r="AH534" s="6" t="s">
        <v>82</v>
      </c>
      <c r="AI534" s="6"/>
      <c r="AJ534" s="6"/>
      <c r="AK534" s="6"/>
      <c r="AL534" s="6" t="s">
        <v>83</v>
      </c>
      <c r="AM534" s="6"/>
      <c r="AN534" s="6"/>
      <c r="AP534" s="6" t="s">
        <v>82</v>
      </c>
      <c r="AQ534" s="6"/>
      <c r="AR534" s="6"/>
      <c r="AS534" s="6"/>
      <c r="AT534" s="6" t="s">
        <v>83</v>
      </c>
      <c r="AU534" s="6"/>
      <c r="AV534" s="6"/>
      <c r="AX534" s="6" t="s">
        <v>82</v>
      </c>
      <c r="AY534" s="6"/>
      <c r="AZ534" s="6"/>
      <c r="BA534" s="6"/>
      <c r="BB534" s="6" t="s">
        <v>83</v>
      </c>
      <c r="BC534" s="6"/>
      <c r="BD534" s="6"/>
    </row>
    <row r="535" spans="1:56">
      <c r="A535">
        <v>1</v>
      </c>
      <c r="B535" s="12" t="s">
        <v>145</v>
      </c>
      <c r="D535" s="22"/>
      <c r="F535"/>
      <c r="J535" s="21" t="s">
        <v>86</v>
      </c>
      <c r="K535" s="20"/>
      <c r="L535" s="19"/>
      <c r="M535" t="s">
        <v>465</v>
      </c>
      <c r="N535" s="21" t="s">
        <v>86</v>
      </c>
      <c r="O535" s="20"/>
      <c r="P535" s="19"/>
      <c r="R535" s="21" t="s">
        <v>87</v>
      </c>
      <c r="S535" s="20"/>
      <c r="T535" s="19"/>
      <c r="V535" s="21" t="s">
        <v>87</v>
      </c>
      <c r="W535" s="20"/>
      <c r="X535" s="19"/>
      <c r="Z535" s="21" t="s">
        <v>88</v>
      </c>
      <c r="AA535" s="20"/>
      <c r="AB535" s="19"/>
      <c r="AD535" s="21" t="s">
        <v>88</v>
      </c>
      <c r="AE535" s="20"/>
      <c r="AF535" s="19"/>
      <c r="AH535" s="21" t="s">
        <v>89</v>
      </c>
      <c r="AI535" s="20"/>
      <c r="AJ535" s="19"/>
      <c r="AL535" s="21" t="s">
        <v>89</v>
      </c>
      <c r="AM535" s="20"/>
      <c r="AN535" s="19"/>
      <c r="AP535" s="21" t="s">
        <v>90</v>
      </c>
      <c r="AQ535" s="20"/>
      <c r="AR535" s="19"/>
      <c r="AT535" s="21" t="s">
        <v>90</v>
      </c>
      <c r="AU535" s="20"/>
      <c r="AV535" s="19"/>
      <c r="AX535" s="21" t="s">
        <v>91</v>
      </c>
      <c r="AY535" s="20"/>
      <c r="AZ535" s="19"/>
      <c r="BB535" s="21" t="s">
        <v>91</v>
      </c>
      <c r="BC535" s="20"/>
      <c r="BD535" s="19"/>
    </row>
    <row r="536" spans="1:56" ht="20.100000000000001" customHeight="1">
      <c r="A536">
        <v>1</v>
      </c>
      <c r="B536" s="12" t="s">
        <v>145</v>
      </c>
      <c r="D536" s="22"/>
      <c r="F536"/>
      <c r="J536" s="18" t="s">
        <v>8</v>
      </c>
      <c r="K536" s="18" t="s">
        <v>9</v>
      </c>
      <c r="L536" s="18" t="s">
        <v>10</v>
      </c>
      <c r="M536" t="s">
        <v>465</v>
      </c>
      <c r="N536" s="18" t="s">
        <v>8</v>
      </c>
      <c r="O536" s="18" t="s">
        <v>9</v>
      </c>
      <c r="P536" s="18" t="s">
        <v>10</v>
      </c>
      <c r="R536" s="18" t="s">
        <v>8</v>
      </c>
      <c r="S536" s="18" t="s">
        <v>9</v>
      </c>
      <c r="T536" s="18" t="s">
        <v>10</v>
      </c>
      <c r="V536" s="18" t="s">
        <v>8</v>
      </c>
      <c r="W536" s="18" t="s">
        <v>9</v>
      </c>
      <c r="X536" s="18" t="s">
        <v>10</v>
      </c>
      <c r="Z536" s="18" t="s">
        <v>8</v>
      </c>
      <c r="AA536" s="18" t="s">
        <v>9</v>
      </c>
      <c r="AB536" s="18" t="s">
        <v>10</v>
      </c>
      <c r="AD536" s="18" t="s">
        <v>8</v>
      </c>
      <c r="AE536" s="18" t="s">
        <v>9</v>
      </c>
      <c r="AF536" s="18" t="s">
        <v>10</v>
      </c>
      <c r="AH536" s="18" t="s">
        <v>8</v>
      </c>
      <c r="AI536" s="18" t="s">
        <v>9</v>
      </c>
      <c r="AJ536" s="18" t="s">
        <v>10</v>
      </c>
      <c r="AL536" s="18" t="s">
        <v>8</v>
      </c>
      <c r="AM536" s="18" t="s">
        <v>9</v>
      </c>
      <c r="AN536" s="18" t="s">
        <v>10</v>
      </c>
      <c r="AP536" s="18" t="s">
        <v>8</v>
      </c>
      <c r="AQ536" s="18" t="s">
        <v>9</v>
      </c>
      <c r="AR536" s="18" t="s">
        <v>10</v>
      </c>
      <c r="AT536" s="18" t="s">
        <v>8</v>
      </c>
      <c r="AU536" s="18" t="s">
        <v>9</v>
      </c>
      <c r="AV536" s="18" t="s">
        <v>10</v>
      </c>
      <c r="AX536" s="18" t="s">
        <v>8</v>
      </c>
      <c r="AY536" s="18" t="s">
        <v>9</v>
      </c>
      <c r="AZ536" s="18" t="s">
        <v>10</v>
      </c>
      <c r="BB536" s="18" t="s">
        <v>8</v>
      </c>
      <c r="BC536" s="18" t="s">
        <v>9</v>
      </c>
      <c r="BD536" s="18" t="s">
        <v>10</v>
      </c>
    </row>
    <row r="537" spans="1:56" ht="20.100000000000001" customHeight="1">
      <c r="A537">
        <v>1</v>
      </c>
      <c r="B537" s="12" t="s">
        <v>145</v>
      </c>
      <c r="D537" s="9" t="s">
        <v>73</v>
      </c>
      <c r="J537" s="3">
        <f>J38</f>
        <v>2327.6446864000004</v>
      </c>
      <c r="K537" s="3">
        <f>K38</f>
        <v>171.16446864</v>
      </c>
      <c r="L537" s="3">
        <f>L38</f>
        <v>171.16446864</v>
      </c>
      <c r="M537" t="s">
        <v>465</v>
      </c>
      <c r="N537" s="3">
        <f>N38</f>
        <v>2507.81410336</v>
      </c>
      <c r="O537" s="3">
        <f>O38</f>
        <v>183.50141033599999</v>
      </c>
      <c r="P537" s="3">
        <f>P38</f>
        <v>57.501410335999999</v>
      </c>
      <c r="R537" s="3">
        <f>R38</f>
        <v>1068.1148843999999</v>
      </c>
      <c r="S537" s="3">
        <f>S38</f>
        <v>146.01148844000002</v>
      </c>
      <c r="T537" s="3">
        <f>T38</f>
        <v>146.01148844000002</v>
      </c>
      <c r="V537" s="3">
        <f>V38</f>
        <v>1088.7538485600001</v>
      </c>
      <c r="W537" s="3">
        <f>W38</f>
        <v>159.59138485600002</v>
      </c>
      <c r="X537" s="3">
        <f>X38</f>
        <v>33.591384856000005</v>
      </c>
      <c r="Z537" s="3">
        <f>Z38</f>
        <v>2221.8336661999997</v>
      </c>
      <c r="AA537" s="3">
        <f>AA38</f>
        <v>160.58336661999996</v>
      </c>
      <c r="AB537" s="3">
        <f>AB38</f>
        <v>160.58336661999996</v>
      </c>
      <c r="AD537" s="3">
        <f>AD38</f>
        <v>2335.1812218800001</v>
      </c>
      <c r="AE537" s="3">
        <f>AE38</f>
        <v>173.45012218799997</v>
      </c>
      <c r="AF537" s="3">
        <f>AF38</f>
        <v>47.450122188000002</v>
      </c>
      <c r="AH537" s="3">
        <f>AH38</f>
        <v>2134.2626163999998</v>
      </c>
      <c r="AI537" s="3">
        <f>AI38</f>
        <v>151.82626163999998</v>
      </c>
      <c r="AJ537" s="3">
        <f>AJ38</f>
        <v>151.82626163999998</v>
      </c>
      <c r="AL537" s="3">
        <f>AL38</f>
        <v>2194.7421853599994</v>
      </c>
      <c r="AM537" s="3">
        <f>AM38</f>
        <v>165.19021853599997</v>
      </c>
      <c r="AN537" s="3">
        <f>AN38</f>
        <v>39.190218535999996</v>
      </c>
      <c r="AP537" s="3">
        <f>AP38</f>
        <v>2140.8605033999997</v>
      </c>
      <c r="AQ537" s="3">
        <f>AQ38</f>
        <v>152.48605034000002</v>
      </c>
      <c r="AR537" s="3">
        <f>AR38</f>
        <v>152.48605034000002</v>
      </c>
      <c r="AT537" s="3">
        <f>AT38</f>
        <v>2204.4827691599999</v>
      </c>
      <c r="AU537" s="3">
        <f>AU38</f>
        <v>165.79227691600002</v>
      </c>
      <c r="AV537" s="3">
        <f>AV38</f>
        <v>39.792276915999999</v>
      </c>
      <c r="AX537" s="3">
        <f>J537+R537+Z537+AH537+AP537</f>
        <v>9892.7163567999996</v>
      </c>
      <c r="AY537" s="3">
        <f>K537+S537+AA537+AI537+AQ537</f>
        <v>782.07163567999999</v>
      </c>
      <c r="AZ537" s="3">
        <f>L537+T537+AB537+AJ537+AR537</f>
        <v>782.07163567999999</v>
      </c>
      <c r="BB537" s="3">
        <f>N537+V537+AD537+AL537+AT537</f>
        <v>10330.97412832</v>
      </c>
      <c r="BC537" s="3">
        <f>O537+W537+AE537+AM537+AU537</f>
        <v>847.52541283200003</v>
      </c>
      <c r="BD537" s="3">
        <f>P537+X537+AF537+AN537+AV537</f>
        <v>217.525412832</v>
      </c>
    </row>
    <row r="538" spans="1:56" ht="20.100000000000001" customHeight="1">
      <c r="A538">
        <v>1</v>
      </c>
      <c r="B538" s="12" t="s">
        <v>145</v>
      </c>
      <c r="D538" s="9" t="s">
        <v>20</v>
      </c>
      <c r="J538" s="3">
        <f>J71</f>
        <v>2346.4896000000003</v>
      </c>
      <c r="K538" s="3">
        <f>K71</f>
        <v>494.22400000000005</v>
      </c>
      <c r="L538" s="3">
        <f>L71</f>
        <v>247.11200000000002</v>
      </c>
      <c r="M538" t="s">
        <v>465</v>
      </c>
      <c r="N538" s="3">
        <f>N71</f>
        <v>0</v>
      </c>
      <c r="O538" s="3">
        <f>O71</f>
        <v>0</v>
      </c>
      <c r="P538" s="3">
        <f>P71</f>
        <v>0</v>
      </c>
      <c r="R538" s="3">
        <f>R71</f>
        <v>2011.2768000000001</v>
      </c>
      <c r="S538" s="3">
        <f>S71</f>
        <v>494.22400000000005</v>
      </c>
      <c r="T538" s="3">
        <f>T71</f>
        <v>247.11200000000002</v>
      </c>
      <c r="V538" s="3">
        <f>V71</f>
        <v>0</v>
      </c>
      <c r="W538" s="3">
        <f>W71</f>
        <v>0</v>
      </c>
      <c r="X538" s="3">
        <f>X71</f>
        <v>0</v>
      </c>
      <c r="Z538" s="3">
        <f>Z71</f>
        <v>2178.8832000000002</v>
      </c>
      <c r="AA538" s="3">
        <f>AA71</f>
        <v>494.22400000000005</v>
      </c>
      <c r="AB538" s="3">
        <f>AB71</f>
        <v>247.11200000000002</v>
      </c>
      <c r="AD538" s="3">
        <f>AD71</f>
        <v>0</v>
      </c>
      <c r="AE538" s="3">
        <f>AE71</f>
        <v>0</v>
      </c>
      <c r="AF538" s="3">
        <f>AF71</f>
        <v>0</v>
      </c>
      <c r="AH538" s="3">
        <f>AH71</f>
        <v>2178.8832000000002</v>
      </c>
      <c r="AI538" s="3">
        <f>AI71</f>
        <v>494.22400000000005</v>
      </c>
      <c r="AJ538" s="3">
        <f>AJ71</f>
        <v>247.11200000000002</v>
      </c>
      <c r="AL538" s="3">
        <f>AL71</f>
        <v>0</v>
      </c>
      <c r="AM538" s="3">
        <f>AM71</f>
        <v>0</v>
      </c>
      <c r="AN538" s="3">
        <f>AN71</f>
        <v>0</v>
      </c>
      <c r="AP538" s="3">
        <f>AP71</f>
        <v>2178.8832000000002</v>
      </c>
      <c r="AQ538" s="3">
        <f>AQ71</f>
        <v>494.22400000000005</v>
      </c>
      <c r="AR538" s="3">
        <f>AR71</f>
        <v>247.11200000000002</v>
      </c>
      <c r="AT538" s="3">
        <f>AT71</f>
        <v>0</v>
      </c>
      <c r="AU538" s="3">
        <f>AU71</f>
        <v>0</v>
      </c>
      <c r="AV538" s="3">
        <f>AV71</f>
        <v>0</v>
      </c>
      <c r="AX538" s="3">
        <f t="shared" ref="AX538:AZ556" si="267">J538+R538+Z538+AH538+AP538</f>
        <v>10894.416000000001</v>
      </c>
      <c r="AY538" s="3">
        <f t="shared" si="267"/>
        <v>2471.1200000000003</v>
      </c>
      <c r="AZ538" s="3">
        <f t="shared" si="267"/>
        <v>1235.5600000000002</v>
      </c>
      <c r="BB538" s="3">
        <f t="shared" ref="BB538:BB555" si="268">N538+V538+AD538+AL538+AT538</f>
        <v>0</v>
      </c>
      <c r="BC538" s="3">
        <f t="shared" ref="BB538:BD556" si="269">O538+W538+AE538+AM538+AU538</f>
        <v>0</v>
      </c>
      <c r="BD538" s="3">
        <f t="shared" si="269"/>
        <v>0</v>
      </c>
    </row>
    <row r="539" spans="1:56" ht="20.100000000000001" customHeight="1">
      <c r="A539">
        <v>1</v>
      </c>
      <c r="B539" s="12" t="s">
        <v>145</v>
      </c>
      <c r="D539" s="9" t="s">
        <v>22</v>
      </c>
      <c r="J539" s="3">
        <f>J117</f>
        <v>514.76319999999998</v>
      </c>
      <c r="K539" s="3">
        <f>K117</f>
        <v>73.876000000000005</v>
      </c>
      <c r="L539" s="3">
        <f>L117</f>
        <v>36.938000000000002</v>
      </c>
      <c r="M539" t="s">
        <v>465</v>
      </c>
      <c r="N539" s="3">
        <f>N117</f>
        <v>1231.1999999999998</v>
      </c>
      <c r="O539" s="3">
        <f>O117</f>
        <v>225.33999999999997</v>
      </c>
      <c r="P539" s="3">
        <f>P117</f>
        <v>22.29</v>
      </c>
      <c r="R539" s="3">
        <f>R117</f>
        <v>514.76319999999998</v>
      </c>
      <c r="S539" s="3">
        <f>S117</f>
        <v>73.876000000000005</v>
      </c>
      <c r="T539" s="3">
        <f>T117</f>
        <v>36.938000000000002</v>
      </c>
      <c r="V539" s="3">
        <f>V117</f>
        <v>708.95999999999992</v>
      </c>
      <c r="W539" s="3">
        <f>W117</f>
        <v>135.57999999999998</v>
      </c>
      <c r="X539" s="3">
        <f>X117</f>
        <v>14.13</v>
      </c>
      <c r="Z539" s="3">
        <f>Z117</f>
        <v>514.76319999999998</v>
      </c>
      <c r="AA539" s="3">
        <f>AA117</f>
        <v>73.876000000000005</v>
      </c>
      <c r="AB539" s="3">
        <f>AB117</f>
        <v>36.938000000000002</v>
      </c>
      <c r="AD539" s="3">
        <f>AD117</f>
        <v>1178.9759999999999</v>
      </c>
      <c r="AE539" s="3">
        <f>AE117</f>
        <v>225.33999999999997</v>
      </c>
      <c r="AF539" s="3">
        <f>AF117</f>
        <v>22.29</v>
      </c>
      <c r="AH539" s="3">
        <f>AH117</f>
        <v>514.76319999999998</v>
      </c>
      <c r="AI539" s="3">
        <f>AI117</f>
        <v>73.876000000000005</v>
      </c>
      <c r="AJ539" s="3">
        <f>AJ117</f>
        <v>36.938000000000002</v>
      </c>
      <c r="AL539" s="3">
        <f>AL117</f>
        <v>1178.9759999999999</v>
      </c>
      <c r="AM539" s="3">
        <f>AM117</f>
        <v>225.33999999999997</v>
      </c>
      <c r="AN539" s="3">
        <f>AN117</f>
        <v>22.29</v>
      </c>
      <c r="AP539" s="3">
        <f>AP117</f>
        <v>514.76319999999998</v>
      </c>
      <c r="AQ539" s="3">
        <f>AQ117</f>
        <v>73.876000000000005</v>
      </c>
      <c r="AR539" s="3">
        <f>AR117</f>
        <v>36.938000000000002</v>
      </c>
      <c r="AT539" s="3">
        <f>AT117</f>
        <v>1178.9759999999999</v>
      </c>
      <c r="AU539" s="3">
        <f>AU117</f>
        <v>225.33999999999997</v>
      </c>
      <c r="AV539" s="3">
        <f>AV117</f>
        <v>22.29</v>
      </c>
      <c r="AX539" s="3">
        <f t="shared" si="267"/>
        <v>2573.8159999999998</v>
      </c>
      <c r="AY539" s="3">
        <f t="shared" si="267"/>
        <v>369.38</v>
      </c>
      <c r="AZ539" s="3">
        <f t="shared" si="267"/>
        <v>184.69</v>
      </c>
      <c r="BB539" s="3">
        <f t="shared" si="268"/>
        <v>5477.0879999999988</v>
      </c>
      <c r="BC539" s="3">
        <f t="shared" si="269"/>
        <v>1036.9399999999998</v>
      </c>
      <c r="BD539" s="3">
        <f t="shared" si="269"/>
        <v>103.28999999999999</v>
      </c>
    </row>
    <row r="540" spans="1:56" ht="20.100000000000001" customHeight="1">
      <c r="A540">
        <v>1</v>
      </c>
      <c r="B540" s="12" t="s">
        <v>145</v>
      </c>
      <c r="D540" s="9" t="s">
        <v>189</v>
      </c>
      <c r="J540" s="3">
        <f>J168</f>
        <v>1026.02</v>
      </c>
      <c r="K540" s="3">
        <f>K168</f>
        <v>279.68600000000004</v>
      </c>
      <c r="L540" s="3">
        <f>L168</f>
        <v>279.68600000000004</v>
      </c>
      <c r="M540" t="s">
        <v>465</v>
      </c>
      <c r="N540" s="3">
        <f>N168</f>
        <v>878.19679999999994</v>
      </c>
      <c r="O540" s="3">
        <f>O168</f>
        <v>195.60368</v>
      </c>
      <c r="P540" s="3">
        <f>P168</f>
        <v>185.34368000000001</v>
      </c>
      <c r="R540" s="3">
        <f>R168</f>
        <v>1026.02</v>
      </c>
      <c r="S540" s="3">
        <f>S168</f>
        <v>279.68600000000004</v>
      </c>
      <c r="T540" s="3">
        <f>T168</f>
        <v>279.68600000000004</v>
      </c>
      <c r="V540" s="3">
        <f>V168</f>
        <v>878.19679999999994</v>
      </c>
      <c r="W540" s="3">
        <f>W168</f>
        <v>195.60368</v>
      </c>
      <c r="X540" s="3">
        <f>X168</f>
        <v>185.34368000000001</v>
      </c>
      <c r="Z540" s="3">
        <f>Z168</f>
        <v>1026.02</v>
      </c>
      <c r="AA540" s="3">
        <f>AA168</f>
        <v>279.68600000000004</v>
      </c>
      <c r="AB540" s="3">
        <f>AB168</f>
        <v>279.68600000000004</v>
      </c>
      <c r="AD540" s="3">
        <f>AD168</f>
        <v>878.19679999999994</v>
      </c>
      <c r="AE540" s="3">
        <f>AE168</f>
        <v>195.60368</v>
      </c>
      <c r="AF540" s="3">
        <f>AF168</f>
        <v>185.34368000000001</v>
      </c>
      <c r="AH540" s="3">
        <f>AH168</f>
        <v>1026.02</v>
      </c>
      <c r="AI540" s="3">
        <f>AI168</f>
        <v>279.68600000000004</v>
      </c>
      <c r="AJ540" s="3">
        <f>AJ168</f>
        <v>279.68600000000004</v>
      </c>
      <c r="AL540" s="3">
        <f>AL168</f>
        <v>878.19679999999994</v>
      </c>
      <c r="AM540" s="3">
        <f>AM168</f>
        <v>195.60368</v>
      </c>
      <c r="AN540" s="3">
        <f>AN168</f>
        <v>185.34368000000001</v>
      </c>
      <c r="AP540" s="3">
        <f>AP168</f>
        <v>1026.02</v>
      </c>
      <c r="AQ540" s="3">
        <f>AQ168</f>
        <v>279.68600000000004</v>
      </c>
      <c r="AR540" s="3">
        <f>AR168</f>
        <v>279.68600000000004</v>
      </c>
      <c r="AT540" s="3">
        <f>AT168</f>
        <v>878.19679999999994</v>
      </c>
      <c r="AU540" s="3">
        <f>AU168</f>
        <v>195.60368</v>
      </c>
      <c r="AV540" s="3">
        <f>AV168</f>
        <v>185.34368000000001</v>
      </c>
      <c r="AX540" s="3">
        <f t="shared" si="267"/>
        <v>5130.1000000000004</v>
      </c>
      <c r="AY540" s="3">
        <f t="shared" si="267"/>
        <v>1398.4300000000003</v>
      </c>
      <c r="AZ540" s="3">
        <f t="shared" si="267"/>
        <v>1398.4300000000003</v>
      </c>
      <c r="BB540" s="3">
        <f t="shared" si="268"/>
        <v>4390.9839999999995</v>
      </c>
      <c r="BC540" s="3">
        <f t="shared" si="269"/>
        <v>978.01839999999993</v>
      </c>
      <c r="BD540" s="3">
        <f t="shared" si="269"/>
        <v>926.71839999999997</v>
      </c>
    </row>
    <row r="541" spans="1:56" ht="20.100000000000001" customHeight="1">
      <c r="A541">
        <v>1</v>
      </c>
      <c r="B541" s="12" t="s">
        <v>145</v>
      </c>
      <c r="D541" s="9" t="s">
        <v>26</v>
      </c>
      <c r="J541" s="3">
        <f>J203</f>
        <v>305.28000000000003</v>
      </c>
      <c r="K541" s="3">
        <f>K203</f>
        <v>14.72</v>
      </c>
      <c r="L541" s="3">
        <f>L203</f>
        <v>14.72</v>
      </c>
      <c r="M541" t="s">
        <v>465</v>
      </c>
      <c r="N541" s="3">
        <f>N203</f>
        <v>354.24</v>
      </c>
      <c r="O541" s="3">
        <f>O203</f>
        <v>43.919999999999995</v>
      </c>
      <c r="P541" s="3">
        <f>P203</f>
        <v>25.2</v>
      </c>
      <c r="R541" s="3">
        <f>R203</f>
        <v>305.28000000000003</v>
      </c>
      <c r="S541" s="3">
        <f>S203</f>
        <v>14.72</v>
      </c>
      <c r="T541" s="3">
        <f>T203</f>
        <v>14.72</v>
      </c>
      <c r="V541" s="3">
        <f>V203</f>
        <v>354.24</v>
      </c>
      <c r="W541" s="3">
        <f>W203</f>
        <v>43.919999999999995</v>
      </c>
      <c r="X541" s="3">
        <f>X203</f>
        <v>25.2</v>
      </c>
      <c r="Z541" s="3">
        <f>Z203</f>
        <v>305.28000000000003</v>
      </c>
      <c r="AA541" s="3">
        <f>AA203</f>
        <v>14.72</v>
      </c>
      <c r="AB541" s="3">
        <f>AB203</f>
        <v>14.72</v>
      </c>
      <c r="AD541" s="3">
        <f>AD203</f>
        <v>354.24</v>
      </c>
      <c r="AE541" s="3">
        <f>AE203</f>
        <v>43.919999999999995</v>
      </c>
      <c r="AF541" s="3">
        <f>AF203</f>
        <v>25.2</v>
      </c>
      <c r="AH541" s="3">
        <f>AH203</f>
        <v>305.28000000000003</v>
      </c>
      <c r="AI541" s="3">
        <f>AI203</f>
        <v>14.72</v>
      </c>
      <c r="AJ541" s="3">
        <f>AJ203</f>
        <v>14.72</v>
      </c>
      <c r="AL541" s="3">
        <f>AL203</f>
        <v>354.24</v>
      </c>
      <c r="AM541" s="3">
        <f>AM203</f>
        <v>43.919999999999995</v>
      </c>
      <c r="AN541" s="3">
        <f>AN203</f>
        <v>25.2</v>
      </c>
      <c r="AP541" s="3">
        <f>AP203</f>
        <v>305.28000000000003</v>
      </c>
      <c r="AQ541" s="3">
        <f>AQ203</f>
        <v>14.72</v>
      </c>
      <c r="AR541" s="3">
        <f>AR203</f>
        <v>14.72</v>
      </c>
      <c r="AT541" s="3">
        <f>AT203</f>
        <v>354.24</v>
      </c>
      <c r="AU541" s="3">
        <f>AU203</f>
        <v>43.919999999999995</v>
      </c>
      <c r="AV541" s="3">
        <f>AV203</f>
        <v>25.2</v>
      </c>
      <c r="AX541" s="3">
        <f t="shared" si="267"/>
        <v>1526.4</v>
      </c>
      <c r="AY541" s="3">
        <f t="shared" si="267"/>
        <v>73.600000000000009</v>
      </c>
      <c r="AZ541" s="3">
        <f t="shared" si="267"/>
        <v>73.600000000000009</v>
      </c>
      <c r="BB541" s="3">
        <f t="shared" si="268"/>
        <v>1771.2</v>
      </c>
      <c r="BC541" s="3">
        <f t="shared" si="269"/>
        <v>219.59999999999997</v>
      </c>
      <c r="BD541" s="3">
        <f t="shared" si="269"/>
        <v>126</v>
      </c>
    </row>
    <row r="542" spans="1:56" ht="20.100000000000001" customHeight="1">
      <c r="A542">
        <v>1</v>
      </c>
      <c r="B542" s="12" t="s">
        <v>145</v>
      </c>
      <c r="D542" s="9" t="s">
        <v>274</v>
      </c>
      <c r="J542" s="3">
        <f>J238</f>
        <v>294.499908</v>
      </c>
      <c r="K542" s="3">
        <f>K238</f>
        <v>29.449990799999988</v>
      </c>
      <c r="L542" s="3">
        <f>L238</f>
        <v>29.449990799999988</v>
      </c>
      <c r="M542" t="s">
        <v>465</v>
      </c>
      <c r="N542" s="3">
        <f>N238</f>
        <v>13.252495860000002</v>
      </c>
      <c r="O542" s="3">
        <f>O238</f>
        <v>1.325249586</v>
      </c>
      <c r="P542" s="3">
        <f>P238</f>
        <v>1.325249586</v>
      </c>
      <c r="R542" s="3">
        <f>R238</f>
        <v>74.393342999999987</v>
      </c>
      <c r="S542" s="3">
        <f>S238</f>
        <v>7.4393343000000014</v>
      </c>
      <c r="T542" s="3">
        <f>T238</f>
        <v>7.4393343000000014</v>
      </c>
      <c r="V542" s="3">
        <f>V238</f>
        <v>3.3477004349999993</v>
      </c>
      <c r="W542" s="3">
        <f>W238</f>
        <v>0.33477004349999989</v>
      </c>
      <c r="X542" s="3">
        <f>X238</f>
        <v>0.33477004349999989</v>
      </c>
      <c r="Z542" s="3">
        <f>Z238</f>
        <v>200.67870149999999</v>
      </c>
      <c r="AA542" s="3">
        <f>AA238</f>
        <v>20.067870149999994</v>
      </c>
      <c r="AB542" s="3">
        <f>AB238</f>
        <v>20.067870149999994</v>
      </c>
      <c r="AD542" s="3">
        <f>AD238</f>
        <v>9.0305415674999985</v>
      </c>
      <c r="AE542" s="3">
        <f>AE238</f>
        <v>0.90305415674999989</v>
      </c>
      <c r="AF542" s="3">
        <f>AF238</f>
        <v>0.90305415674999989</v>
      </c>
      <c r="AH542" s="3">
        <f>AH238</f>
        <v>112.632633</v>
      </c>
      <c r="AI542" s="3">
        <f>AI238</f>
        <v>11.263263300000002</v>
      </c>
      <c r="AJ542" s="3">
        <f>AJ238</f>
        <v>11.263263300000002</v>
      </c>
      <c r="AL542" s="3">
        <f>AL238</f>
        <v>5.0684684849999995</v>
      </c>
      <c r="AM542" s="3">
        <f>AM238</f>
        <v>0.50684684849999984</v>
      </c>
      <c r="AN542" s="3">
        <f>AN238</f>
        <v>0.50684684849999984</v>
      </c>
      <c r="AP542" s="3">
        <f>AP238</f>
        <v>122.85571049999999</v>
      </c>
      <c r="AQ542" s="3">
        <f>AQ238</f>
        <v>12.285571050000001</v>
      </c>
      <c r="AR542" s="3">
        <f>AR238</f>
        <v>12.285571050000001</v>
      </c>
      <c r="AT542" s="3">
        <f>AT238</f>
        <v>5.5285069724999998</v>
      </c>
      <c r="AU542" s="3">
        <f>AU238</f>
        <v>0.55285069724999991</v>
      </c>
      <c r="AV542" s="3">
        <f>AV238</f>
        <v>0.55285069724999991</v>
      </c>
      <c r="AX542" s="3">
        <f t="shared" si="267"/>
        <v>805.06029599999988</v>
      </c>
      <c r="AY542" s="3">
        <f t="shared" si="267"/>
        <v>80.506029599999991</v>
      </c>
      <c r="AZ542" s="3">
        <f t="shared" si="267"/>
        <v>80.506029599999991</v>
      </c>
      <c r="BB542" s="211">
        <f t="shared" si="268"/>
        <v>36.227713319999999</v>
      </c>
      <c r="BC542" s="211">
        <f t="shared" si="269"/>
        <v>3.6227713319999992</v>
      </c>
      <c r="BD542" s="211">
        <f t="shared" si="269"/>
        <v>3.6227713319999992</v>
      </c>
    </row>
    <row r="543" spans="1:56" ht="20.100000000000001" customHeight="1">
      <c r="A543">
        <v>1</v>
      </c>
      <c r="B543" s="12" t="s">
        <v>145</v>
      </c>
      <c r="D543" s="9" t="s">
        <v>290</v>
      </c>
      <c r="J543" s="3">
        <f>J259</f>
        <v>9.2650000000000006</v>
      </c>
      <c r="K543" s="3">
        <f>K259</f>
        <v>7.2080000000000002</v>
      </c>
      <c r="L543" s="3">
        <f>L259</f>
        <v>7.2080000000000002</v>
      </c>
      <c r="M543" t="s">
        <v>465</v>
      </c>
      <c r="N543" s="3">
        <f>N259</f>
        <v>2.1420000000000003</v>
      </c>
      <c r="O543" s="3">
        <f>O259</f>
        <v>1.5215000000000001</v>
      </c>
      <c r="P543" s="3">
        <f>P259</f>
        <v>1.5215000000000001</v>
      </c>
      <c r="R543" s="3">
        <f>R259</f>
        <v>7.5649999999999995</v>
      </c>
      <c r="S543" s="3">
        <f>S259</f>
        <v>7.0380000000000003</v>
      </c>
      <c r="T543" s="3">
        <f>T259</f>
        <v>7.0380000000000003</v>
      </c>
      <c r="V543" s="3">
        <f>V259</f>
        <v>1.6235000000000002</v>
      </c>
      <c r="W543" s="3">
        <f>W259</f>
        <v>1.4705000000000001</v>
      </c>
      <c r="X543" s="3">
        <f>X259</f>
        <v>1.4705000000000001</v>
      </c>
      <c r="Z543" s="3">
        <f>Z259</f>
        <v>8.5510000000000002</v>
      </c>
      <c r="AA543" s="3">
        <f>AA259</f>
        <v>7.1400000000000006</v>
      </c>
      <c r="AB543" s="3">
        <f>AB259</f>
        <v>7.1400000000000006</v>
      </c>
      <c r="AD543" s="3">
        <f>AD259</f>
        <v>1.9210000000000003</v>
      </c>
      <c r="AE543" s="3">
        <f>AE259</f>
        <v>1.496</v>
      </c>
      <c r="AF543" s="3">
        <f>AF259</f>
        <v>1.496</v>
      </c>
      <c r="AH543" s="3">
        <f>AH259</f>
        <v>7.8539999999999992</v>
      </c>
      <c r="AI543" s="3">
        <f>AI259</f>
        <v>7.0719999999999992</v>
      </c>
      <c r="AJ543" s="3">
        <f>AJ259</f>
        <v>7.0719999999999992</v>
      </c>
      <c r="AL543" s="3">
        <f>AL259</f>
        <v>1.7170000000000001</v>
      </c>
      <c r="AM543" s="3">
        <f>AM259</f>
        <v>1.4790000000000001</v>
      </c>
      <c r="AN543" s="3">
        <f>AN259</f>
        <v>1.4790000000000001</v>
      </c>
      <c r="AP543" s="3">
        <f>AP259</f>
        <v>7.9389999999999992</v>
      </c>
      <c r="AQ543" s="3">
        <f>AQ259</f>
        <v>7.0889999999999995</v>
      </c>
      <c r="AR543" s="3">
        <f>AR259</f>
        <v>7.0889999999999995</v>
      </c>
      <c r="AT543" s="3">
        <f>AT259</f>
        <v>1.7425000000000002</v>
      </c>
      <c r="AU543" s="3">
        <f>AU259</f>
        <v>1.4790000000000001</v>
      </c>
      <c r="AV543" s="3">
        <f>AV259</f>
        <v>1.4790000000000001</v>
      </c>
      <c r="AX543" s="3">
        <f t="shared" si="267"/>
        <v>41.173999999999999</v>
      </c>
      <c r="AY543" s="3">
        <f t="shared" si="267"/>
        <v>35.547000000000004</v>
      </c>
      <c r="AZ543" s="3">
        <f t="shared" si="267"/>
        <v>35.547000000000004</v>
      </c>
      <c r="BB543" s="212">
        <f t="shared" si="268"/>
        <v>9.1460000000000008</v>
      </c>
      <c r="BC543" s="212">
        <f t="shared" si="269"/>
        <v>7.4459999999999997</v>
      </c>
      <c r="BD543" s="212">
        <f t="shared" si="269"/>
        <v>7.4459999999999997</v>
      </c>
    </row>
    <row r="544" spans="1:56" ht="20.100000000000001" customHeight="1">
      <c r="A544">
        <v>1</v>
      </c>
      <c r="B544" s="12" t="s">
        <v>145</v>
      </c>
      <c r="D544" s="9" t="s">
        <v>296</v>
      </c>
      <c r="J544" s="3">
        <f>J278</f>
        <v>1176.5</v>
      </c>
      <c r="K544" s="3">
        <f>K278</f>
        <v>117.65</v>
      </c>
      <c r="L544" s="3">
        <f>L278</f>
        <v>117.65</v>
      </c>
      <c r="M544" t="s">
        <v>465</v>
      </c>
      <c r="N544" s="3">
        <f>N278</f>
        <v>20.323499999999999</v>
      </c>
      <c r="O544" s="3">
        <f>O278</f>
        <v>2.0323500000000001</v>
      </c>
      <c r="P544" s="3">
        <f>P278</f>
        <v>2.0323500000000001</v>
      </c>
      <c r="R544" s="3">
        <f>R278</f>
        <v>1176.5</v>
      </c>
      <c r="S544" s="3">
        <f>S278</f>
        <v>117.65</v>
      </c>
      <c r="T544" s="3">
        <f>T278</f>
        <v>117.65</v>
      </c>
      <c r="V544" s="3">
        <f>V278</f>
        <v>20.323499999999999</v>
      </c>
      <c r="W544" s="3">
        <f>W278</f>
        <v>2.0323500000000001</v>
      </c>
      <c r="X544" s="3">
        <f>X278</f>
        <v>2.0323500000000001</v>
      </c>
      <c r="Z544" s="3">
        <f>Z278</f>
        <v>1176.5</v>
      </c>
      <c r="AA544" s="3">
        <f>AA278</f>
        <v>117.65</v>
      </c>
      <c r="AB544" s="3">
        <f>AB278</f>
        <v>117.65</v>
      </c>
      <c r="AD544" s="3">
        <f>AD278</f>
        <v>20.323499999999999</v>
      </c>
      <c r="AE544" s="3">
        <f>AE278</f>
        <v>2.0323500000000001</v>
      </c>
      <c r="AF544" s="3">
        <f>AF278</f>
        <v>2.0323500000000001</v>
      </c>
      <c r="AH544" s="3">
        <f>AH278</f>
        <v>1176.5</v>
      </c>
      <c r="AI544" s="3">
        <f>AI278</f>
        <v>117.65</v>
      </c>
      <c r="AJ544" s="3">
        <f>AJ278</f>
        <v>117.65</v>
      </c>
      <c r="AL544" s="3">
        <f>AL278</f>
        <v>20.323499999999999</v>
      </c>
      <c r="AM544" s="3">
        <f>AM278</f>
        <v>2.0323500000000001</v>
      </c>
      <c r="AN544" s="3">
        <f>AN278</f>
        <v>2.0323500000000001</v>
      </c>
      <c r="AP544" s="3">
        <f>AP278</f>
        <v>1176.5</v>
      </c>
      <c r="AQ544" s="3">
        <f>AQ278</f>
        <v>117.65</v>
      </c>
      <c r="AR544" s="3">
        <f>AR278</f>
        <v>117.65</v>
      </c>
      <c r="AT544" s="3">
        <f>AT278</f>
        <v>20.323499999999999</v>
      </c>
      <c r="AU544" s="3">
        <f>AU278</f>
        <v>2.0323500000000001</v>
      </c>
      <c r="AV544" s="3">
        <f>AV278</f>
        <v>2.0323500000000001</v>
      </c>
      <c r="AX544" s="3">
        <f t="shared" si="267"/>
        <v>5882.5</v>
      </c>
      <c r="AY544" s="3">
        <f t="shared" si="267"/>
        <v>588.25</v>
      </c>
      <c r="AZ544" s="3">
        <f t="shared" si="267"/>
        <v>588.25</v>
      </c>
      <c r="BB544" s="212">
        <f t="shared" si="268"/>
        <v>101.61749999999999</v>
      </c>
      <c r="BC544" s="212">
        <f t="shared" si="269"/>
        <v>10.161750000000001</v>
      </c>
      <c r="BD544" s="212">
        <f t="shared" si="269"/>
        <v>10.161750000000001</v>
      </c>
    </row>
    <row r="545" spans="1:66" ht="20.100000000000001" customHeight="1">
      <c r="A545">
        <v>1</v>
      </c>
      <c r="B545" s="12" t="s">
        <v>145</v>
      </c>
      <c r="D545" s="9" t="s">
        <v>306</v>
      </c>
      <c r="J545" s="3">
        <f>J295</f>
        <v>32.299999999999997</v>
      </c>
      <c r="K545" s="3">
        <f>K295</f>
        <v>3.2300000000000004</v>
      </c>
      <c r="L545" s="3">
        <f>L295</f>
        <v>3.2300000000000004</v>
      </c>
      <c r="M545" t="s">
        <v>465</v>
      </c>
      <c r="N545" s="3">
        <f>N295</f>
        <v>2.4225000000000003</v>
      </c>
      <c r="O545" s="3">
        <f>O295</f>
        <v>0.24225000000000002</v>
      </c>
      <c r="P545" s="3">
        <f>P295</f>
        <v>0.24225000000000002</v>
      </c>
      <c r="R545" s="3">
        <f>R295</f>
        <v>32.299999999999997</v>
      </c>
      <c r="S545" s="3">
        <f>S295</f>
        <v>3.2300000000000004</v>
      </c>
      <c r="T545" s="3">
        <f>T295</f>
        <v>3.2300000000000004</v>
      </c>
      <c r="V545" s="3">
        <f>V295</f>
        <v>2.4225000000000003</v>
      </c>
      <c r="W545" s="3">
        <f>W295</f>
        <v>0.24225000000000002</v>
      </c>
      <c r="X545" s="3">
        <f>X295</f>
        <v>0.24225000000000002</v>
      </c>
      <c r="Z545" s="3">
        <f>Z295</f>
        <v>32.299999999999997</v>
      </c>
      <c r="AA545" s="3">
        <f>AA295</f>
        <v>3.2300000000000004</v>
      </c>
      <c r="AB545" s="3">
        <f>AB295</f>
        <v>3.2300000000000004</v>
      </c>
      <c r="AD545" s="3">
        <f>AD295</f>
        <v>2.4225000000000003</v>
      </c>
      <c r="AE545" s="3">
        <f>AE295</f>
        <v>0.24225000000000002</v>
      </c>
      <c r="AF545" s="3">
        <f>AF295</f>
        <v>0.24225000000000002</v>
      </c>
      <c r="AH545" s="3">
        <f>AH295</f>
        <v>32.299999999999997</v>
      </c>
      <c r="AI545" s="3">
        <f>AI295</f>
        <v>3.2300000000000004</v>
      </c>
      <c r="AJ545" s="3">
        <f>AJ295</f>
        <v>3.2300000000000004</v>
      </c>
      <c r="AL545" s="3">
        <f>AL295</f>
        <v>2.4225000000000003</v>
      </c>
      <c r="AM545" s="3">
        <f>AM295</f>
        <v>0.24225000000000002</v>
      </c>
      <c r="AN545" s="3">
        <f>AN295</f>
        <v>0.24225000000000002</v>
      </c>
      <c r="AP545" s="3">
        <f>AP295</f>
        <v>32.299999999999997</v>
      </c>
      <c r="AQ545" s="3">
        <f>AQ295</f>
        <v>3.2300000000000004</v>
      </c>
      <c r="AR545" s="3">
        <f>AR295</f>
        <v>3.2300000000000004</v>
      </c>
      <c r="AT545" s="3">
        <f>AT295</f>
        <v>2.4225000000000003</v>
      </c>
      <c r="AU545" s="3">
        <f>AU295</f>
        <v>0.24225000000000002</v>
      </c>
      <c r="AV545" s="3">
        <f>AV295</f>
        <v>0.24225000000000002</v>
      </c>
      <c r="AX545" s="3">
        <f t="shared" si="267"/>
        <v>161.5</v>
      </c>
      <c r="AY545" s="3">
        <f t="shared" si="267"/>
        <v>16.150000000000002</v>
      </c>
      <c r="AZ545" s="3">
        <f t="shared" si="267"/>
        <v>16.150000000000002</v>
      </c>
      <c r="BB545" s="212">
        <f t="shared" si="268"/>
        <v>12.112500000000001</v>
      </c>
      <c r="BC545" s="212">
        <f t="shared" si="269"/>
        <v>1.2112500000000002</v>
      </c>
      <c r="BD545" s="212">
        <f t="shared" si="269"/>
        <v>1.2112500000000002</v>
      </c>
    </row>
    <row r="546" spans="1:66" ht="20.100000000000001" customHeight="1">
      <c r="A546">
        <v>1</v>
      </c>
      <c r="B546" s="12" t="s">
        <v>145</v>
      </c>
      <c r="D546" s="9" t="s">
        <v>309</v>
      </c>
      <c r="J546" s="3">
        <f>J310</f>
        <v>97.589185200000003</v>
      </c>
      <c r="K546" s="3">
        <f>K310</f>
        <v>0.95000000000000007</v>
      </c>
      <c r="L546" s="3">
        <f>L310</f>
        <v>0.95000000000000007</v>
      </c>
      <c r="M546" t="s">
        <v>465</v>
      </c>
      <c r="N546" s="3">
        <f>N310</f>
        <v>58.553511120000003</v>
      </c>
      <c r="O546" s="3">
        <f>O310</f>
        <v>0.95000000000000007</v>
      </c>
      <c r="P546" s="3">
        <f>P310</f>
        <v>0.95000000000000007</v>
      </c>
      <c r="R546" s="3">
        <f>R310</f>
        <v>24.651911699999999</v>
      </c>
      <c r="S546" s="3">
        <f>S310</f>
        <v>0.95000000000000007</v>
      </c>
      <c r="T546" s="3">
        <f>T310</f>
        <v>0.95000000000000007</v>
      </c>
      <c r="V546" s="3">
        <f>V310</f>
        <v>14.79114702</v>
      </c>
      <c r="W546" s="3">
        <f>W310</f>
        <v>0.95000000000000007</v>
      </c>
      <c r="X546" s="3">
        <f>X310</f>
        <v>0.95000000000000007</v>
      </c>
      <c r="Z546" s="3">
        <f>Z310</f>
        <v>66.499412849999999</v>
      </c>
      <c r="AA546" s="3">
        <f>AA310</f>
        <v>0.95000000000000007</v>
      </c>
      <c r="AB546" s="3">
        <f>AB310</f>
        <v>0.95000000000000007</v>
      </c>
      <c r="AD546" s="3">
        <f>AD310</f>
        <v>39.899647710000004</v>
      </c>
      <c r="AE546" s="3">
        <f>AE310</f>
        <v>0.95000000000000007</v>
      </c>
      <c r="AF546" s="3">
        <f>AF310</f>
        <v>0.95000000000000007</v>
      </c>
      <c r="AH546" s="3">
        <f>AH310</f>
        <v>37.323362700000004</v>
      </c>
      <c r="AI546" s="3">
        <f>AI310</f>
        <v>0.95000000000000007</v>
      </c>
      <c r="AJ546" s="3">
        <f>AJ310</f>
        <v>0.95000000000000007</v>
      </c>
      <c r="AL546" s="3">
        <f>AL310</f>
        <v>22.39401762</v>
      </c>
      <c r="AM546" s="3">
        <f>AM310</f>
        <v>0.95000000000000007</v>
      </c>
      <c r="AN546" s="3">
        <f>AN310</f>
        <v>0.95000000000000007</v>
      </c>
      <c r="AP546" s="3">
        <f>AP310</f>
        <v>40.711009949999998</v>
      </c>
      <c r="AQ546" s="3">
        <f>AQ310</f>
        <v>0.95000000000000007</v>
      </c>
      <c r="AR546" s="3">
        <f>AR310</f>
        <v>0.95000000000000007</v>
      </c>
      <c r="AT546" s="3">
        <f>AT310</f>
        <v>24.426605970000001</v>
      </c>
      <c r="AU546" s="3">
        <f>AU310</f>
        <v>0.95000000000000007</v>
      </c>
      <c r="AV546" s="3">
        <f>AV310</f>
        <v>0.95000000000000007</v>
      </c>
      <c r="AX546" s="3">
        <f t="shared" si="267"/>
        <v>266.77488240000002</v>
      </c>
      <c r="AY546" s="3">
        <f t="shared" si="267"/>
        <v>4.75</v>
      </c>
      <c r="AZ546" s="3">
        <f t="shared" si="267"/>
        <v>4.75</v>
      </c>
      <c r="BB546" s="212">
        <f t="shared" si="268"/>
        <v>160.06492944000001</v>
      </c>
      <c r="BC546" s="212">
        <f t="shared" si="269"/>
        <v>4.75</v>
      </c>
      <c r="BD546" s="212">
        <f t="shared" si="269"/>
        <v>4.75</v>
      </c>
    </row>
    <row r="547" spans="1:66" ht="20.100000000000001" customHeight="1">
      <c r="A547">
        <v>1</v>
      </c>
      <c r="B547" s="12" t="s">
        <v>145</v>
      </c>
      <c r="D547" s="9" t="s">
        <v>315</v>
      </c>
      <c r="J547" s="3">
        <f>J327</f>
        <v>158.90646311999998</v>
      </c>
      <c r="K547" s="3">
        <f>K327</f>
        <v>15.890646311999998</v>
      </c>
      <c r="L547" s="3">
        <f>L327</f>
        <v>15.890646311999998</v>
      </c>
      <c r="M547" t="s">
        <v>465</v>
      </c>
      <c r="N547" s="3">
        <f>N327</f>
        <v>0</v>
      </c>
      <c r="O547" s="3">
        <f>O327</f>
        <v>0</v>
      </c>
      <c r="P547" s="3">
        <f>P327</f>
        <v>0</v>
      </c>
      <c r="R547" s="3">
        <f>R327</f>
        <v>141.03898902</v>
      </c>
      <c r="S547" s="3">
        <f>S327</f>
        <v>14.103898901999999</v>
      </c>
      <c r="T547" s="3">
        <f>T327</f>
        <v>14.103898901999999</v>
      </c>
      <c r="V547" s="3">
        <f>V327</f>
        <v>0</v>
      </c>
      <c r="W547" s="3">
        <f>W327</f>
        <v>0</v>
      </c>
      <c r="X547" s="3">
        <f>X327</f>
        <v>0</v>
      </c>
      <c r="Z547" s="3">
        <f>Z327</f>
        <v>151.29038871</v>
      </c>
      <c r="AA547" s="3">
        <f>AA327</f>
        <v>15.129038870999999</v>
      </c>
      <c r="AB547" s="3">
        <f>AB327</f>
        <v>15.129038870999999</v>
      </c>
      <c r="AD547" s="3">
        <f>AD327</f>
        <v>0</v>
      </c>
      <c r="AE547" s="3">
        <f>AE327</f>
        <v>0</v>
      </c>
      <c r="AF547" s="3">
        <f>AF327</f>
        <v>0</v>
      </c>
      <c r="AH547" s="3">
        <f>AH327</f>
        <v>144.14311961999999</v>
      </c>
      <c r="AI547" s="3">
        <f>AI327</f>
        <v>14.414311961999999</v>
      </c>
      <c r="AJ547" s="3">
        <f>AJ327</f>
        <v>14.414311961999999</v>
      </c>
      <c r="AL547" s="3">
        <f>AL327</f>
        <v>0</v>
      </c>
      <c r="AM547" s="3">
        <f>AM327</f>
        <v>0</v>
      </c>
      <c r="AN547" s="3">
        <f>AN327</f>
        <v>0</v>
      </c>
      <c r="AP547" s="3">
        <f>AP327</f>
        <v>144.97299296999998</v>
      </c>
      <c r="AQ547" s="3">
        <f>AQ327</f>
        <v>14.497299297</v>
      </c>
      <c r="AR547" s="3">
        <f>AR327</f>
        <v>14.497299297</v>
      </c>
      <c r="AT547" s="3">
        <f>AT327</f>
        <v>0</v>
      </c>
      <c r="AU547" s="3">
        <f>AU327</f>
        <v>0</v>
      </c>
      <c r="AV547" s="3">
        <f>AV327</f>
        <v>0</v>
      </c>
      <c r="AX547" s="3">
        <f t="shared" si="267"/>
        <v>740.35195343999999</v>
      </c>
      <c r="AY547" s="3">
        <f t="shared" si="267"/>
        <v>74.035195344000002</v>
      </c>
      <c r="AZ547" s="3">
        <f t="shared" si="267"/>
        <v>74.035195344000002</v>
      </c>
      <c r="BB547" s="212">
        <f t="shared" si="268"/>
        <v>0</v>
      </c>
      <c r="BC547" s="212">
        <f t="shared" si="269"/>
        <v>0</v>
      </c>
      <c r="BD547" s="212">
        <f t="shared" si="269"/>
        <v>0</v>
      </c>
    </row>
    <row r="548" spans="1:66" ht="20.100000000000001" customHeight="1">
      <c r="A548">
        <v>1</v>
      </c>
      <c r="B548" s="12" t="s">
        <v>145</v>
      </c>
      <c r="D548" s="9" t="s">
        <v>372</v>
      </c>
      <c r="J548" s="3">
        <f>J345</f>
        <v>73.507999999999996</v>
      </c>
      <c r="K548" s="3">
        <f>K345</f>
        <v>7.3507999999999996</v>
      </c>
      <c r="L548" s="3">
        <f>L345</f>
        <v>7.3507999999999996</v>
      </c>
      <c r="M548" t="s">
        <v>465</v>
      </c>
      <c r="N548" s="3">
        <f>N345</f>
        <v>5.5130999999999997</v>
      </c>
      <c r="O548" s="3">
        <f>O345</f>
        <v>0.55130999999999997</v>
      </c>
      <c r="P548" s="3">
        <f>P345</f>
        <v>0.55130999999999997</v>
      </c>
      <c r="R548" s="3">
        <f>R345</f>
        <v>73.507999999999996</v>
      </c>
      <c r="S548" s="3">
        <f>S345</f>
        <v>7.3507999999999996</v>
      </c>
      <c r="T548" s="3">
        <f>T345</f>
        <v>7.3507999999999996</v>
      </c>
      <c r="V548" s="3">
        <f>V345</f>
        <v>5.5130999999999997</v>
      </c>
      <c r="W548" s="3">
        <f>W345</f>
        <v>0.55130999999999997</v>
      </c>
      <c r="X548" s="3">
        <f>X345</f>
        <v>0.55130999999999997</v>
      </c>
      <c r="Z548" s="3">
        <f>Z345</f>
        <v>73.507999999999996</v>
      </c>
      <c r="AA548" s="3">
        <f>AA345</f>
        <v>7.3507999999999996</v>
      </c>
      <c r="AB548" s="3">
        <f>AB345</f>
        <v>7.3507999999999996</v>
      </c>
      <c r="AD548" s="3">
        <f>AD345</f>
        <v>5.5130999999999997</v>
      </c>
      <c r="AE548" s="3">
        <f>AE345</f>
        <v>0.55130999999999997</v>
      </c>
      <c r="AF548" s="3">
        <f>AF345</f>
        <v>0.55130999999999997</v>
      </c>
      <c r="AH548" s="3">
        <f>AH345</f>
        <v>73.507999999999996</v>
      </c>
      <c r="AI548" s="3">
        <f>AI345</f>
        <v>7.3507999999999996</v>
      </c>
      <c r="AJ548" s="3">
        <f>AJ345</f>
        <v>7.3507999999999996</v>
      </c>
      <c r="AL548" s="3">
        <f>AL345</f>
        <v>5.5130999999999997</v>
      </c>
      <c r="AM548" s="3">
        <f>AM345</f>
        <v>0.55130999999999997</v>
      </c>
      <c r="AN548" s="3">
        <f>AN345</f>
        <v>0.55130999999999997</v>
      </c>
      <c r="AP548" s="3">
        <f>AP345</f>
        <v>73.507999999999996</v>
      </c>
      <c r="AQ548" s="3">
        <f>AQ345</f>
        <v>7.3507999999999996</v>
      </c>
      <c r="AR548" s="3">
        <f>AR345</f>
        <v>7.3507999999999996</v>
      </c>
      <c r="AT548" s="3">
        <f>AT345</f>
        <v>5.5130999999999997</v>
      </c>
      <c r="AU548" s="3">
        <f>AU345</f>
        <v>0.55130999999999997</v>
      </c>
      <c r="AV548" s="3">
        <f>AV345</f>
        <v>0.55130999999999997</v>
      </c>
      <c r="AX548" s="3">
        <f t="shared" si="267"/>
        <v>367.53999999999996</v>
      </c>
      <c r="AY548" s="3">
        <f t="shared" si="267"/>
        <v>36.753999999999998</v>
      </c>
      <c r="AZ548" s="3">
        <f t="shared" si="267"/>
        <v>36.753999999999998</v>
      </c>
      <c r="BB548" s="210">
        <f t="shared" si="268"/>
        <v>27.5655</v>
      </c>
      <c r="BC548" s="210">
        <f t="shared" si="269"/>
        <v>2.7565499999999998</v>
      </c>
      <c r="BD548" s="210">
        <f t="shared" si="269"/>
        <v>2.7565499999999998</v>
      </c>
    </row>
    <row r="549" spans="1:66" ht="20.100000000000001" customHeight="1">
      <c r="B549" s="12"/>
      <c r="D549" s="206" t="s">
        <v>423</v>
      </c>
      <c r="J549" s="3"/>
      <c r="K549" s="3"/>
      <c r="L549" s="3"/>
      <c r="M549" t="s">
        <v>465</v>
      </c>
      <c r="N549" s="3">
        <f>N385</f>
        <v>107.72400000000002</v>
      </c>
      <c r="O549" s="3">
        <f>O385</f>
        <v>57.342000000000006</v>
      </c>
      <c r="P549" s="3">
        <f>P385</f>
        <v>41.266000000000005</v>
      </c>
      <c r="R549" s="3"/>
      <c r="S549" s="3"/>
      <c r="T549" s="3"/>
      <c r="V549" s="3">
        <f>V385</f>
        <v>107.72400000000002</v>
      </c>
      <c r="W549" s="3">
        <f>W385</f>
        <v>57.342000000000006</v>
      </c>
      <c r="X549" s="3">
        <f>X385</f>
        <v>41.266000000000005</v>
      </c>
      <c r="Z549" s="3"/>
      <c r="AA549" s="3"/>
      <c r="AB549" s="3"/>
      <c r="AD549" s="3">
        <f>AD385</f>
        <v>107.72400000000002</v>
      </c>
      <c r="AE549" s="3">
        <f>AE385</f>
        <v>57.342000000000006</v>
      </c>
      <c r="AF549" s="3">
        <f>AF385</f>
        <v>41.266000000000005</v>
      </c>
      <c r="AH549" s="3"/>
      <c r="AI549" s="3"/>
      <c r="AJ549" s="3"/>
      <c r="AL549" s="3">
        <f>AL385</f>
        <v>107.72400000000002</v>
      </c>
      <c r="AM549" s="3">
        <f>AM385</f>
        <v>57.342000000000006</v>
      </c>
      <c r="AN549" s="3">
        <f>AN385</f>
        <v>41.266000000000005</v>
      </c>
      <c r="AP549" s="3"/>
      <c r="AQ549" s="3"/>
      <c r="AR549" s="3"/>
      <c r="AT549" s="3">
        <f>AT385</f>
        <v>107.72400000000002</v>
      </c>
      <c r="AU549" s="3">
        <f>AU385</f>
        <v>57.342000000000006</v>
      </c>
      <c r="AV549" s="3">
        <f>AV385</f>
        <v>41.266000000000005</v>
      </c>
      <c r="AX549" s="3"/>
      <c r="AY549" s="3"/>
      <c r="AZ549" s="3"/>
      <c r="BB549" s="207">
        <f t="shared" ref="BB549:BD550" si="270">N549+V549+AD549+AL549+AT549</f>
        <v>538.62000000000012</v>
      </c>
      <c r="BC549" s="207">
        <f t="shared" si="270"/>
        <v>286.71000000000004</v>
      </c>
      <c r="BD549" s="207">
        <f t="shared" si="270"/>
        <v>206.33000000000004</v>
      </c>
      <c r="BE549">
        <v>1</v>
      </c>
    </row>
    <row r="550" spans="1:66" ht="20.100000000000001" customHeight="1">
      <c r="B550" s="12"/>
      <c r="D550" s="206" t="s">
        <v>424</v>
      </c>
      <c r="J550" s="3"/>
      <c r="K550" s="3"/>
      <c r="L550" s="3"/>
      <c r="M550" t="s">
        <v>465</v>
      </c>
      <c r="N550" s="3">
        <f>N407</f>
        <v>61.074000000000005</v>
      </c>
      <c r="O550" s="3">
        <f>O407</f>
        <v>52.677000000000007</v>
      </c>
      <c r="P550" s="3">
        <f>P407</f>
        <v>0</v>
      </c>
      <c r="R550" s="3"/>
      <c r="S550" s="3"/>
      <c r="T550" s="3"/>
      <c r="V550" s="3">
        <f>V407</f>
        <v>61.074000000000005</v>
      </c>
      <c r="W550" s="3">
        <f>W407</f>
        <v>52.677000000000007</v>
      </c>
      <c r="X550" s="3">
        <f>X407</f>
        <v>0</v>
      </c>
      <c r="Z550" s="3"/>
      <c r="AA550" s="3"/>
      <c r="AB550" s="3"/>
      <c r="AD550" s="3">
        <f>AD407</f>
        <v>61.074000000000005</v>
      </c>
      <c r="AE550" s="3">
        <f>AE407</f>
        <v>52.677000000000007</v>
      </c>
      <c r="AF550" s="3">
        <f>AF407</f>
        <v>0</v>
      </c>
      <c r="AH550" s="3"/>
      <c r="AI550" s="3"/>
      <c r="AJ550" s="3"/>
      <c r="AL550" s="3">
        <f>AL407</f>
        <v>61.074000000000005</v>
      </c>
      <c r="AM550" s="3">
        <f>AM407</f>
        <v>52.677000000000007</v>
      </c>
      <c r="AN550" s="3">
        <f>AN407</f>
        <v>0</v>
      </c>
      <c r="AP550" s="3"/>
      <c r="AQ550" s="3"/>
      <c r="AR550" s="3"/>
      <c r="AT550" s="3">
        <f>AT407</f>
        <v>61.074000000000005</v>
      </c>
      <c r="AU550" s="3">
        <f>AU407</f>
        <v>52.677000000000007</v>
      </c>
      <c r="AV550" s="3">
        <f>AV407</f>
        <v>0</v>
      </c>
      <c r="AX550" s="3"/>
      <c r="AY550" s="3"/>
      <c r="AZ550" s="3"/>
      <c r="BB550" s="207">
        <f t="shared" si="270"/>
        <v>305.37</v>
      </c>
      <c r="BC550" s="207">
        <f t="shared" si="270"/>
        <v>263.38500000000005</v>
      </c>
      <c r="BD550" s="207">
        <f t="shared" si="270"/>
        <v>0</v>
      </c>
      <c r="BE550">
        <v>1</v>
      </c>
    </row>
    <row r="551" spans="1:66" ht="20.100000000000001" customHeight="1">
      <c r="A551">
        <v>1</v>
      </c>
      <c r="B551" s="12" t="s">
        <v>145</v>
      </c>
      <c r="D551" s="9" t="s">
        <v>336</v>
      </c>
      <c r="J551" s="3">
        <f>J385</f>
        <v>0</v>
      </c>
      <c r="K551" s="3">
        <f>K385</f>
        <v>0</v>
      </c>
      <c r="L551" s="3">
        <f>L385</f>
        <v>0</v>
      </c>
      <c r="M551" t="s">
        <v>465</v>
      </c>
      <c r="N551" s="3">
        <f>N429</f>
        <v>203.23776000000004</v>
      </c>
      <c r="O551" s="3">
        <f>O429</f>
        <v>59.894976</v>
      </c>
      <c r="P551" s="3">
        <f>P429</f>
        <v>0</v>
      </c>
      <c r="R551" s="3">
        <f>R385</f>
        <v>0</v>
      </c>
      <c r="S551" s="3">
        <f>S385</f>
        <v>0</v>
      </c>
      <c r="T551" s="3">
        <f>T385</f>
        <v>0</v>
      </c>
      <c r="V551" s="3">
        <f>V429</f>
        <v>89.656320000000022</v>
      </c>
      <c r="W551" s="3">
        <f>W429</f>
        <v>48.536832000000004</v>
      </c>
      <c r="X551" s="3">
        <f>X429</f>
        <v>0</v>
      </c>
      <c r="Z551" s="3">
        <f>Z385</f>
        <v>0</v>
      </c>
      <c r="AA551" s="3">
        <f>AA385</f>
        <v>0</v>
      </c>
      <c r="AB551" s="3">
        <f>AB385</f>
        <v>0</v>
      </c>
      <c r="AD551" s="3">
        <f>AD429</f>
        <v>285.67200000000003</v>
      </c>
      <c r="AE551" s="3">
        <f>AE429</f>
        <v>68.138400000000004</v>
      </c>
      <c r="AF551" s="3">
        <f>AF429</f>
        <v>0</v>
      </c>
      <c r="AH551" s="3">
        <f>AH385</f>
        <v>0</v>
      </c>
      <c r="AI551" s="3">
        <f>AI385</f>
        <v>0</v>
      </c>
      <c r="AJ551" s="3">
        <f>AJ385</f>
        <v>0</v>
      </c>
      <c r="AL551" s="3">
        <f>AL429</f>
        <v>145.72127999999998</v>
      </c>
      <c r="AM551" s="3">
        <f>AM429</f>
        <v>54.143328000000011</v>
      </c>
      <c r="AN551" s="3">
        <f>AN429</f>
        <v>0</v>
      </c>
      <c r="AP551" s="3">
        <f>AP385</f>
        <v>0</v>
      </c>
      <c r="AQ551" s="3">
        <f>AQ385</f>
        <v>0</v>
      </c>
      <c r="AR551" s="3">
        <f>AR385</f>
        <v>0</v>
      </c>
      <c r="AT551" s="3">
        <f>AT429</f>
        <v>130.72224</v>
      </c>
      <c r="AU551" s="3">
        <f>AU429</f>
        <v>52.643423999999996</v>
      </c>
      <c r="AV551" s="3">
        <f>AV429</f>
        <v>0</v>
      </c>
      <c r="AX551" s="3">
        <f t="shared" si="267"/>
        <v>0</v>
      </c>
      <c r="AY551" s="3">
        <f t="shared" si="267"/>
        <v>0</v>
      </c>
      <c r="AZ551" s="3">
        <f t="shared" si="267"/>
        <v>0</v>
      </c>
      <c r="BB551" s="208">
        <f>N551+V551+AD551+AL551+AT551</f>
        <v>855.00960000000009</v>
      </c>
      <c r="BC551" s="208">
        <f t="shared" si="269"/>
        <v>283.35696000000002</v>
      </c>
      <c r="BD551" s="208">
        <f t="shared" si="269"/>
        <v>0</v>
      </c>
      <c r="BE551">
        <v>1</v>
      </c>
    </row>
    <row r="552" spans="1:66" ht="20.100000000000001" customHeight="1">
      <c r="A552">
        <v>1</v>
      </c>
      <c r="B552" s="12" t="s">
        <v>145</v>
      </c>
      <c r="D552" s="9" t="s">
        <v>359</v>
      </c>
      <c r="J552" s="3">
        <f>J451</f>
        <v>242.8</v>
      </c>
      <c r="K552" s="3">
        <f>K451</f>
        <v>97</v>
      </c>
      <c r="L552" s="3">
        <f>L451</f>
        <v>68.899999999999991</v>
      </c>
      <c r="M552" t="s">
        <v>465</v>
      </c>
      <c r="N552" s="3">
        <f>N451</f>
        <v>34.608000000000004</v>
      </c>
      <c r="O552" s="3">
        <f>O451</f>
        <v>30.489599999999999</v>
      </c>
      <c r="P552" s="3">
        <f>P451</f>
        <v>15.2448</v>
      </c>
      <c r="R552" s="3">
        <f>R451</f>
        <v>242.8</v>
      </c>
      <c r="S552" s="3">
        <f>S451</f>
        <v>97</v>
      </c>
      <c r="T552" s="3">
        <f>T451</f>
        <v>68.899999999999991</v>
      </c>
      <c r="V552" s="3">
        <f>V451</f>
        <v>34.608000000000004</v>
      </c>
      <c r="W552" s="3">
        <f>W451</f>
        <v>30.489599999999999</v>
      </c>
      <c r="X552" s="3">
        <f>X451</f>
        <v>15.2448</v>
      </c>
      <c r="Z552" s="3">
        <f>Z451</f>
        <v>242.8</v>
      </c>
      <c r="AA552" s="3">
        <f>AA451</f>
        <v>97</v>
      </c>
      <c r="AB552" s="3">
        <f>AB451</f>
        <v>68.899999999999991</v>
      </c>
      <c r="AD552" s="3">
        <f>AD451</f>
        <v>34.608000000000004</v>
      </c>
      <c r="AE552" s="3">
        <f>AE451</f>
        <v>30.489599999999999</v>
      </c>
      <c r="AF552" s="3">
        <f>AF451</f>
        <v>15.2448</v>
      </c>
      <c r="AH552" s="3">
        <f>AH451</f>
        <v>242.8</v>
      </c>
      <c r="AI552" s="3">
        <f>AI451</f>
        <v>97</v>
      </c>
      <c r="AJ552" s="3">
        <f>AJ451</f>
        <v>68.899999999999991</v>
      </c>
      <c r="AL552" s="3">
        <f>AL451</f>
        <v>34.608000000000004</v>
      </c>
      <c r="AM552" s="3">
        <f>AM451</f>
        <v>30.489599999999999</v>
      </c>
      <c r="AN552" s="3">
        <f>AN451</f>
        <v>15.2448</v>
      </c>
      <c r="AP552" s="3">
        <f>AP451</f>
        <v>242.8</v>
      </c>
      <c r="AQ552" s="3">
        <f>AQ451</f>
        <v>97</v>
      </c>
      <c r="AR552" s="3">
        <f>AR451</f>
        <v>68.899999999999991</v>
      </c>
      <c r="AT552" s="3">
        <f>AT451</f>
        <v>34.608000000000004</v>
      </c>
      <c r="AU552" s="3">
        <f>AU451</f>
        <v>30.489599999999999</v>
      </c>
      <c r="AV552" s="3">
        <f>AV451</f>
        <v>15.2448</v>
      </c>
      <c r="AX552" s="3">
        <f t="shared" si="267"/>
        <v>1214</v>
      </c>
      <c r="AY552" s="3">
        <f t="shared" si="267"/>
        <v>485</v>
      </c>
      <c r="AZ552" s="3">
        <f t="shared" si="267"/>
        <v>344.49999999999994</v>
      </c>
      <c r="BB552" s="209">
        <f>N552+V552+AD552+AL552+AT552</f>
        <v>173.04000000000002</v>
      </c>
      <c r="BC552" s="209">
        <f t="shared" si="269"/>
        <v>152.44800000000001</v>
      </c>
      <c r="BD552" s="209">
        <f t="shared" si="269"/>
        <v>76.224000000000004</v>
      </c>
      <c r="BE552">
        <v>1</v>
      </c>
    </row>
    <row r="553" spans="1:66" ht="20.100000000000001" customHeight="1">
      <c r="A553">
        <v>1</v>
      </c>
      <c r="B553" s="12" t="s">
        <v>145</v>
      </c>
      <c r="D553" s="9" t="s">
        <v>360</v>
      </c>
      <c r="J553" s="3">
        <f>J473</f>
        <v>203.6</v>
      </c>
      <c r="K553" s="3">
        <f>K473</f>
        <v>57.8</v>
      </c>
      <c r="L553" s="3">
        <f>L473</f>
        <v>39.699999999999996</v>
      </c>
      <c r="M553" t="s">
        <v>465</v>
      </c>
      <c r="N553" s="3">
        <f>N473</f>
        <v>0</v>
      </c>
      <c r="O553" s="3">
        <f>O473</f>
        <v>0</v>
      </c>
      <c r="P553" s="3">
        <f>P473</f>
        <v>0</v>
      </c>
      <c r="R553" s="3">
        <f>R473</f>
        <v>203.6</v>
      </c>
      <c r="S553" s="3">
        <f>S473</f>
        <v>57.8</v>
      </c>
      <c r="T553" s="3">
        <f>T473</f>
        <v>39.699999999999996</v>
      </c>
      <c r="V553" s="3">
        <f>V473</f>
        <v>0</v>
      </c>
      <c r="W553" s="3">
        <f>W473</f>
        <v>0</v>
      </c>
      <c r="X553" s="3">
        <f>X473</f>
        <v>0</v>
      </c>
      <c r="Z553" s="3">
        <f>Z473</f>
        <v>203.6</v>
      </c>
      <c r="AA553" s="3">
        <f>AA473</f>
        <v>57.8</v>
      </c>
      <c r="AB553" s="3">
        <f>AB473</f>
        <v>39.699999999999996</v>
      </c>
      <c r="AD553" s="3">
        <f>AD473</f>
        <v>0</v>
      </c>
      <c r="AE553" s="3">
        <f>AE473</f>
        <v>0</v>
      </c>
      <c r="AF553" s="3">
        <f>AF473</f>
        <v>0</v>
      </c>
      <c r="AH553" s="3">
        <f>AH473</f>
        <v>203.6</v>
      </c>
      <c r="AI553" s="3">
        <f>AI473</f>
        <v>57.8</v>
      </c>
      <c r="AJ553" s="3">
        <f>AJ473</f>
        <v>39.699999999999996</v>
      </c>
      <c r="AL553" s="3">
        <f>AL473</f>
        <v>0</v>
      </c>
      <c r="AM553" s="3">
        <f>AM473</f>
        <v>0</v>
      </c>
      <c r="AN553" s="3">
        <f>AN473</f>
        <v>0</v>
      </c>
      <c r="AP553" s="3">
        <f>AP473</f>
        <v>203.6</v>
      </c>
      <c r="AQ553" s="3">
        <f>AQ473</f>
        <v>57.8</v>
      </c>
      <c r="AR553" s="3">
        <f>AR473</f>
        <v>39.699999999999996</v>
      </c>
      <c r="AT553" s="3">
        <f>AT473</f>
        <v>0</v>
      </c>
      <c r="AU553" s="3">
        <f>AU473</f>
        <v>0</v>
      </c>
      <c r="AV553" s="3">
        <f>AV473</f>
        <v>0</v>
      </c>
      <c r="AX553" s="3">
        <f t="shared" si="267"/>
        <v>1018</v>
      </c>
      <c r="AY553" s="3">
        <f t="shared" si="267"/>
        <v>289</v>
      </c>
      <c r="AZ553" s="3">
        <f t="shared" si="267"/>
        <v>198.49999999999997</v>
      </c>
      <c r="BB553" s="209">
        <f>N553+V553+AD553+AL553+AT553</f>
        <v>0</v>
      </c>
      <c r="BC553" s="209">
        <f t="shared" si="269"/>
        <v>0</v>
      </c>
      <c r="BD553" s="209">
        <f t="shared" si="269"/>
        <v>0</v>
      </c>
      <c r="BE553">
        <v>1</v>
      </c>
    </row>
    <row r="554" spans="1:66" ht="20.100000000000001" customHeight="1">
      <c r="A554">
        <v>1</v>
      </c>
      <c r="B554" s="12" t="s">
        <v>145</v>
      </c>
      <c r="D554" s="9" t="s">
        <v>361</v>
      </c>
      <c r="J554" s="3">
        <f>J495</f>
        <v>214.57599999999999</v>
      </c>
      <c r="K554" s="3">
        <f>K495</f>
        <v>68.775999999999996</v>
      </c>
      <c r="L554" s="3">
        <f>L495</f>
        <v>47.875999999999998</v>
      </c>
      <c r="M554" t="s">
        <v>465</v>
      </c>
      <c r="N554" s="3">
        <f>N495</f>
        <v>0</v>
      </c>
      <c r="O554" s="3">
        <f>O495</f>
        <v>0</v>
      </c>
      <c r="P554" s="3">
        <f>P495</f>
        <v>0</v>
      </c>
      <c r="R554" s="3">
        <f>R495</f>
        <v>214.57599999999999</v>
      </c>
      <c r="S554" s="3">
        <f>S495</f>
        <v>68.775999999999996</v>
      </c>
      <c r="T554" s="3">
        <f>T495</f>
        <v>47.875999999999998</v>
      </c>
      <c r="V554" s="3">
        <f>V495</f>
        <v>0</v>
      </c>
      <c r="W554" s="3">
        <f>W495</f>
        <v>0</v>
      </c>
      <c r="X554" s="3">
        <f>X495</f>
        <v>0</v>
      </c>
      <c r="Z554" s="3">
        <f>Z495</f>
        <v>214.57599999999999</v>
      </c>
      <c r="AA554" s="3">
        <f>AA495</f>
        <v>68.775999999999996</v>
      </c>
      <c r="AB554" s="3">
        <f>AB495</f>
        <v>47.875999999999998</v>
      </c>
      <c r="AD554" s="3">
        <f>AD495</f>
        <v>0</v>
      </c>
      <c r="AE554" s="3">
        <f>AE495</f>
        <v>0</v>
      </c>
      <c r="AF554" s="3">
        <f>AF495</f>
        <v>0</v>
      </c>
      <c r="AH554" s="3">
        <f>AH495</f>
        <v>214.57599999999999</v>
      </c>
      <c r="AI554" s="3">
        <f>AI495</f>
        <v>68.775999999999996</v>
      </c>
      <c r="AJ554" s="3">
        <f>AJ495</f>
        <v>47.875999999999998</v>
      </c>
      <c r="AL554" s="3">
        <f>AL495</f>
        <v>0</v>
      </c>
      <c r="AM554" s="3">
        <f>AM495</f>
        <v>0</v>
      </c>
      <c r="AN554" s="3">
        <f>AN495</f>
        <v>0</v>
      </c>
      <c r="AP554" s="3">
        <f>AP495</f>
        <v>214.57599999999999</v>
      </c>
      <c r="AQ554" s="3">
        <f>AQ495</f>
        <v>68.775999999999996</v>
      </c>
      <c r="AR554" s="3">
        <f>AR495</f>
        <v>47.875999999999998</v>
      </c>
      <c r="AT554" s="3">
        <f>AT495</f>
        <v>0</v>
      </c>
      <c r="AU554" s="3">
        <f>AU495</f>
        <v>0</v>
      </c>
      <c r="AV554" s="3">
        <f>AV495</f>
        <v>0</v>
      </c>
      <c r="AX554" s="3">
        <f>J554+R554+Z554+AH554+AP554</f>
        <v>1072.8799999999999</v>
      </c>
      <c r="AY554" s="3">
        <f>K554+S554+AA554+AI554+AQ554</f>
        <v>343.88</v>
      </c>
      <c r="AZ554" s="3">
        <f>L554+T554+AB554+AJ554+AR554</f>
        <v>239.38</v>
      </c>
      <c r="BB554" s="207">
        <f>N554+V554+AD554+AL554+AT554</f>
        <v>0</v>
      </c>
      <c r="BC554" s="207">
        <f>O554+W554+AE554+AM554+AU554</f>
        <v>0</v>
      </c>
      <c r="BD554" s="207">
        <f>P554+X554+AF554+AN554+AV554</f>
        <v>0</v>
      </c>
      <c r="BE554">
        <v>1</v>
      </c>
    </row>
    <row r="555" spans="1:66" ht="20.100000000000001" customHeight="1">
      <c r="A555">
        <v>1</v>
      </c>
      <c r="B555" s="12" t="s">
        <v>145</v>
      </c>
      <c r="D555" s="9" t="s">
        <v>31</v>
      </c>
      <c r="J555" s="3">
        <f>J524</f>
        <v>17</v>
      </c>
      <c r="K555" s="3">
        <f>K524</f>
        <v>17</v>
      </c>
      <c r="L555" s="3">
        <f>L524</f>
        <v>17</v>
      </c>
      <c r="M555" t="s">
        <v>465</v>
      </c>
      <c r="N555" s="3">
        <f>N524</f>
        <v>0</v>
      </c>
      <c r="O555" s="3">
        <f>O524</f>
        <v>0</v>
      </c>
      <c r="P555" s="3">
        <f>P524</f>
        <v>0</v>
      </c>
      <c r="R555" s="3">
        <f>R524</f>
        <v>17</v>
      </c>
      <c r="S555" s="3">
        <f>S524</f>
        <v>17</v>
      </c>
      <c r="T555" s="3">
        <f>T524</f>
        <v>17</v>
      </c>
      <c r="V555" s="3">
        <f>V524</f>
        <v>0</v>
      </c>
      <c r="W555" s="3">
        <f>W524</f>
        <v>0</v>
      </c>
      <c r="X555" s="3">
        <f>X524</f>
        <v>0</v>
      </c>
      <c r="Z555" s="3">
        <f>Z524</f>
        <v>17</v>
      </c>
      <c r="AA555" s="3">
        <f>AA524</f>
        <v>17</v>
      </c>
      <c r="AB555" s="3">
        <f>AB524</f>
        <v>17</v>
      </c>
      <c r="AD555" s="3">
        <f>AD524</f>
        <v>0</v>
      </c>
      <c r="AE555" s="3">
        <f>AE524</f>
        <v>0</v>
      </c>
      <c r="AF555" s="3">
        <f>AF524</f>
        <v>0</v>
      </c>
      <c r="AH555" s="3">
        <f>AH524</f>
        <v>17</v>
      </c>
      <c r="AI555" s="3">
        <f>AI524</f>
        <v>17</v>
      </c>
      <c r="AJ555" s="3">
        <f>AJ524</f>
        <v>17</v>
      </c>
      <c r="AL555" s="3">
        <f>AL524</f>
        <v>0</v>
      </c>
      <c r="AM555" s="3">
        <f>AM524</f>
        <v>0</v>
      </c>
      <c r="AN555" s="3">
        <f>AN524</f>
        <v>0</v>
      </c>
      <c r="AP555" s="3">
        <f>AP524</f>
        <v>17</v>
      </c>
      <c r="AQ555" s="3">
        <f>AQ524</f>
        <v>17</v>
      </c>
      <c r="AR555" s="3">
        <f>AR524</f>
        <v>17</v>
      </c>
      <c r="AT555" s="3">
        <f>AT524</f>
        <v>0</v>
      </c>
      <c r="AU555" s="3">
        <f>AU524</f>
        <v>0</v>
      </c>
      <c r="AV555" s="3">
        <f>AV524</f>
        <v>0</v>
      </c>
      <c r="AX555" s="3">
        <f t="shared" si="267"/>
        <v>85</v>
      </c>
      <c r="AY555" s="3">
        <f t="shared" si="267"/>
        <v>85</v>
      </c>
      <c r="AZ555" s="3">
        <f t="shared" si="267"/>
        <v>85</v>
      </c>
      <c r="BB555" s="3">
        <f t="shared" si="268"/>
        <v>0</v>
      </c>
      <c r="BC555" s="3">
        <f t="shared" si="269"/>
        <v>0</v>
      </c>
      <c r="BD555" s="3">
        <f t="shared" si="269"/>
        <v>0</v>
      </c>
    </row>
    <row r="556" spans="1:66" ht="20.100000000000001" customHeight="1">
      <c r="A556">
        <v>1</v>
      </c>
      <c r="B556" s="12" t="s">
        <v>145</v>
      </c>
      <c r="D556" s="61" t="s">
        <v>104</v>
      </c>
      <c r="J556" s="3">
        <f>SUBTOTAL(9,J537:J555)</f>
        <v>9040.7420427200013</v>
      </c>
      <c r="K556" s="3">
        <f>SUBTOTAL(9,K537:K555)</f>
        <v>1455.9759057520002</v>
      </c>
      <c r="L556" s="3">
        <f>SUBTOTAL(9,L537:L555)</f>
        <v>1104.8259057520002</v>
      </c>
      <c r="M556" t="s">
        <v>465</v>
      </c>
      <c r="N556" s="3">
        <f>SUBTOTAL(9,N537:N555)</f>
        <v>5480.3017703399992</v>
      </c>
      <c r="O556" s="3">
        <f>SUBTOTAL(9,O537:O555)</f>
        <v>855.39132592199996</v>
      </c>
      <c r="P556" s="3">
        <f>SUBTOTAL(9,P537:P555)</f>
        <v>353.46854992200002</v>
      </c>
      <c r="R556" s="3">
        <f>SUBTOTAL(9,R537:R555)</f>
        <v>7133.3881281199992</v>
      </c>
      <c r="S556" s="3">
        <f>SUBTOTAL(9,S537:S555)</f>
        <v>1406.8555216420002</v>
      </c>
      <c r="T556" s="3">
        <f>SUBTOTAL(9,T537:T555)</f>
        <v>1055.7055216420003</v>
      </c>
      <c r="V556" s="3">
        <f>SUBTOTAL(9,V537:V555)</f>
        <v>3371.2344160150005</v>
      </c>
      <c r="W556" s="3">
        <f>SUBTOTAL(9,W537:W555)</f>
        <v>729.32167689950006</v>
      </c>
      <c r="X556" s="3">
        <f>SUBTOTAL(9,X537:X555)</f>
        <v>320.35704489950007</v>
      </c>
      <c r="Z556" s="3">
        <f>SUBTOTAL(9,Z537:Z555)</f>
        <v>8634.0835692599994</v>
      </c>
      <c r="AA556" s="3">
        <f>SUBTOTAL(9,AA537:AA555)</f>
        <v>1435.1830756410002</v>
      </c>
      <c r="AB556" s="3">
        <f>SUBTOTAL(9,AB537:AB555)</f>
        <v>1084.0330756410001</v>
      </c>
      <c r="AD556" s="3">
        <f>SUBTOTAL(9,AD537:AD555)</f>
        <v>5314.7823111574999</v>
      </c>
      <c r="AE556" s="3">
        <f>SUBTOTAL(9,AE537:AE555)</f>
        <v>853.13576634474987</v>
      </c>
      <c r="AF556" s="3">
        <f>SUBTOTAL(9,AF537:AF555)</f>
        <v>342.96956634474998</v>
      </c>
      <c r="AH556" s="3">
        <f>SUBTOTAL(9,AH537:AH555)</f>
        <v>8421.4461317200003</v>
      </c>
      <c r="AI556" s="3">
        <f>SUBTOTAL(9,AI537:AI555)</f>
        <v>1416.8386369020002</v>
      </c>
      <c r="AJ556" s="3">
        <f>SUBTOTAL(9,AJ537:AJ555)</f>
        <v>1065.6886369020001</v>
      </c>
      <c r="AL556" s="3">
        <f>SUBTOTAL(9,AL537:AL555)</f>
        <v>5012.7208514649992</v>
      </c>
      <c r="AM556" s="3">
        <f>SUBTOTAL(9,AM537:AM555)</f>
        <v>830.4675833844999</v>
      </c>
      <c r="AN556" s="3">
        <f>SUBTOTAL(9,AN537:AN555)</f>
        <v>334.29645538450001</v>
      </c>
      <c r="AP556" s="3">
        <f>SUBTOTAL(9,AP537:AP555)</f>
        <v>8442.5696168199975</v>
      </c>
      <c r="AQ556" s="3">
        <f>SUBTOTAL(9,AQ537:AQ555)</f>
        <v>1418.6207206870001</v>
      </c>
      <c r="AR556" s="3">
        <f>SUBTOTAL(9,AR537:AR555)</f>
        <v>1067.4707206870005</v>
      </c>
      <c r="AT556" s="3">
        <f>SUBTOTAL(9,AT537:AT555)</f>
        <v>5009.9805221024999</v>
      </c>
      <c r="AU556" s="3">
        <f>SUBTOTAL(9,AU537:AU555)</f>
        <v>829.61574161325007</v>
      </c>
      <c r="AV556" s="3">
        <f>SUBTOTAL(9,AV537:AV555)</f>
        <v>334.94451761325001</v>
      </c>
      <c r="AX556" s="3">
        <f>J556+R556+Z556+AH556+AP556</f>
        <v>41672.22948863999</v>
      </c>
      <c r="AY556" s="3">
        <f t="shared" si="267"/>
        <v>7133.4738606240007</v>
      </c>
      <c r="AZ556" s="3">
        <f t="shared" si="267"/>
        <v>5377.7238606240016</v>
      </c>
      <c r="BB556" s="3">
        <f t="shared" si="269"/>
        <v>24189.019871079996</v>
      </c>
      <c r="BC556" s="3">
        <f t="shared" si="269"/>
        <v>4097.9320941639999</v>
      </c>
      <c r="BD556" s="3">
        <f t="shared" si="269"/>
        <v>1686.036134164</v>
      </c>
      <c r="BN556" s="6"/>
    </row>
    <row r="557" spans="1:66" ht="20.100000000000001" customHeight="1">
      <c r="A557">
        <v>1</v>
      </c>
      <c r="B557" s="12" t="s">
        <v>145</v>
      </c>
      <c r="L557" s="3">
        <f>J556+K556+L556</f>
        <v>11601.543854224003</v>
      </c>
      <c r="M557" t="s">
        <v>465</v>
      </c>
      <c r="P557" s="3">
        <f>N556+O556+P556</f>
        <v>6689.1616461839994</v>
      </c>
      <c r="T557" s="3">
        <f>R556+S556+T556</f>
        <v>9595.9491714040014</v>
      </c>
      <c r="X557" s="3">
        <f>V556+W556+X556</f>
        <v>4420.913137814</v>
      </c>
      <c r="AB557" s="3">
        <f>Z556+AA556+AB556</f>
        <v>11153.299720542</v>
      </c>
      <c r="AF557" s="3">
        <f>AD556+AE556+AF556</f>
        <v>6510.8876438469997</v>
      </c>
      <c r="AJ557" s="3">
        <f>AH556+AI556+AJ556</f>
        <v>10903.973405524001</v>
      </c>
      <c r="AN557" s="3">
        <f>AL556+AM556+AN556</f>
        <v>6177.4848902339991</v>
      </c>
      <c r="AR557" s="3">
        <f>AP556+AQ556+AR556</f>
        <v>10928.661058193999</v>
      </c>
      <c r="AV557" s="3">
        <f>AT556+AU556+AV556</f>
        <v>6174.5407813290003</v>
      </c>
      <c r="AZ557" s="3">
        <f>AX556+AY556+AZ556</f>
        <v>54183.427209887988</v>
      </c>
      <c r="BD557" s="3">
        <f>BB556+BC556+BD556</f>
        <v>29972.988099407994</v>
      </c>
      <c r="BN557" s="6"/>
    </row>
    <row r="558" spans="1:66" ht="20.100000000000001" customHeight="1" outlineLevel="1">
      <c r="A558">
        <v>1</v>
      </c>
      <c r="M558" t="s">
        <v>465</v>
      </c>
      <c r="BN558" s="6"/>
    </row>
    <row r="559" spans="1:66" ht="20.100000000000001" customHeight="1" outlineLevel="1">
      <c r="A559">
        <v>1</v>
      </c>
      <c r="C559" t="s">
        <v>374</v>
      </c>
      <c r="BN559" s="6"/>
    </row>
    <row r="560" spans="1:66" ht="20.100000000000001" customHeight="1" outlineLevel="1">
      <c r="A560">
        <v>1</v>
      </c>
      <c r="D560" s="9" t="s">
        <v>73</v>
      </c>
      <c r="N560" s="2">
        <f t="shared" ref="N560:N571" si="271">N537-J537</f>
        <v>180.16941695999958</v>
      </c>
      <c r="O560" s="2">
        <f t="shared" ref="O560:O571" si="272">O537-K537</f>
        <v>12.336941695999997</v>
      </c>
      <c r="P560" s="2">
        <f t="shared" ref="P560:P571" si="273">P537-L537</f>
        <v>-113.663058304</v>
      </c>
      <c r="V560" s="2">
        <f t="shared" ref="V560:V571" si="274">V537-R537</f>
        <v>20.638964160000114</v>
      </c>
      <c r="W560" s="2">
        <f t="shared" ref="W560:W571" si="275">W537-S537</f>
        <v>13.579896415999997</v>
      </c>
      <c r="X560" s="2">
        <f t="shared" ref="X560:X571" si="276">X537-T537</f>
        <v>-112.42010358400002</v>
      </c>
      <c r="AD560" s="2">
        <f t="shared" ref="AD560:AD571" si="277">AD537-Z537</f>
        <v>113.34755568000037</v>
      </c>
      <c r="AE560" s="2">
        <f t="shared" ref="AE560:AE571" si="278">AE537-AA537</f>
        <v>12.866755568000002</v>
      </c>
      <c r="AF560" s="2">
        <f t="shared" ref="AF560:AF571" si="279">AF537-AB537</f>
        <v>-113.13324443199997</v>
      </c>
      <c r="AL560" s="2">
        <f t="shared" ref="AL560:AL571" si="280">AL537-AH537</f>
        <v>60.479568959999597</v>
      </c>
      <c r="AM560" s="2">
        <f t="shared" ref="AM560:AM571" si="281">AM537-AI537</f>
        <v>13.363956895999991</v>
      </c>
      <c r="AN560" s="2">
        <f t="shared" ref="AN560:AN571" si="282">AN537-AJ537</f>
        <v>-112.63604310399998</v>
      </c>
      <c r="AT560" s="2">
        <f t="shared" ref="AT560:AT571" si="283">AT537-AP537</f>
        <v>63.622265760000118</v>
      </c>
      <c r="AU560" s="2">
        <f t="shared" ref="AU560:AU571" si="284">AU537-AQ537</f>
        <v>13.306226576</v>
      </c>
      <c r="AV560" s="2">
        <f t="shared" ref="AV560:AV571" si="285">AV537-AR537</f>
        <v>-112.69377342400003</v>
      </c>
      <c r="BB560" s="2">
        <f t="shared" ref="BB560:BB571" si="286">BB537-AX537</f>
        <v>438.25777152000046</v>
      </c>
      <c r="BC560" s="2">
        <f t="shared" ref="BC560:BC571" si="287">BC537-AY537</f>
        <v>65.453777152000043</v>
      </c>
      <c r="BD560" s="2">
        <f t="shared" ref="BD560:BD571" si="288">BD537-AZ537</f>
        <v>-564.54622284799996</v>
      </c>
      <c r="BN560" s="6"/>
    </row>
    <row r="561" spans="1:67" ht="20.100000000000001" customHeight="1" outlineLevel="1">
      <c r="A561">
        <v>1</v>
      </c>
      <c r="D561" s="9" t="s">
        <v>20</v>
      </c>
      <c r="N561" s="2">
        <f t="shared" si="271"/>
        <v>-2346.4896000000003</v>
      </c>
      <c r="O561" s="2">
        <f t="shared" si="272"/>
        <v>-494.22400000000005</v>
      </c>
      <c r="P561" s="2">
        <f t="shared" si="273"/>
        <v>-247.11200000000002</v>
      </c>
      <c r="V561" s="2">
        <f t="shared" si="274"/>
        <v>-2011.2768000000001</v>
      </c>
      <c r="W561" s="2">
        <f t="shared" si="275"/>
        <v>-494.22400000000005</v>
      </c>
      <c r="X561" s="2">
        <f t="shared" si="276"/>
        <v>-247.11200000000002</v>
      </c>
      <c r="AD561" s="2">
        <f t="shared" si="277"/>
        <v>-2178.8832000000002</v>
      </c>
      <c r="AE561" s="2">
        <f t="shared" si="278"/>
        <v>-494.22400000000005</v>
      </c>
      <c r="AF561" s="2">
        <f t="shared" si="279"/>
        <v>-247.11200000000002</v>
      </c>
      <c r="AL561" s="2">
        <f t="shared" si="280"/>
        <v>-2178.8832000000002</v>
      </c>
      <c r="AM561" s="2">
        <f t="shared" si="281"/>
        <v>-494.22400000000005</v>
      </c>
      <c r="AN561" s="2">
        <f t="shared" si="282"/>
        <v>-247.11200000000002</v>
      </c>
      <c r="AT561" s="2">
        <f t="shared" si="283"/>
        <v>-2178.8832000000002</v>
      </c>
      <c r="AU561" s="2">
        <f t="shared" si="284"/>
        <v>-494.22400000000005</v>
      </c>
      <c r="AV561" s="2">
        <f t="shared" si="285"/>
        <v>-247.11200000000002</v>
      </c>
      <c r="BB561" s="2">
        <f t="shared" si="286"/>
        <v>-10894.416000000001</v>
      </c>
      <c r="BC561" s="2">
        <f t="shared" si="287"/>
        <v>-2471.1200000000003</v>
      </c>
      <c r="BD561" s="2">
        <f t="shared" si="288"/>
        <v>-1235.5600000000002</v>
      </c>
      <c r="BK561" s="48"/>
      <c r="BN561" s="6"/>
    </row>
    <row r="562" spans="1:67" ht="20.100000000000001" customHeight="1" outlineLevel="1">
      <c r="A562">
        <v>1</v>
      </c>
      <c r="D562" s="9" t="s">
        <v>22</v>
      </c>
      <c r="N562" s="2">
        <f t="shared" si="271"/>
        <v>716.43679999999983</v>
      </c>
      <c r="O562" s="2">
        <f t="shared" si="272"/>
        <v>151.46399999999997</v>
      </c>
      <c r="P562" s="2">
        <f t="shared" si="273"/>
        <v>-14.648000000000003</v>
      </c>
      <c r="V562" s="2">
        <f t="shared" si="274"/>
        <v>194.19679999999994</v>
      </c>
      <c r="W562" s="2">
        <f t="shared" si="275"/>
        <v>61.703999999999979</v>
      </c>
      <c r="X562" s="2">
        <f t="shared" si="276"/>
        <v>-22.808</v>
      </c>
      <c r="AD562" s="2">
        <f t="shared" si="277"/>
        <v>664.2127999999999</v>
      </c>
      <c r="AE562" s="2">
        <f t="shared" si="278"/>
        <v>151.46399999999997</v>
      </c>
      <c r="AF562" s="2">
        <f t="shared" si="279"/>
        <v>-14.648000000000003</v>
      </c>
      <c r="AL562" s="2">
        <f t="shared" si="280"/>
        <v>664.2127999999999</v>
      </c>
      <c r="AM562" s="2">
        <f t="shared" si="281"/>
        <v>151.46399999999997</v>
      </c>
      <c r="AN562" s="2">
        <f t="shared" si="282"/>
        <v>-14.648000000000003</v>
      </c>
      <c r="AT562" s="2">
        <f t="shared" si="283"/>
        <v>664.2127999999999</v>
      </c>
      <c r="AU562" s="2">
        <f t="shared" si="284"/>
        <v>151.46399999999997</v>
      </c>
      <c r="AV562" s="2">
        <f t="shared" si="285"/>
        <v>-14.648000000000003</v>
      </c>
      <c r="BB562" s="2">
        <f t="shared" si="286"/>
        <v>2903.271999999999</v>
      </c>
      <c r="BC562" s="2">
        <f t="shared" si="287"/>
        <v>667.55999999999983</v>
      </c>
      <c r="BD562" s="2">
        <f t="shared" si="288"/>
        <v>-81.400000000000006</v>
      </c>
      <c r="BK562" s="48"/>
      <c r="BN562" s="6"/>
    </row>
    <row r="563" spans="1:67" ht="20.100000000000001" customHeight="1" outlineLevel="1">
      <c r="A563">
        <v>1</v>
      </c>
      <c r="D563" s="9" t="s">
        <v>189</v>
      </c>
      <c r="N563" s="2">
        <f t="shared" si="271"/>
        <v>-147.82320000000004</v>
      </c>
      <c r="O563" s="2">
        <f t="shared" si="272"/>
        <v>-84.082320000000038</v>
      </c>
      <c r="P563" s="2">
        <f t="shared" si="273"/>
        <v>-94.342320000000029</v>
      </c>
      <c r="V563" s="2">
        <f t="shared" si="274"/>
        <v>-147.82320000000004</v>
      </c>
      <c r="W563" s="2">
        <f t="shared" si="275"/>
        <v>-84.082320000000038</v>
      </c>
      <c r="X563" s="2">
        <f t="shared" si="276"/>
        <v>-94.342320000000029</v>
      </c>
      <c r="AD563" s="2">
        <f t="shared" si="277"/>
        <v>-147.82320000000004</v>
      </c>
      <c r="AE563" s="2">
        <f t="shared" si="278"/>
        <v>-84.082320000000038</v>
      </c>
      <c r="AF563" s="2">
        <f t="shared" si="279"/>
        <v>-94.342320000000029</v>
      </c>
      <c r="AL563" s="2">
        <f t="shared" si="280"/>
        <v>-147.82320000000004</v>
      </c>
      <c r="AM563" s="2">
        <f t="shared" si="281"/>
        <v>-84.082320000000038</v>
      </c>
      <c r="AN563" s="2">
        <f t="shared" si="282"/>
        <v>-94.342320000000029</v>
      </c>
      <c r="AT563" s="2">
        <f t="shared" si="283"/>
        <v>-147.82320000000004</v>
      </c>
      <c r="AU563" s="2">
        <f t="shared" si="284"/>
        <v>-84.082320000000038</v>
      </c>
      <c r="AV563" s="2">
        <f t="shared" si="285"/>
        <v>-94.342320000000029</v>
      </c>
      <c r="BB563" s="2">
        <f t="shared" si="286"/>
        <v>-739.11600000000089</v>
      </c>
      <c r="BC563" s="2">
        <f t="shared" si="287"/>
        <v>-420.41160000000036</v>
      </c>
      <c r="BD563" s="2">
        <f t="shared" si="288"/>
        <v>-471.71160000000032</v>
      </c>
      <c r="BK563" s="48"/>
      <c r="BN563" s="6"/>
      <c r="BO563" s="57"/>
    </row>
    <row r="564" spans="1:67" ht="20.100000000000001" customHeight="1" outlineLevel="1">
      <c r="A564">
        <v>1</v>
      </c>
      <c r="D564" s="9" t="s">
        <v>26</v>
      </c>
      <c r="N564" s="2">
        <f t="shared" si="271"/>
        <v>48.95999999999998</v>
      </c>
      <c r="O564" s="2">
        <f t="shared" si="272"/>
        <v>29.199999999999996</v>
      </c>
      <c r="P564" s="2">
        <f t="shared" si="273"/>
        <v>10.479999999999999</v>
      </c>
      <c r="V564" s="2">
        <f t="shared" si="274"/>
        <v>48.95999999999998</v>
      </c>
      <c r="W564" s="2">
        <f t="shared" si="275"/>
        <v>29.199999999999996</v>
      </c>
      <c r="X564" s="2">
        <f t="shared" si="276"/>
        <v>10.479999999999999</v>
      </c>
      <c r="AD564" s="2">
        <f t="shared" si="277"/>
        <v>48.95999999999998</v>
      </c>
      <c r="AE564" s="2">
        <f t="shared" si="278"/>
        <v>29.199999999999996</v>
      </c>
      <c r="AF564" s="2">
        <f t="shared" si="279"/>
        <v>10.479999999999999</v>
      </c>
      <c r="AL564" s="2">
        <f t="shared" si="280"/>
        <v>48.95999999999998</v>
      </c>
      <c r="AM564" s="2">
        <f t="shared" si="281"/>
        <v>29.199999999999996</v>
      </c>
      <c r="AN564" s="2">
        <f t="shared" si="282"/>
        <v>10.479999999999999</v>
      </c>
      <c r="AT564" s="2">
        <f t="shared" si="283"/>
        <v>48.95999999999998</v>
      </c>
      <c r="AU564" s="2">
        <f t="shared" si="284"/>
        <v>29.199999999999996</v>
      </c>
      <c r="AV564" s="2">
        <f t="shared" si="285"/>
        <v>10.479999999999999</v>
      </c>
      <c r="BB564" s="2">
        <f t="shared" si="286"/>
        <v>244.79999999999995</v>
      </c>
      <c r="BC564" s="2">
        <f t="shared" si="287"/>
        <v>145.99999999999994</v>
      </c>
      <c r="BD564" s="2">
        <f t="shared" si="288"/>
        <v>52.399999999999991</v>
      </c>
      <c r="BK564" s="48"/>
      <c r="BL564" s="6"/>
      <c r="BM564" s="6"/>
      <c r="BN564" s="6"/>
      <c r="BO564" s="57"/>
    </row>
    <row r="565" spans="1:67" ht="20.100000000000001" customHeight="1" outlineLevel="1">
      <c r="A565">
        <v>1</v>
      </c>
      <c r="D565" s="9" t="s">
        <v>274</v>
      </c>
      <c r="N565" s="2">
        <f t="shared" si="271"/>
        <v>-281.24741213999999</v>
      </c>
      <c r="O565" s="2">
        <f t="shared" si="272"/>
        <v>-28.124741213999989</v>
      </c>
      <c r="P565" s="2">
        <f t="shared" si="273"/>
        <v>-28.124741213999989</v>
      </c>
      <c r="V565" s="2">
        <f t="shared" si="274"/>
        <v>-71.045642564999994</v>
      </c>
      <c r="W565" s="2">
        <f t="shared" si="275"/>
        <v>-7.1045642565000016</v>
      </c>
      <c r="X565" s="2">
        <f t="shared" si="276"/>
        <v>-7.1045642565000016</v>
      </c>
      <c r="AD565" s="2">
        <f t="shared" si="277"/>
        <v>-191.64815993249999</v>
      </c>
      <c r="AE565" s="2">
        <f t="shared" si="278"/>
        <v>-19.164815993249995</v>
      </c>
      <c r="AF565" s="2">
        <f t="shared" si="279"/>
        <v>-19.164815993249995</v>
      </c>
      <c r="AL565" s="2">
        <f t="shared" si="280"/>
        <v>-107.564164515</v>
      </c>
      <c r="AM565" s="2">
        <f t="shared" si="281"/>
        <v>-10.756416451500002</v>
      </c>
      <c r="AN565" s="2">
        <f t="shared" si="282"/>
        <v>-10.756416451500002</v>
      </c>
      <c r="AT565" s="2">
        <f t="shared" si="283"/>
        <v>-117.32720352749999</v>
      </c>
      <c r="AU565" s="2">
        <f t="shared" si="284"/>
        <v>-11.732720352750002</v>
      </c>
      <c r="AV565" s="2">
        <f t="shared" si="285"/>
        <v>-11.732720352750002</v>
      </c>
      <c r="BB565" s="2">
        <f t="shared" si="286"/>
        <v>-768.83258267999986</v>
      </c>
      <c r="BC565" s="2">
        <f t="shared" si="287"/>
        <v>-76.883258267999992</v>
      </c>
      <c r="BD565" s="2">
        <f t="shared" si="288"/>
        <v>-76.883258267999992</v>
      </c>
      <c r="BK565" s="48"/>
      <c r="BL565" s="6"/>
      <c r="BM565" s="6"/>
      <c r="BN565" s="6"/>
      <c r="BO565" s="57"/>
    </row>
    <row r="566" spans="1:67" ht="20.100000000000001" customHeight="1" outlineLevel="1">
      <c r="A566">
        <v>1</v>
      </c>
      <c r="D566" s="9" t="s">
        <v>290</v>
      </c>
      <c r="N566" s="2">
        <f t="shared" si="271"/>
        <v>-7.1230000000000002</v>
      </c>
      <c r="O566" s="2">
        <f t="shared" si="272"/>
        <v>-5.6865000000000006</v>
      </c>
      <c r="P566" s="2">
        <f t="shared" si="273"/>
        <v>-5.6865000000000006</v>
      </c>
      <c r="V566" s="2">
        <f t="shared" si="274"/>
        <v>-5.9414999999999996</v>
      </c>
      <c r="W566" s="2">
        <f t="shared" si="275"/>
        <v>-5.5674999999999999</v>
      </c>
      <c r="X566" s="2">
        <f t="shared" si="276"/>
        <v>-5.5674999999999999</v>
      </c>
      <c r="AD566" s="2">
        <f t="shared" si="277"/>
        <v>-6.63</v>
      </c>
      <c r="AE566" s="2">
        <f t="shared" si="278"/>
        <v>-5.6440000000000001</v>
      </c>
      <c r="AF566" s="2">
        <f t="shared" si="279"/>
        <v>-5.6440000000000001</v>
      </c>
      <c r="AL566" s="2">
        <f t="shared" si="280"/>
        <v>-6.1369999999999987</v>
      </c>
      <c r="AM566" s="2">
        <f t="shared" si="281"/>
        <v>-5.5929999999999991</v>
      </c>
      <c r="AN566" s="2">
        <f t="shared" si="282"/>
        <v>-5.5929999999999991</v>
      </c>
      <c r="AT566" s="2">
        <f t="shared" si="283"/>
        <v>-6.1964999999999986</v>
      </c>
      <c r="AU566" s="2">
        <f t="shared" si="284"/>
        <v>-5.6099999999999994</v>
      </c>
      <c r="AV566" s="2">
        <f t="shared" si="285"/>
        <v>-5.6099999999999994</v>
      </c>
      <c r="BB566" s="2">
        <f t="shared" si="286"/>
        <v>-32.027999999999999</v>
      </c>
      <c r="BC566" s="2">
        <f t="shared" si="287"/>
        <v>-28.101000000000006</v>
      </c>
      <c r="BD566" s="2">
        <f t="shared" si="288"/>
        <v>-28.101000000000006</v>
      </c>
      <c r="BN566" s="6"/>
      <c r="BO566" s="57"/>
    </row>
    <row r="567" spans="1:67" ht="20.100000000000001" customHeight="1" outlineLevel="1">
      <c r="A567">
        <v>1</v>
      </c>
      <c r="D567" s="9" t="s">
        <v>296</v>
      </c>
      <c r="N567" s="2">
        <f t="shared" si="271"/>
        <v>-1156.1765</v>
      </c>
      <c r="O567" s="2">
        <f t="shared" si="272"/>
        <v>-115.61765000000001</v>
      </c>
      <c r="P567" s="2">
        <f t="shared" si="273"/>
        <v>-115.61765000000001</v>
      </c>
      <c r="V567" s="2">
        <f t="shared" si="274"/>
        <v>-1156.1765</v>
      </c>
      <c r="W567" s="2">
        <f t="shared" si="275"/>
        <v>-115.61765000000001</v>
      </c>
      <c r="X567" s="2">
        <f t="shared" si="276"/>
        <v>-115.61765000000001</v>
      </c>
      <c r="AD567" s="2">
        <f t="shared" si="277"/>
        <v>-1156.1765</v>
      </c>
      <c r="AE567" s="2">
        <f t="shared" si="278"/>
        <v>-115.61765000000001</v>
      </c>
      <c r="AF567" s="2">
        <f t="shared" si="279"/>
        <v>-115.61765000000001</v>
      </c>
      <c r="AL567" s="2">
        <f t="shared" si="280"/>
        <v>-1156.1765</v>
      </c>
      <c r="AM567" s="2">
        <f t="shared" si="281"/>
        <v>-115.61765000000001</v>
      </c>
      <c r="AN567" s="2">
        <f t="shared" si="282"/>
        <v>-115.61765000000001</v>
      </c>
      <c r="AT567" s="2">
        <f t="shared" si="283"/>
        <v>-1156.1765</v>
      </c>
      <c r="AU567" s="2">
        <f t="shared" si="284"/>
        <v>-115.61765000000001</v>
      </c>
      <c r="AV567" s="2">
        <f t="shared" si="285"/>
        <v>-115.61765000000001</v>
      </c>
      <c r="BB567" s="2">
        <f t="shared" si="286"/>
        <v>-5780.8824999999997</v>
      </c>
      <c r="BC567" s="2">
        <f t="shared" si="287"/>
        <v>-578.08825000000002</v>
      </c>
      <c r="BD567" s="2">
        <f t="shared" si="288"/>
        <v>-578.08825000000002</v>
      </c>
      <c r="BN567" s="6"/>
      <c r="BO567" s="57"/>
    </row>
    <row r="568" spans="1:67" ht="20.100000000000001" customHeight="1" outlineLevel="1">
      <c r="A568">
        <v>1</v>
      </c>
      <c r="D568" s="9" t="s">
        <v>306</v>
      </c>
      <c r="N568" s="2">
        <f t="shared" si="271"/>
        <v>-29.877499999999998</v>
      </c>
      <c r="O568" s="2">
        <f t="shared" si="272"/>
        <v>-2.9877500000000006</v>
      </c>
      <c r="P568" s="2">
        <f t="shared" si="273"/>
        <v>-2.9877500000000006</v>
      </c>
      <c r="V568" s="2">
        <f t="shared" si="274"/>
        <v>-29.877499999999998</v>
      </c>
      <c r="W568" s="2">
        <f t="shared" si="275"/>
        <v>-2.9877500000000006</v>
      </c>
      <c r="X568" s="2">
        <f t="shared" si="276"/>
        <v>-2.9877500000000006</v>
      </c>
      <c r="AD568" s="2">
        <f t="shared" si="277"/>
        <v>-29.877499999999998</v>
      </c>
      <c r="AE568" s="2">
        <f t="shared" si="278"/>
        <v>-2.9877500000000006</v>
      </c>
      <c r="AF568" s="2">
        <f t="shared" si="279"/>
        <v>-2.9877500000000006</v>
      </c>
      <c r="AL568" s="2">
        <f t="shared" si="280"/>
        <v>-29.877499999999998</v>
      </c>
      <c r="AM568" s="2">
        <f t="shared" si="281"/>
        <v>-2.9877500000000006</v>
      </c>
      <c r="AN568" s="2">
        <f t="shared" si="282"/>
        <v>-2.9877500000000006</v>
      </c>
      <c r="AT568" s="2">
        <f t="shared" si="283"/>
        <v>-29.877499999999998</v>
      </c>
      <c r="AU568" s="2">
        <f t="shared" si="284"/>
        <v>-2.9877500000000006</v>
      </c>
      <c r="AV568" s="2">
        <f t="shared" si="285"/>
        <v>-2.9877500000000006</v>
      </c>
      <c r="BB568" s="2">
        <f t="shared" si="286"/>
        <v>-149.38749999999999</v>
      </c>
      <c r="BC568" s="2">
        <f t="shared" si="287"/>
        <v>-14.938750000000002</v>
      </c>
      <c r="BD568" s="2">
        <f t="shared" si="288"/>
        <v>-14.938750000000002</v>
      </c>
      <c r="BN568" s="6"/>
      <c r="BO568" s="57"/>
    </row>
    <row r="569" spans="1:67" ht="20.100000000000001" customHeight="1" outlineLevel="1">
      <c r="A569">
        <v>1</v>
      </c>
      <c r="D569" s="9" t="s">
        <v>309</v>
      </c>
      <c r="N569" s="2">
        <f t="shared" si="271"/>
        <v>-39.03567408</v>
      </c>
      <c r="O569" s="2">
        <f t="shared" si="272"/>
        <v>0</v>
      </c>
      <c r="P569" s="2">
        <f t="shared" si="273"/>
        <v>0</v>
      </c>
      <c r="V569" s="2">
        <f t="shared" si="274"/>
        <v>-9.8607646799999991</v>
      </c>
      <c r="W569" s="2">
        <f t="shared" si="275"/>
        <v>0</v>
      </c>
      <c r="X569" s="2">
        <f t="shared" si="276"/>
        <v>0</v>
      </c>
      <c r="AD569" s="2">
        <f t="shared" si="277"/>
        <v>-26.599765139999995</v>
      </c>
      <c r="AE569" s="2">
        <f t="shared" si="278"/>
        <v>0</v>
      </c>
      <c r="AF569" s="2">
        <f t="shared" si="279"/>
        <v>0</v>
      </c>
      <c r="AL569" s="2">
        <f t="shared" si="280"/>
        <v>-14.929345080000004</v>
      </c>
      <c r="AM569" s="2">
        <f t="shared" si="281"/>
        <v>0</v>
      </c>
      <c r="AN569" s="2">
        <f t="shared" si="282"/>
        <v>0</v>
      </c>
      <c r="AT569" s="2">
        <f t="shared" si="283"/>
        <v>-16.284403979999997</v>
      </c>
      <c r="AU569" s="2">
        <f t="shared" si="284"/>
        <v>0</v>
      </c>
      <c r="AV569" s="2">
        <f t="shared" si="285"/>
        <v>0</v>
      </c>
      <c r="BB569" s="2">
        <f t="shared" si="286"/>
        <v>-106.70995296000001</v>
      </c>
      <c r="BC569" s="2">
        <f t="shared" si="287"/>
        <v>0</v>
      </c>
      <c r="BD569" s="2">
        <f t="shared" si="288"/>
        <v>0</v>
      </c>
      <c r="BN569" s="6"/>
      <c r="BO569" s="57"/>
    </row>
    <row r="570" spans="1:67" ht="20.100000000000001" customHeight="1" outlineLevel="1">
      <c r="A570">
        <v>1</v>
      </c>
      <c r="D570" s="9" t="s">
        <v>315</v>
      </c>
      <c r="N570" s="2">
        <f t="shared" si="271"/>
        <v>-158.90646311999998</v>
      </c>
      <c r="O570" s="2">
        <f t="shared" si="272"/>
        <v>-15.890646311999998</v>
      </c>
      <c r="P570" s="2">
        <f t="shared" si="273"/>
        <v>-15.890646311999998</v>
      </c>
      <c r="V570" s="2">
        <f t="shared" si="274"/>
        <v>-141.03898902</v>
      </c>
      <c r="W570" s="2">
        <f t="shared" si="275"/>
        <v>-14.103898901999999</v>
      </c>
      <c r="X570" s="2">
        <f t="shared" si="276"/>
        <v>-14.103898901999999</v>
      </c>
      <c r="AD570" s="2">
        <f t="shared" si="277"/>
        <v>-151.29038871</v>
      </c>
      <c r="AE570" s="2">
        <f t="shared" si="278"/>
        <v>-15.129038870999999</v>
      </c>
      <c r="AF570" s="2">
        <f t="shared" si="279"/>
        <v>-15.129038870999999</v>
      </c>
      <c r="AL570" s="2">
        <f t="shared" si="280"/>
        <v>-144.14311961999999</v>
      </c>
      <c r="AM570" s="2">
        <f t="shared" si="281"/>
        <v>-14.414311961999999</v>
      </c>
      <c r="AN570" s="2">
        <f t="shared" si="282"/>
        <v>-14.414311961999999</v>
      </c>
      <c r="AT570" s="2">
        <f t="shared" si="283"/>
        <v>-144.97299296999998</v>
      </c>
      <c r="AU570" s="2">
        <f t="shared" si="284"/>
        <v>-14.497299297</v>
      </c>
      <c r="AV570" s="2">
        <f t="shared" si="285"/>
        <v>-14.497299297</v>
      </c>
      <c r="BB570" s="2">
        <f t="shared" si="286"/>
        <v>-740.35195343999999</v>
      </c>
      <c r="BC570" s="2">
        <f t="shared" si="287"/>
        <v>-74.035195344000002</v>
      </c>
      <c r="BD570" s="2">
        <f t="shared" si="288"/>
        <v>-74.035195344000002</v>
      </c>
      <c r="BN570" s="6"/>
      <c r="BO570" s="57"/>
    </row>
    <row r="571" spans="1:67" ht="20.100000000000001" customHeight="1" outlineLevel="1">
      <c r="A571">
        <v>1</v>
      </c>
      <c r="D571" s="9" t="s">
        <v>372</v>
      </c>
      <c r="N571" s="2">
        <f t="shared" si="271"/>
        <v>-67.994900000000001</v>
      </c>
      <c r="O571" s="2">
        <f t="shared" si="272"/>
        <v>-6.7994899999999996</v>
      </c>
      <c r="P571" s="2">
        <f t="shared" si="273"/>
        <v>-6.7994899999999996</v>
      </c>
      <c r="V571" s="2">
        <f t="shared" si="274"/>
        <v>-67.994900000000001</v>
      </c>
      <c r="W571" s="2">
        <f t="shared" si="275"/>
        <v>-6.7994899999999996</v>
      </c>
      <c r="X571" s="2">
        <f t="shared" si="276"/>
        <v>-6.7994899999999996</v>
      </c>
      <c r="AD571" s="2">
        <f t="shared" si="277"/>
        <v>-67.994900000000001</v>
      </c>
      <c r="AE571" s="2">
        <f t="shared" si="278"/>
        <v>-6.7994899999999996</v>
      </c>
      <c r="AF571" s="2">
        <f t="shared" si="279"/>
        <v>-6.7994899999999996</v>
      </c>
      <c r="AL571" s="2">
        <f t="shared" si="280"/>
        <v>-67.994900000000001</v>
      </c>
      <c r="AM571" s="2">
        <f t="shared" si="281"/>
        <v>-6.7994899999999996</v>
      </c>
      <c r="AN571" s="2">
        <f t="shared" si="282"/>
        <v>-6.7994899999999996</v>
      </c>
      <c r="AT571" s="2">
        <f t="shared" si="283"/>
        <v>-67.994900000000001</v>
      </c>
      <c r="AU571" s="2">
        <f t="shared" si="284"/>
        <v>-6.7994899999999996</v>
      </c>
      <c r="AV571" s="2">
        <f t="shared" si="285"/>
        <v>-6.7994899999999996</v>
      </c>
      <c r="BB571" s="2">
        <f t="shared" si="286"/>
        <v>-339.97449999999998</v>
      </c>
      <c r="BC571" s="2">
        <f t="shared" si="287"/>
        <v>-33.997450000000001</v>
      </c>
      <c r="BD571" s="2">
        <f t="shared" si="288"/>
        <v>-33.997450000000001</v>
      </c>
      <c r="BN571" s="6"/>
      <c r="BO571" s="57"/>
    </row>
    <row r="572" spans="1:67" ht="20.100000000000001" customHeight="1" outlineLevel="1">
      <c r="D572" s="206" t="s">
        <v>423</v>
      </c>
      <c r="N572" s="2"/>
      <c r="O572" s="2"/>
      <c r="P572" s="2"/>
      <c r="V572" s="2"/>
      <c r="W572" s="2"/>
      <c r="X572" s="2"/>
      <c r="AD572" s="2"/>
      <c r="AE572" s="2"/>
      <c r="AF572" s="2"/>
      <c r="AL572" s="2"/>
      <c r="AM572" s="2"/>
      <c r="AN572" s="2"/>
      <c r="AT572" s="2"/>
      <c r="AU572" s="2"/>
      <c r="AV572" s="2"/>
      <c r="BB572" s="2"/>
      <c r="BC572" s="2"/>
      <c r="BD572" s="2"/>
      <c r="BN572" s="6"/>
      <c r="BO572" s="57"/>
    </row>
    <row r="573" spans="1:67" ht="20.100000000000001" customHeight="1" outlineLevel="1">
      <c r="D573" s="206" t="s">
        <v>424</v>
      </c>
      <c r="N573" s="2"/>
      <c r="O573" s="2"/>
      <c r="P573" s="2"/>
      <c r="V573" s="2"/>
      <c r="W573" s="2"/>
      <c r="X573" s="2"/>
      <c r="AD573" s="2"/>
      <c r="AE573" s="2"/>
      <c r="AF573" s="2"/>
      <c r="AL573" s="2"/>
      <c r="AM573" s="2"/>
      <c r="AN573" s="2"/>
      <c r="AT573" s="2"/>
      <c r="AU573" s="2"/>
      <c r="AV573" s="2"/>
      <c r="BB573" s="2"/>
      <c r="BC573" s="2"/>
      <c r="BD573" s="2"/>
      <c r="BN573" s="6"/>
      <c r="BO573" s="57"/>
    </row>
    <row r="574" spans="1:67" ht="20.100000000000001" customHeight="1" outlineLevel="1">
      <c r="A574">
        <v>1</v>
      </c>
      <c r="D574" s="9" t="s">
        <v>336</v>
      </c>
      <c r="N574" s="2">
        <f t="shared" ref="N574:P579" si="289">N551-J551</f>
        <v>203.23776000000004</v>
      </c>
      <c r="O574" s="2">
        <f t="shared" si="289"/>
        <v>59.894976</v>
      </c>
      <c r="P574" s="2">
        <f t="shared" si="289"/>
        <v>0</v>
      </c>
      <c r="V574" s="2">
        <f t="shared" ref="V574:X579" si="290">V551-R551</f>
        <v>89.656320000000022</v>
      </c>
      <c r="W574" s="2">
        <f t="shared" si="290"/>
        <v>48.536832000000004</v>
      </c>
      <c r="X574" s="2">
        <f t="shared" si="290"/>
        <v>0</v>
      </c>
      <c r="AD574" s="2">
        <f t="shared" ref="AD574:AF579" si="291">AD551-Z551</f>
        <v>285.67200000000003</v>
      </c>
      <c r="AE574" s="2">
        <f t="shared" si="291"/>
        <v>68.138400000000004</v>
      </c>
      <c r="AF574" s="2">
        <f t="shared" si="291"/>
        <v>0</v>
      </c>
      <c r="AL574" s="2">
        <f t="shared" ref="AL574:AN579" si="292">AL551-AH551</f>
        <v>145.72127999999998</v>
      </c>
      <c r="AM574" s="2">
        <f t="shared" si="292"/>
        <v>54.143328000000011</v>
      </c>
      <c r="AN574" s="2">
        <f t="shared" si="292"/>
        <v>0</v>
      </c>
      <c r="AT574" s="2">
        <f t="shared" ref="AT574:AV579" si="293">AT551-AP551</f>
        <v>130.72224</v>
      </c>
      <c r="AU574" s="2">
        <f t="shared" si="293"/>
        <v>52.643423999999996</v>
      </c>
      <c r="AV574" s="2">
        <f t="shared" si="293"/>
        <v>0</v>
      </c>
      <c r="BB574" s="2">
        <f t="shared" ref="BB574:BD579" si="294">BB551-AX551</f>
        <v>855.00960000000009</v>
      </c>
      <c r="BC574" s="2">
        <f t="shared" si="294"/>
        <v>283.35696000000002</v>
      </c>
      <c r="BD574" s="2">
        <f t="shared" si="294"/>
        <v>0</v>
      </c>
      <c r="BN574" s="6"/>
      <c r="BO574" s="57"/>
    </row>
    <row r="575" spans="1:67" ht="20.100000000000001" customHeight="1" outlineLevel="1">
      <c r="A575">
        <v>1</v>
      </c>
      <c r="D575" s="9" t="s">
        <v>359</v>
      </c>
      <c r="N575" s="2">
        <f t="shared" si="289"/>
        <v>-208.19200000000001</v>
      </c>
      <c r="O575" s="2">
        <f t="shared" si="289"/>
        <v>-66.510400000000004</v>
      </c>
      <c r="P575" s="2">
        <f t="shared" si="289"/>
        <v>-53.655199999999994</v>
      </c>
      <c r="V575" s="2">
        <f t="shared" si="290"/>
        <v>-208.19200000000001</v>
      </c>
      <c r="W575" s="2">
        <f t="shared" si="290"/>
        <v>-66.510400000000004</v>
      </c>
      <c r="X575" s="2">
        <f t="shared" si="290"/>
        <v>-53.655199999999994</v>
      </c>
      <c r="AD575" s="2">
        <f t="shared" si="291"/>
        <v>-208.19200000000001</v>
      </c>
      <c r="AE575" s="2">
        <f t="shared" si="291"/>
        <v>-66.510400000000004</v>
      </c>
      <c r="AF575" s="2">
        <f t="shared" si="291"/>
        <v>-53.655199999999994</v>
      </c>
      <c r="AL575" s="2">
        <f t="shared" si="292"/>
        <v>-208.19200000000001</v>
      </c>
      <c r="AM575" s="2">
        <f t="shared" si="292"/>
        <v>-66.510400000000004</v>
      </c>
      <c r="AN575" s="2">
        <f t="shared" si="292"/>
        <v>-53.655199999999994</v>
      </c>
      <c r="AT575" s="2">
        <f t="shared" si="293"/>
        <v>-208.19200000000001</v>
      </c>
      <c r="AU575" s="2">
        <f t="shared" si="293"/>
        <v>-66.510400000000004</v>
      </c>
      <c r="AV575" s="2">
        <f t="shared" si="293"/>
        <v>-53.655199999999994</v>
      </c>
      <c r="BB575" s="2">
        <f t="shared" si="294"/>
        <v>-1040.96</v>
      </c>
      <c r="BC575" s="2">
        <f t="shared" si="294"/>
        <v>-332.55200000000002</v>
      </c>
      <c r="BD575" s="2">
        <f t="shared" si="294"/>
        <v>-268.27599999999995</v>
      </c>
      <c r="BN575" s="6"/>
    </row>
    <row r="576" spans="1:67" ht="20.100000000000001" customHeight="1" outlineLevel="1">
      <c r="A576">
        <v>1</v>
      </c>
      <c r="D576" s="9" t="s">
        <v>360</v>
      </c>
      <c r="N576" s="2">
        <f t="shared" si="289"/>
        <v>-203.6</v>
      </c>
      <c r="O576" s="2">
        <f t="shared" si="289"/>
        <v>-57.8</v>
      </c>
      <c r="P576" s="2">
        <f t="shared" si="289"/>
        <v>-39.699999999999996</v>
      </c>
      <c r="V576" s="2">
        <f t="shared" si="290"/>
        <v>-203.6</v>
      </c>
      <c r="W576" s="2">
        <f t="shared" si="290"/>
        <v>-57.8</v>
      </c>
      <c r="X576" s="2">
        <f t="shared" si="290"/>
        <v>-39.699999999999996</v>
      </c>
      <c r="AD576" s="2">
        <f t="shared" si="291"/>
        <v>-203.6</v>
      </c>
      <c r="AE576" s="2">
        <f t="shared" si="291"/>
        <v>-57.8</v>
      </c>
      <c r="AF576" s="2">
        <f t="shared" si="291"/>
        <v>-39.699999999999996</v>
      </c>
      <c r="AL576" s="2">
        <f t="shared" si="292"/>
        <v>-203.6</v>
      </c>
      <c r="AM576" s="2">
        <f t="shared" si="292"/>
        <v>-57.8</v>
      </c>
      <c r="AN576" s="2">
        <f t="shared" si="292"/>
        <v>-39.699999999999996</v>
      </c>
      <c r="AT576" s="2">
        <f t="shared" si="293"/>
        <v>-203.6</v>
      </c>
      <c r="AU576" s="2">
        <f t="shared" si="293"/>
        <v>-57.8</v>
      </c>
      <c r="AV576" s="2">
        <f t="shared" si="293"/>
        <v>-39.699999999999996</v>
      </c>
      <c r="BB576" s="2">
        <f t="shared" si="294"/>
        <v>-1018</v>
      </c>
      <c r="BC576" s="2">
        <f t="shared" si="294"/>
        <v>-289</v>
      </c>
      <c r="BD576" s="2">
        <f t="shared" si="294"/>
        <v>-198.49999999999997</v>
      </c>
      <c r="BN576" s="6"/>
    </row>
    <row r="577" spans="1:66" ht="20.100000000000001" customHeight="1" outlineLevel="1">
      <c r="A577">
        <v>1</v>
      </c>
      <c r="D577" s="9" t="s">
        <v>361</v>
      </c>
      <c r="N577" s="2">
        <f t="shared" si="289"/>
        <v>-214.57599999999999</v>
      </c>
      <c r="O577" s="2">
        <f t="shared" si="289"/>
        <v>-68.775999999999996</v>
      </c>
      <c r="P577" s="2">
        <f t="shared" si="289"/>
        <v>-47.875999999999998</v>
      </c>
      <c r="V577" s="2">
        <f t="shared" si="290"/>
        <v>-214.57599999999999</v>
      </c>
      <c r="W577" s="2">
        <f t="shared" si="290"/>
        <v>-68.775999999999996</v>
      </c>
      <c r="X577" s="2">
        <f t="shared" si="290"/>
        <v>-47.875999999999998</v>
      </c>
      <c r="AD577" s="2">
        <f t="shared" si="291"/>
        <v>-214.57599999999999</v>
      </c>
      <c r="AE577" s="2">
        <f t="shared" si="291"/>
        <v>-68.775999999999996</v>
      </c>
      <c r="AF577" s="2">
        <f t="shared" si="291"/>
        <v>-47.875999999999998</v>
      </c>
      <c r="AL577" s="2">
        <f t="shared" si="292"/>
        <v>-214.57599999999999</v>
      </c>
      <c r="AM577" s="2">
        <f t="shared" si="292"/>
        <v>-68.775999999999996</v>
      </c>
      <c r="AN577" s="2">
        <f t="shared" si="292"/>
        <v>-47.875999999999998</v>
      </c>
      <c r="AT577" s="2">
        <f t="shared" si="293"/>
        <v>-214.57599999999999</v>
      </c>
      <c r="AU577" s="2">
        <f t="shared" si="293"/>
        <v>-68.775999999999996</v>
      </c>
      <c r="AV577" s="2">
        <f t="shared" si="293"/>
        <v>-47.875999999999998</v>
      </c>
      <c r="BB577" s="2">
        <f t="shared" si="294"/>
        <v>-1072.8799999999999</v>
      </c>
      <c r="BC577" s="2">
        <f t="shared" si="294"/>
        <v>-343.88</v>
      </c>
      <c r="BD577" s="2">
        <f t="shared" si="294"/>
        <v>-239.38</v>
      </c>
      <c r="BN577" s="6"/>
    </row>
    <row r="578" spans="1:66" ht="20.100000000000001" customHeight="1" outlineLevel="1">
      <c r="A578">
        <v>1</v>
      </c>
      <c r="D578" s="9" t="s">
        <v>31</v>
      </c>
      <c r="N578" s="2">
        <f t="shared" si="289"/>
        <v>-17</v>
      </c>
      <c r="O578" s="2">
        <f t="shared" si="289"/>
        <v>-17</v>
      </c>
      <c r="P578" s="2">
        <f t="shared" si="289"/>
        <v>-17</v>
      </c>
      <c r="V578" s="2">
        <f t="shared" si="290"/>
        <v>-17</v>
      </c>
      <c r="W578" s="2">
        <f t="shared" si="290"/>
        <v>-17</v>
      </c>
      <c r="X578" s="2">
        <f t="shared" si="290"/>
        <v>-17</v>
      </c>
      <c r="AD578" s="2">
        <f t="shared" si="291"/>
        <v>-17</v>
      </c>
      <c r="AE578" s="2">
        <f t="shared" si="291"/>
        <v>-17</v>
      </c>
      <c r="AF578" s="2">
        <f t="shared" si="291"/>
        <v>-17</v>
      </c>
      <c r="AL578" s="2">
        <f t="shared" si="292"/>
        <v>-17</v>
      </c>
      <c r="AM578" s="2">
        <f t="shared" si="292"/>
        <v>-17</v>
      </c>
      <c r="AN578" s="2">
        <f t="shared" si="292"/>
        <v>-17</v>
      </c>
      <c r="AT578" s="2">
        <f t="shared" si="293"/>
        <v>-17</v>
      </c>
      <c r="AU578" s="2">
        <f t="shared" si="293"/>
        <v>-17</v>
      </c>
      <c r="AV578" s="2">
        <f t="shared" si="293"/>
        <v>-17</v>
      </c>
      <c r="BB578" s="2">
        <f t="shared" si="294"/>
        <v>-85</v>
      </c>
      <c r="BC578" s="2">
        <f t="shared" si="294"/>
        <v>-85</v>
      </c>
      <c r="BD578" s="2">
        <f t="shared" si="294"/>
        <v>-85</v>
      </c>
      <c r="BN578" s="6"/>
    </row>
    <row r="579" spans="1:66" ht="20.100000000000001" customHeight="1" outlineLevel="1">
      <c r="A579">
        <v>1</v>
      </c>
      <c r="D579" s="61" t="s">
        <v>104</v>
      </c>
      <c r="N579" s="2">
        <f t="shared" si="289"/>
        <v>-3560.4402723800022</v>
      </c>
      <c r="O579" s="2">
        <f t="shared" si="289"/>
        <v>-600.58457983000028</v>
      </c>
      <c r="P579" s="2">
        <f t="shared" si="289"/>
        <v>-751.35735583000019</v>
      </c>
      <c r="V579" s="2">
        <f t="shared" si="290"/>
        <v>-3762.1537121049987</v>
      </c>
      <c r="W579" s="2">
        <f t="shared" si="290"/>
        <v>-677.53384474250015</v>
      </c>
      <c r="X579" s="2">
        <f t="shared" si="290"/>
        <v>-735.34847674250022</v>
      </c>
      <c r="AD579" s="2">
        <f t="shared" si="291"/>
        <v>-3319.3012581024996</v>
      </c>
      <c r="AE579" s="2">
        <f t="shared" si="291"/>
        <v>-582.04730929625032</v>
      </c>
      <c r="AF579" s="2">
        <f t="shared" si="291"/>
        <v>-741.06350929625012</v>
      </c>
      <c r="AL579" s="2">
        <f t="shared" si="292"/>
        <v>-3408.7252802550011</v>
      </c>
      <c r="AM579" s="2">
        <f t="shared" si="292"/>
        <v>-586.37105351750029</v>
      </c>
      <c r="AN579" s="2">
        <f t="shared" si="292"/>
        <v>-731.39218151750015</v>
      </c>
      <c r="AT579" s="2">
        <f t="shared" si="293"/>
        <v>-3432.5890947174976</v>
      </c>
      <c r="AU579" s="2">
        <f t="shared" si="293"/>
        <v>-589.00497907375006</v>
      </c>
      <c r="AV579" s="2">
        <f t="shared" si="293"/>
        <v>-732.52620307375048</v>
      </c>
      <c r="BB579" s="2">
        <f t="shared" si="294"/>
        <v>-17483.209617559995</v>
      </c>
      <c r="BC579" s="2">
        <f t="shared" si="294"/>
        <v>-3035.5417664600009</v>
      </c>
      <c r="BD579" s="2">
        <f t="shared" si="294"/>
        <v>-3691.6877264600016</v>
      </c>
      <c r="BN579" s="6"/>
    </row>
    <row r="580" spans="1:66" ht="20.100000000000001" customHeight="1" outlineLevel="1">
      <c r="A580">
        <v>1</v>
      </c>
      <c r="P580" s="2">
        <f>N579+O579+P579</f>
        <v>-4912.3822080400032</v>
      </c>
      <c r="X580" s="2">
        <f>V579+W579+X579</f>
        <v>-5175.0360335899986</v>
      </c>
      <c r="AF580" s="2">
        <f>AD579+AE579+AF579</f>
        <v>-4642.412076695</v>
      </c>
      <c r="AN580" s="2">
        <f>AL579+AM579+AN579</f>
        <v>-4726.4885152900015</v>
      </c>
      <c r="AV580" s="2">
        <f>AT579+AU579+AV579</f>
        <v>-4754.1202768649982</v>
      </c>
      <c r="BD580" s="2">
        <f>BB579+BC579+BD579</f>
        <v>-24210.439110479998</v>
      </c>
      <c r="BN580" s="6"/>
    </row>
    <row r="581" spans="1:66" ht="20.100000000000001" customHeight="1">
      <c r="A581" s="12" t="s">
        <v>373</v>
      </c>
      <c r="B581">
        <v>3</v>
      </c>
      <c r="C581" t="s">
        <v>374</v>
      </c>
    </row>
    <row r="582" spans="1:66" ht="20.100000000000001" customHeight="1">
      <c r="A582" s="12" t="s">
        <v>373</v>
      </c>
      <c r="B582">
        <v>3</v>
      </c>
      <c r="D582" s="25"/>
      <c r="J582" s="18" t="s">
        <v>8</v>
      </c>
      <c r="K582" s="18" t="s">
        <v>9</v>
      </c>
      <c r="L582" s="18" t="s">
        <v>10</v>
      </c>
      <c r="N582" s="18" t="s">
        <v>8</v>
      </c>
      <c r="O582" s="18" t="s">
        <v>9</v>
      </c>
      <c r="P582" s="18" t="s">
        <v>10</v>
      </c>
      <c r="R582" s="18" t="s">
        <v>8</v>
      </c>
      <c r="S582" s="18" t="s">
        <v>9</v>
      </c>
      <c r="T582" s="18" t="s">
        <v>10</v>
      </c>
      <c r="V582" s="18" t="s">
        <v>8</v>
      </c>
      <c r="W582" s="18" t="s">
        <v>9</v>
      </c>
      <c r="X582" s="18" t="s">
        <v>10</v>
      </c>
      <c r="Z582" s="18" t="s">
        <v>8</v>
      </c>
      <c r="AA582" s="18" t="s">
        <v>9</v>
      </c>
      <c r="AB582" s="18" t="s">
        <v>10</v>
      </c>
      <c r="AD582" s="18" t="s">
        <v>8</v>
      </c>
      <c r="AE582" s="18" t="s">
        <v>9</v>
      </c>
      <c r="AF582" s="18" t="s">
        <v>10</v>
      </c>
      <c r="AH582" s="18" t="s">
        <v>8</v>
      </c>
      <c r="AI582" s="18" t="s">
        <v>9</v>
      </c>
      <c r="AJ582" s="18" t="s">
        <v>10</v>
      </c>
      <c r="AL582" s="18" t="s">
        <v>8</v>
      </c>
      <c r="AM582" s="18" t="s">
        <v>9</v>
      </c>
      <c r="AN582" s="18" t="s">
        <v>10</v>
      </c>
      <c r="AP582" s="18" t="s">
        <v>8</v>
      </c>
      <c r="AQ582" s="18" t="s">
        <v>9</v>
      </c>
      <c r="AR582" s="18" t="s">
        <v>10</v>
      </c>
      <c r="AT582" s="18" t="s">
        <v>8</v>
      </c>
      <c r="AU582" s="18" t="s">
        <v>9</v>
      </c>
      <c r="AV582" s="18" t="s">
        <v>10</v>
      </c>
      <c r="AX582" s="18" t="s">
        <v>8</v>
      </c>
      <c r="AY582" s="18" t="s">
        <v>9</v>
      </c>
      <c r="AZ582" s="18" t="s">
        <v>10</v>
      </c>
      <c r="BB582" s="18" t="s">
        <v>8</v>
      </c>
      <c r="BC582" s="18" t="s">
        <v>9</v>
      </c>
      <c r="BD582" s="18" t="s">
        <v>10</v>
      </c>
    </row>
    <row r="583" spans="1:66" ht="19.5">
      <c r="A583" s="12" t="s">
        <v>373</v>
      </c>
      <c r="B583">
        <v>3</v>
      </c>
      <c r="D583" s="47" t="s">
        <v>18</v>
      </c>
      <c r="J583" s="3">
        <f t="shared" ref="J583:L587" si="295">J537</f>
        <v>2327.6446864000004</v>
      </c>
      <c r="K583" s="3">
        <f t="shared" si="295"/>
        <v>171.16446864</v>
      </c>
      <c r="L583" s="3">
        <f t="shared" si="295"/>
        <v>171.16446864</v>
      </c>
      <c r="N583" s="3">
        <f t="shared" ref="N583:P587" si="296">N537</f>
        <v>2507.81410336</v>
      </c>
      <c r="O583" s="3">
        <f t="shared" si="296"/>
        <v>183.50141033599999</v>
      </c>
      <c r="P583" s="3">
        <f t="shared" si="296"/>
        <v>57.501410335999999</v>
      </c>
      <c r="R583" s="3">
        <f t="shared" ref="R583:T587" si="297">R537</f>
        <v>1068.1148843999999</v>
      </c>
      <c r="S583" s="3">
        <f t="shared" si="297"/>
        <v>146.01148844000002</v>
      </c>
      <c r="T583" s="3">
        <f t="shared" si="297"/>
        <v>146.01148844000002</v>
      </c>
      <c r="V583" s="3">
        <f t="shared" ref="V583:X587" si="298">V537</f>
        <v>1088.7538485600001</v>
      </c>
      <c r="W583" s="3">
        <f t="shared" si="298"/>
        <v>159.59138485600002</v>
      </c>
      <c r="X583" s="3">
        <f t="shared" si="298"/>
        <v>33.591384856000005</v>
      </c>
      <c r="Z583" s="3">
        <f t="shared" ref="Z583:AB587" si="299">Z537</f>
        <v>2221.8336661999997</v>
      </c>
      <c r="AA583" s="3">
        <f t="shared" si="299"/>
        <v>160.58336661999996</v>
      </c>
      <c r="AB583" s="3">
        <f t="shared" si="299"/>
        <v>160.58336661999996</v>
      </c>
      <c r="AD583" s="3">
        <f t="shared" ref="AD583:AF587" si="300">AD537</f>
        <v>2335.1812218800001</v>
      </c>
      <c r="AE583" s="3">
        <f t="shared" si="300"/>
        <v>173.45012218799997</v>
      </c>
      <c r="AF583" s="3">
        <f t="shared" si="300"/>
        <v>47.450122188000002</v>
      </c>
      <c r="AH583" s="3">
        <f t="shared" ref="AH583:AJ587" si="301">AH537</f>
        <v>2134.2626163999998</v>
      </c>
      <c r="AI583" s="3">
        <f t="shared" si="301"/>
        <v>151.82626163999998</v>
      </c>
      <c r="AJ583" s="3">
        <f t="shared" si="301"/>
        <v>151.82626163999998</v>
      </c>
      <c r="AL583" s="3">
        <f t="shared" ref="AL583:AN587" si="302">AL537</f>
        <v>2194.7421853599994</v>
      </c>
      <c r="AM583" s="3">
        <f t="shared" si="302"/>
        <v>165.19021853599997</v>
      </c>
      <c r="AN583" s="3">
        <f t="shared" si="302"/>
        <v>39.190218535999996</v>
      </c>
      <c r="AP583" s="3">
        <f t="shared" ref="AP583:AR587" si="303">AP537</f>
        <v>2140.8605033999997</v>
      </c>
      <c r="AQ583" s="3">
        <f t="shared" si="303"/>
        <v>152.48605034000002</v>
      </c>
      <c r="AR583" s="3">
        <f t="shared" si="303"/>
        <v>152.48605034000002</v>
      </c>
      <c r="AT583" s="3">
        <f t="shared" ref="AT583:AV587" si="304">AT537</f>
        <v>2204.4827691599999</v>
      </c>
      <c r="AU583" s="3">
        <f t="shared" si="304"/>
        <v>165.79227691600002</v>
      </c>
      <c r="AV583" s="3">
        <f t="shared" si="304"/>
        <v>39.792276915999999</v>
      </c>
      <c r="AX583" s="3">
        <f t="shared" ref="AX583:AZ587" si="305">AX537</f>
        <v>9892.7163567999996</v>
      </c>
      <c r="AY583" s="3">
        <f t="shared" si="305"/>
        <v>782.07163567999999</v>
      </c>
      <c r="AZ583" s="3">
        <f t="shared" si="305"/>
        <v>782.07163567999999</v>
      </c>
      <c r="BB583" s="3">
        <f t="shared" ref="BB583:BD587" si="306">BB537</f>
        <v>10330.97412832</v>
      </c>
      <c r="BC583" s="3">
        <f t="shared" si="306"/>
        <v>847.52541283200003</v>
      </c>
      <c r="BD583" s="3">
        <f t="shared" si="306"/>
        <v>217.525412832</v>
      </c>
    </row>
    <row r="584" spans="1:66" ht="19.5">
      <c r="A584" s="12" t="s">
        <v>373</v>
      </c>
      <c r="B584">
        <v>3</v>
      </c>
      <c r="D584" s="47" t="s">
        <v>20</v>
      </c>
      <c r="J584" s="3">
        <f t="shared" si="295"/>
        <v>2346.4896000000003</v>
      </c>
      <c r="K584" s="3">
        <f t="shared" si="295"/>
        <v>494.22400000000005</v>
      </c>
      <c r="L584" s="3">
        <f t="shared" si="295"/>
        <v>247.11200000000002</v>
      </c>
      <c r="N584" s="3">
        <f t="shared" si="296"/>
        <v>0</v>
      </c>
      <c r="O584" s="3">
        <f t="shared" si="296"/>
        <v>0</v>
      </c>
      <c r="P584" s="3">
        <f t="shared" si="296"/>
        <v>0</v>
      </c>
      <c r="R584" s="3">
        <f t="shared" si="297"/>
        <v>2011.2768000000001</v>
      </c>
      <c r="S584" s="3">
        <f t="shared" si="297"/>
        <v>494.22400000000005</v>
      </c>
      <c r="T584" s="3">
        <f t="shared" si="297"/>
        <v>247.11200000000002</v>
      </c>
      <c r="V584" s="3">
        <f t="shared" si="298"/>
        <v>0</v>
      </c>
      <c r="W584" s="3">
        <f t="shared" si="298"/>
        <v>0</v>
      </c>
      <c r="X584" s="3">
        <f t="shared" si="298"/>
        <v>0</v>
      </c>
      <c r="Z584" s="3">
        <f t="shared" si="299"/>
        <v>2178.8832000000002</v>
      </c>
      <c r="AA584" s="3">
        <f t="shared" si="299"/>
        <v>494.22400000000005</v>
      </c>
      <c r="AB584" s="3">
        <f t="shared" si="299"/>
        <v>247.11200000000002</v>
      </c>
      <c r="AD584" s="3">
        <f t="shared" si="300"/>
        <v>0</v>
      </c>
      <c r="AE584" s="3">
        <f t="shared" si="300"/>
        <v>0</v>
      </c>
      <c r="AF584" s="3">
        <f t="shared" si="300"/>
        <v>0</v>
      </c>
      <c r="AH584" s="3">
        <f t="shared" si="301"/>
        <v>2178.8832000000002</v>
      </c>
      <c r="AI584" s="3">
        <f t="shared" si="301"/>
        <v>494.22400000000005</v>
      </c>
      <c r="AJ584" s="3">
        <f t="shared" si="301"/>
        <v>247.11200000000002</v>
      </c>
      <c r="AL584" s="3">
        <f t="shared" si="302"/>
        <v>0</v>
      </c>
      <c r="AM584" s="3">
        <f t="shared" si="302"/>
        <v>0</v>
      </c>
      <c r="AN584" s="3">
        <f t="shared" si="302"/>
        <v>0</v>
      </c>
      <c r="AP584" s="3">
        <f t="shared" si="303"/>
        <v>2178.8832000000002</v>
      </c>
      <c r="AQ584" s="3">
        <f t="shared" si="303"/>
        <v>494.22400000000005</v>
      </c>
      <c r="AR584" s="3">
        <f t="shared" si="303"/>
        <v>247.11200000000002</v>
      </c>
      <c r="AT584" s="3">
        <f t="shared" si="304"/>
        <v>0</v>
      </c>
      <c r="AU584" s="3">
        <f t="shared" si="304"/>
        <v>0</v>
      </c>
      <c r="AV584" s="3">
        <f t="shared" si="304"/>
        <v>0</v>
      </c>
      <c r="AX584" s="3">
        <f t="shared" si="305"/>
        <v>10894.416000000001</v>
      </c>
      <c r="AY584" s="3">
        <f t="shared" si="305"/>
        <v>2471.1200000000003</v>
      </c>
      <c r="AZ584" s="3">
        <f t="shared" si="305"/>
        <v>1235.5600000000002</v>
      </c>
      <c r="BB584" s="3">
        <f t="shared" si="306"/>
        <v>0</v>
      </c>
      <c r="BC584" s="3">
        <f t="shared" si="306"/>
        <v>0</v>
      </c>
      <c r="BD584" s="3">
        <f t="shared" si="306"/>
        <v>0</v>
      </c>
    </row>
    <row r="585" spans="1:66" ht="19.5">
      <c r="A585" s="12" t="s">
        <v>373</v>
      </c>
      <c r="B585">
        <v>3</v>
      </c>
      <c r="D585" s="47" t="s">
        <v>22</v>
      </c>
      <c r="J585" s="3">
        <f t="shared" si="295"/>
        <v>514.76319999999998</v>
      </c>
      <c r="K585" s="3">
        <f t="shared" si="295"/>
        <v>73.876000000000005</v>
      </c>
      <c r="L585" s="3">
        <f t="shared" si="295"/>
        <v>36.938000000000002</v>
      </c>
      <c r="N585" s="3">
        <f t="shared" si="296"/>
        <v>1231.1999999999998</v>
      </c>
      <c r="O585" s="3">
        <f t="shared" si="296"/>
        <v>225.33999999999997</v>
      </c>
      <c r="P585" s="3">
        <f t="shared" si="296"/>
        <v>22.29</v>
      </c>
      <c r="R585" s="3">
        <f t="shared" si="297"/>
        <v>514.76319999999998</v>
      </c>
      <c r="S585" s="3">
        <f t="shared" si="297"/>
        <v>73.876000000000005</v>
      </c>
      <c r="T585" s="3">
        <f t="shared" si="297"/>
        <v>36.938000000000002</v>
      </c>
      <c r="V585" s="3">
        <f t="shared" si="298"/>
        <v>708.95999999999992</v>
      </c>
      <c r="W585" s="3">
        <f t="shared" si="298"/>
        <v>135.57999999999998</v>
      </c>
      <c r="X585" s="3">
        <f t="shared" si="298"/>
        <v>14.13</v>
      </c>
      <c r="Z585" s="3">
        <f t="shared" si="299"/>
        <v>514.76319999999998</v>
      </c>
      <c r="AA585" s="3">
        <f t="shared" si="299"/>
        <v>73.876000000000005</v>
      </c>
      <c r="AB585" s="3">
        <f t="shared" si="299"/>
        <v>36.938000000000002</v>
      </c>
      <c r="AD585" s="3">
        <f t="shared" si="300"/>
        <v>1178.9759999999999</v>
      </c>
      <c r="AE585" s="3">
        <f t="shared" si="300"/>
        <v>225.33999999999997</v>
      </c>
      <c r="AF585" s="3">
        <f t="shared" si="300"/>
        <v>22.29</v>
      </c>
      <c r="AH585" s="3">
        <f t="shared" si="301"/>
        <v>514.76319999999998</v>
      </c>
      <c r="AI585" s="3">
        <f t="shared" si="301"/>
        <v>73.876000000000005</v>
      </c>
      <c r="AJ585" s="3">
        <f t="shared" si="301"/>
        <v>36.938000000000002</v>
      </c>
      <c r="AL585" s="3">
        <f t="shared" si="302"/>
        <v>1178.9759999999999</v>
      </c>
      <c r="AM585" s="3">
        <f t="shared" si="302"/>
        <v>225.33999999999997</v>
      </c>
      <c r="AN585" s="3">
        <f t="shared" si="302"/>
        <v>22.29</v>
      </c>
      <c r="AP585" s="3">
        <f t="shared" si="303"/>
        <v>514.76319999999998</v>
      </c>
      <c r="AQ585" s="3">
        <f t="shared" si="303"/>
        <v>73.876000000000005</v>
      </c>
      <c r="AR585" s="3">
        <f t="shared" si="303"/>
        <v>36.938000000000002</v>
      </c>
      <c r="AT585" s="3">
        <f t="shared" si="304"/>
        <v>1178.9759999999999</v>
      </c>
      <c r="AU585" s="3">
        <f t="shared" si="304"/>
        <v>225.33999999999997</v>
      </c>
      <c r="AV585" s="3">
        <f t="shared" si="304"/>
        <v>22.29</v>
      </c>
      <c r="AX585" s="3">
        <f t="shared" si="305"/>
        <v>2573.8159999999998</v>
      </c>
      <c r="AY585" s="3">
        <f t="shared" si="305"/>
        <v>369.38</v>
      </c>
      <c r="AZ585" s="3">
        <f t="shared" si="305"/>
        <v>184.69</v>
      </c>
      <c r="BB585" s="3">
        <f t="shared" si="306"/>
        <v>5477.0879999999988</v>
      </c>
      <c r="BC585" s="3">
        <f t="shared" si="306"/>
        <v>1036.9399999999998</v>
      </c>
      <c r="BD585" s="3">
        <f t="shared" si="306"/>
        <v>103.28999999999999</v>
      </c>
    </row>
    <row r="586" spans="1:66" ht="19.5">
      <c r="A586" s="12" t="s">
        <v>373</v>
      </c>
      <c r="B586">
        <v>3</v>
      </c>
      <c r="D586" s="47" t="s">
        <v>24</v>
      </c>
      <c r="J586" s="3">
        <f t="shared" si="295"/>
        <v>1026.02</v>
      </c>
      <c r="K586" s="3">
        <f t="shared" si="295"/>
        <v>279.68600000000004</v>
      </c>
      <c r="L586" s="3">
        <f t="shared" si="295"/>
        <v>279.68600000000004</v>
      </c>
      <c r="N586" s="3">
        <f t="shared" si="296"/>
        <v>878.19679999999994</v>
      </c>
      <c r="O586" s="3">
        <f t="shared" si="296"/>
        <v>195.60368</v>
      </c>
      <c r="P586" s="3">
        <f t="shared" si="296"/>
        <v>185.34368000000001</v>
      </c>
      <c r="R586" s="3">
        <f t="shared" si="297"/>
        <v>1026.02</v>
      </c>
      <c r="S586" s="3">
        <f t="shared" si="297"/>
        <v>279.68600000000004</v>
      </c>
      <c r="T586" s="3">
        <f t="shared" si="297"/>
        <v>279.68600000000004</v>
      </c>
      <c r="V586" s="3">
        <f t="shared" si="298"/>
        <v>878.19679999999994</v>
      </c>
      <c r="W586" s="3">
        <f t="shared" si="298"/>
        <v>195.60368</v>
      </c>
      <c r="X586" s="3">
        <f t="shared" si="298"/>
        <v>185.34368000000001</v>
      </c>
      <c r="Z586" s="3">
        <f t="shared" si="299"/>
        <v>1026.02</v>
      </c>
      <c r="AA586" s="3">
        <f t="shared" si="299"/>
        <v>279.68600000000004</v>
      </c>
      <c r="AB586" s="3">
        <f t="shared" si="299"/>
        <v>279.68600000000004</v>
      </c>
      <c r="AD586" s="3">
        <f t="shared" si="300"/>
        <v>878.19679999999994</v>
      </c>
      <c r="AE586" s="3">
        <f t="shared" si="300"/>
        <v>195.60368</v>
      </c>
      <c r="AF586" s="3">
        <f t="shared" si="300"/>
        <v>185.34368000000001</v>
      </c>
      <c r="AH586" s="3">
        <f t="shared" si="301"/>
        <v>1026.02</v>
      </c>
      <c r="AI586" s="3">
        <f t="shared" si="301"/>
        <v>279.68600000000004</v>
      </c>
      <c r="AJ586" s="3">
        <f t="shared" si="301"/>
        <v>279.68600000000004</v>
      </c>
      <c r="AL586" s="3">
        <f t="shared" si="302"/>
        <v>878.19679999999994</v>
      </c>
      <c r="AM586" s="3">
        <f t="shared" si="302"/>
        <v>195.60368</v>
      </c>
      <c r="AN586" s="3">
        <f t="shared" si="302"/>
        <v>185.34368000000001</v>
      </c>
      <c r="AP586" s="3">
        <f t="shared" si="303"/>
        <v>1026.02</v>
      </c>
      <c r="AQ586" s="3">
        <f t="shared" si="303"/>
        <v>279.68600000000004</v>
      </c>
      <c r="AR586" s="3">
        <f t="shared" si="303"/>
        <v>279.68600000000004</v>
      </c>
      <c r="AT586" s="3">
        <f t="shared" si="304"/>
        <v>878.19679999999994</v>
      </c>
      <c r="AU586" s="3">
        <f t="shared" si="304"/>
        <v>195.60368</v>
      </c>
      <c r="AV586" s="3">
        <f t="shared" si="304"/>
        <v>185.34368000000001</v>
      </c>
      <c r="AX586" s="3">
        <f t="shared" si="305"/>
        <v>5130.1000000000004</v>
      </c>
      <c r="AY586" s="3">
        <f t="shared" si="305"/>
        <v>1398.4300000000003</v>
      </c>
      <c r="AZ586" s="3">
        <f t="shared" si="305"/>
        <v>1398.4300000000003</v>
      </c>
      <c r="BB586" s="3">
        <f t="shared" si="306"/>
        <v>4390.9839999999995</v>
      </c>
      <c r="BC586" s="3">
        <f t="shared" si="306"/>
        <v>978.01839999999993</v>
      </c>
      <c r="BD586" s="3">
        <f t="shared" si="306"/>
        <v>926.71839999999997</v>
      </c>
    </row>
    <row r="587" spans="1:66" ht="19.5">
      <c r="A587" s="12" t="s">
        <v>373</v>
      </c>
      <c r="B587">
        <v>3</v>
      </c>
      <c r="D587" s="47" t="s">
        <v>26</v>
      </c>
      <c r="J587" s="3">
        <f t="shared" si="295"/>
        <v>305.28000000000003</v>
      </c>
      <c r="K587" s="3">
        <f t="shared" si="295"/>
        <v>14.72</v>
      </c>
      <c r="L587" s="3">
        <f t="shared" si="295"/>
        <v>14.72</v>
      </c>
      <c r="N587" s="3">
        <f t="shared" si="296"/>
        <v>354.24</v>
      </c>
      <c r="O587" s="3">
        <f t="shared" si="296"/>
        <v>43.919999999999995</v>
      </c>
      <c r="P587" s="3">
        <f t="shared" si="296"/>
        <v>25.2</v>
      </c>
      <c r="R587" s="3">
        <f t="shared" si="297"/>
        <v>305.28000000000003</v>
      </c>
      <c r="S587" s="3">
        <f t="shared" si="297"/>
        <v>14.72</v>
      </c>
      <c r="T587" s="3">
        <f t="shared" si="297"/>
        <v>14.72</v>
      </c>
      <c r="V587" s="3">
        <f t="shared" si="298"/>
        <v>354.24</v>
      </c>
      <c r="W587" s="3">
        <f t="shared" si="298"/>
        <v>43.919999999999995</v>
      </c>
      <c r="X587" s="3">
        <f t="shared" si="298"/>
        <v>25.2</v>
      </c>
      <c r="Z587" s="3">
        <f t="shared" si="299"/>
        <v>305.28000000000003</v>
      </c>
      <c r="AA587" s="3">
        <f t="shared" si="299"/>
        <v>14.72</v>
      </c>
      <c r="AB587" s="3">
        <f t="shared" si="299"/>
        <v>14.72</v>
      </c>
      <c r="AD587" s="3">
        <f t="shared" si="300"/>
        <v>354.24</v>
      </c>
      <c r="AE587" s="3">
        <f t="shared" si="300"/>
        <v>43.919999999999995</v>
      </c>
      <c r="AF587" s="3">
        <f t="shared" si="300"/>
        <v>25.2</v>
      </c>
      <c r="AH587" s="3">
        <f t="shared" si="301"/>
        <v>305.28000000000003</v>
      </c>
      <c r="AI587" s="3">
        <f t="shared" si="301"/>
        <v>14.72</v>
      </c>
      <c r="AJ587" s="3">
        <f t="shared" si="301"/>
        <v>14.72</v>
      </c>
      <c r="AL587" s="3">
        <f t="shared" si="302"/>
        <v>354.24</v>
      </c>
      <c r="AM587" s="3">
        <f t="shared" si="302"/>
        <v>43.919999999999995</v>
      </c>
      <c r="AN587" s="3">
        <f t="shared" si="302"/>
        <v>25.2</v>
      </c>
      <c r="AP587" s="3">
        <f t="shared" si="303"/>
        <v>305.28000000000003</v>
      </c>
      <c r="AQ587" s="3">
        <f t="shared" si="303"/>
        <v>14.72</v>
      </c>
      <c r="AR587" s="3">
        <f t="shared" si="303"/>
        <v>14.72</v>
      </c>
      <c r="AT587" s="3">
        <f t="shared" si="304"/>
        <v>354.24</v>
      </c>
      <c r="AU587" s="3">
        <f t="shared" si="304"/>
        <v>43.919999999999995</v>
      </c>
      <c r="AV587" s="3">
        <f t="shared" si="304"/>
        <v>25.2</v>
      </c>
      <c r="AX587" s="3">
        <f t="shared" si="305"/>
        <v>1526.4</v>
      </c>
      <c r="AY587" s="3">
        <f t="shared" si="305"/>
        <v>73.600000000000009</v>
      </c>
      <c r="AZ587" s="3">
        <f t="shared" si="305"/>
        <v>73.600000000000009</v>
      </c>
      <c r="BB587" s="3">
        <f t="shared" si="306"/>
        <v>1771.2</v>
      </c>
      <c r="BC587" s="3">
        <f t="shared" si="306"/>
        <v>219.59999999999997</v>
      </c>
      <c r="BD587" s="3">
        <f t="shared" si="306"/>
        <v>126</v>
      </c>
    </row>
    <row r="588" spans="1:66" ht="19.5">
      <c r="A588" s="12" t="s">
        <v>373</v>
      </c>
      <c r="B588">
        <v>3</v>
      </c>
      <c r="D588" s="47" t="s">
        <v>27</v>
      </c>
      <c r="J588" s="3">
        <f>SUM(J542:J548)</f>
        <v>1842.56855632</v>
      </c>
      <c r="K588" s="3">
        <f>SUM(K542:K548)</f>
        <v>181.72943711199997</v>
      </c>
      <c r="L588" s="3">
        <f>SUM(L542:L548)</f>
        <v>181.72943711199997</v>
      </c>
      <c r="N588" s="3">
        <f>SUM(N542:N548)</f>
        <v>102.20710698000001</v>
      </c>
      <c r="O588" s="3">
        <f>SUM(O542:O548)</f>
        <v>6.622659586000001</v>
      </c>
      <c r="P588" s="3">
        <f>SUM(P542:P548)</f>
        <v>6.622659586000001</v>
      </c>
      <c r="R588" s="3">
        <f>SUM(R542:R548)</f>
        <v>1529.95724372</v>
      </c>
      <c r="S588" s="3">
        <f>SUM(S542:S548)</f>
        <v>157.76203320199997</v>
      </c>
      <c r="T588" s="3">
        <f>SUM(T542:T548)</f>
        <v>157.76203320199997</v>
      </c>
      <c r="V588" s="3">
        <f>SUM(V542:V548)</f>
        <v>48.021447455000001</v>
      </c>
      <c r="W588" s="3">
        <f>SUM(W542:W548)</f>
        <v>5.5811800435000007</v>
      </c>
      <c r="X588" s="3">
        <f>SUM(X542:X548)</f>
        <v>5.5811800435000007</v>
      </c>
      <c r="Z588" s="3">
        <f>SUM(Z542:Z548)</f>
        <v>1709.32750306</v>
      </c>
      <c r="AA588" s="3">
        <f>SUM(AA542:AA548)</f>
        <v>171.51770902099997</v>
      </c>
      <c r="AB588" s="3">
        <f>SUM(AB542:AB548)</f>
        <v>171.51770902099997</v>
      </c>
      <c r="AD588" s="3">
        <f>SUM(AD542:AD548)</f>
        <v>79.110289277500002</v>
      </c>
      <c r="AE588" s="3">
        <f>SUM(AE542:AE548)</f>
        <v>6.1749641567500007</v>
      </c>
      <c r="AF588" s="3">
        <f>SUM(AF542:AF548)</f>
        <v>6.1749641567500007</v>
      </c>
      <c r="AH588" s="3">
        <f>SUM(AH542:AH548)</f>
        <v>1584.2611153199998</v>
      </c>
      <c r="AI588" s="3">
        <f>SUM(AI542:AI548)</f>
        <v>161.93037526199998</v>
      </c>
      <c r="AJ588" s="3">
        <f>SUM(AJ542:AJ548)</f>
        <v>161.93037526199998</v>
      </c>
      <c r="AL588" s="3">
        <f>SUM(AL542:AL548)</f>
        <v>57.438586104999999</v>
      </c>
      <c r="AM588" s="3">
        <f>SUM(AM542:AM548)</f>
        <v>5.761756848500001</v>
      </c>
      <c r="AN588" s="3">
        <f>SUM(AN542:AN548)</f>
        <v>5.761756848500001</v>
      </c>
      <c r="AP588" s="3">
        <f>SUM(AP542:AP548)</f>
        <v>1598.7867134200001</v>
      </c>
      <c r="AQ588" s="3">
        <f>SUM(AQ542:AQ548)</f>
        <v>163.052670347</v>
      </c>
      <c r="AR588" s="3">
        <f>SUM(AR542:AR548)</f>
        <v>163.052670347</v>
      </c>
      <c r="AT588" s="3">
        <f>SUM(AT542:AT548)</f>
        <v>59.956712942499998</v>
      </c>
      <c r="AU588" s="3">
        <f>SUM(AU542:AU548)</f>
        <v>5.80776069725</v>
      </c>
      <c r="AV588" s="3">
        <f>SUM(AV542:AV548)</f>
        <v>5.80776069725</v>
      </c>
      <c r="AX588" s="3">
        <f>SUM(AX542:AX548)</f>
        <v>8264.9011318400007</v>
      </c>
      <c r="AY588" s="3">
        <f>SUM(AY542:AY548)</f>
        <v>835.99222494399999</v>
      </c>
      <c r="AZ588" s="3">
        <f>SUM(AZ542:AZ548)</f>
        <v>835.99222494399999</v>
      </c>
      <c r="BB588" s="213">
        <f>SUM(BB542:BB548)</f>
        <v>346.73414276</v>
      </c>
      <c r="BC588" s="213">
        <f>SUM(BC542:BC548)</f>
        <v>29.948321332000003</v>
      </c>
      <c r="BD588" s="213">
        <f>SUM(BD542:BD548)</f>
        <v>29.948321332000003</v>
      </c>
    </row>
    <row r="589" spans="1:66" ht="19.5">
      <c r="A589" s="12" t="s">
        <v>373</v>
      </c>
      <c r="B589">
        <v>3</v>
      </c>
      <c r="D589" s="47" t="s">
        <v>29</v>
      </c>
      <c r="J589" s="3">
        <f>SUM(J551:J554)</f>
        <v>660.976</v>
      </c>
      <c r="K589" s="3">
        <f>SUM(K551:K554)</f>
        <v>223.57600000000002</v>
      </c>
      <c r="L589" s="3">
        <f>SUM(L551:L554)</f>
        <v>156.476</v>
      </c>
      <c r="N589" s="3">
        <f>SUM(N549:N554)</f>
        <v>406.6437600000001</v>
      </c>
      <c r="O589" s="3">
        <f>SUM(O549:O554)</f>
        <v>200.40357599999999</v>
      </c>
      <c r="P589" s="3">
        <f>SUM(P549:P554)</f>
        <v>56.510800000000003</v>
      </c>
      <c r="R589" s="3">
        <f>SUM(R551:R554)</f>
        <v>660.976</v>
      </c>
      <c r="S589" s="3">
        <f>SUM(S551:S554)</f>
        <v>223.57600000000002</v>
      </c>
      <c r="T589" s="3">
        <f>SUM(T551:T554)</f>
        <v>156.476</v>
      </c>
      <c r="V589" s="3">
        <f>SUM(V549:V554)</f>
        <v>293.06232000000006</v>
      </c>
      <c r="W589" s="3">
        <f>SUM(W549:W554)</f>
        <v>189.04543200000001</v>
      </c>
      <c r="X589" s="3">
        <f>SUM(X549:X554)</f>
        <v>56.510800000000003</v>
      </c>
      <c r="Z589" s="3">
        <f>SUM(Z551:Z554)</f>
        <v>660.976</v>
      </c>
      <c r="AA589" s="3">
        <f>SUM(AA551:AA554)</f>
        <v>223.57600000000002</v>
      </c>
      <c r="AB589" s="3">
        <f>SUM(AB551:AB554)</f>
        <v>156.476</v>
      </c>
      <c r="AD589" s="3">
        <f>SUM(AD549:AD554)</f>
        <v>489.07800000000003</v>
      </c>
      <c r="AE589" s="3">
        <f>SUM(AE549:AE554)</f>
        <v>208.64699999999999</v>
      </c>
      <c r="AF589" s="3">
        <f>SUM(AF549:AF554)</f>
        <v>56.510800000000003</v>
      </c>
      <c r="AH589" s="3">
        <f>SUM(AH551:AH554)</f>
        <v>660.976</v>
      </c>
      <c r="AI589" s="3">
        <f>SUM(AI551:AI554)</f>
        <v>223.57600000000002</v>
      </c>
      <c r="AJ589" s="3">
        <f>SUM(AJ551:AJ554)</f>
        <v>156.476</v>
      </c>
      <c r="AL589" s="3">
        <f>SUM(AL549:AL554)</f>
        <v>349.12727999999998</v>
      </c>
      <c r="AM589" s="3">
        <f>SUM(AM549:AM554)</f>
        <v>194.651928</v>
      </c>
      <c r="AN589" s="3">
        <f>SUM(AN549:AN554)</f>
        <v>56.510800000000003</v>
      </c>
      <c r="AP589" s="3">
        <f>SUM(AP551:AP554)</f>
        <v>660.976</v>
      </c>
      <c r="AQ589" s="3">
        <f>SUM(AQ551:AQ554)</f>
        <v>223.57600000000002</v>
      </c>
      <c r="AR589" s="3">
        <f>SUM(AR551:AR554)</f>
        <v>156.476</v>
      </c>
      <c r="AT589" s="3">
        <f>SUM(AT549:AT554)</f>
        <v>334.12824000000006</v>
      </c>
      <c r="AU589" s="3">
        <f>SUM(AU549:AU554)</f>
        <v>193.15202399999998</v>
      </c>
      <c r="AV589" s="3">
        <f>SUM(AV549:AV554)</f>
        <v>56.510800000000003</v>
      </c>
      <c r="AX589" s="3">
        <f>SUM(AX551:AX554)</f>
        <v>3304.88</v>
      </c>
      <c r="AY589" s="3">
        <f>SUM(AY551:AY554)</f>
        <v>1117.8800000000001</v>
      </c>
      <c r="AZ589" s="3">
        <f>SUM(AZ551:AZ554)</f>
        <v>782.37999999999988</v>
      </c>
      <c r="BB589" s="64">
        <f>SUM(BB549:BB554)</f>
        <v>1872.0396000000001</v>
      </c>
      <c r="BC589" s="64">
        <f>SUM(BC549:BC554)</f>
        <v>985.89996000000008</v>
      </c>
      <c r="BD589" s="64">
        <f>SUM(BD549:BD554)</f>
        <v>282.55400000000003</v>
      </c>
    </row>
    <row r="590" spans="1:66" ht="19.5">
      <c r="A590" s="12" t="s">
        <v>373</v>
      </c>
      <c r="B590">
        <v>3</v>
      </c>
      <c r="D590" s="47" t="s">
        <v>31</v>
      </c>
      <c r="J590" s="3">
        <f>J555</f>
        <v>17</v>
      </c>
      <c r="K590" s="3">
        <f>K555</f>
        <v>17</v>
      </c>
      <c r="L590" s="3">
        <f>L555</f>
        <v>17</v>
      </c>
      <c r="N590" s="3">
        <f>N555</f>
        <v>0</v>
      </c>
      <c r="O590" s="3">
        <f>O555</f>
        <v>0</v>
      </c>
      <c r="P590" s="3">
        <f>P555</f>
        <v>0</v>
      </c>
      <c r="R590" s="3">
        <f>R555</f>
        <v>17</v>
      </c>
      <c r="S590" s="3">
        <f>S555</f>
        <v>17</v>
      </c>
      <c r="T590" s="3">
        <f>T555</f>
        <v>17</v>
      </c>
      <c r="V590" s="3">
        <f>V555</f>
        <v>0</v>
      </c>
      <c r="W590" s="3">
        <f>W555</f>
        <v>0</v>
      </c>
      <c r="X590" s="3">
        <f>X555</f>
        <v>0</v>
      </c>
      <c r="Z590" s="3">
        <f>Z555</f>
        <v>17</v>
      </c>
      <c r="AA590" s="3">
        <f>AA555</f>
        <v>17</v>
      </c>
      <c r="AB590" s="3">
        <f>AB555</f>
        <v>17</v>
      </c>
      <c r="AD590" s="3">
        <f>AD555</f>
        <v>0</v>
      </c>
      <c r="AE590" s="3">
        <f>AE555</f>
        <v>0</v>
      </c>
      <c r="AF590" s="3">
        <f>AF555</f>
        <v>0</v>
      </c>
      <c r="AH590" s="3">
        <f>AH555</f>
        <v>17</v>
      </c>
      <c r="AI590" s="3">
        <f>AI555</f>
        <v>17</v>
      </c>
      <c r="AJ590" s="3">
        <f>AJ555</f>
        <v>17</v>
      </c>
      <c r="AL590" s="3">
        <f>AL555</f>
        <v>0</v>
      </c>
      <c r="AM590" s="3">
        <f>AM555</f>
        <v>0</v>
      </c>
      <c r="AN590" s="3">
        <f>AN555</f>
        <v>0</v>
      </c>
      <c r="AP590" s="3">
        <f>AP555</f>
        <v>17</v>
      </c>
      <c r="AQ590" s="3">
        <f>AQ555</f>
        <v>17</v>
      </c>
      <c r="AR590" s="3">
        <f>AR555</f>
        <v>17</v>
      </c>
      <c r="AT590" s="3">
        <f>AT555</f>
        <v>0</v>
      </c>
      <c r="AU590" s="3">
        <f>AU555</f>
        <v>0</v>
      </c>
      <c r="AV590" s="3">
        <f>AV555</f>
        <v>0</v>
      </c>
      <c r="AX590" s="3">
        <f>AX555</f>
        <v>85</v>
      </c>
      <c r="AY590" s="3">
        <f>AY555</f>
        <v>85</v>
      </c>
      <c r="AZ590" s="3">
        <f>AZ555</f>
        <v>85</v>
      </c>
      <c r="BB590" s="3">
        <f>BB555</f>
        <v>0</v>
      </c>
      <c r="BC590" s="3">
        <f>BC555</f>
        <v>0</v>
      </c>
      <c r="BD590" s="3">
        <f>BD555</f>
        <v>0</v>
      </c>
    </row>
    <row r="591" spans="1:66" ht="19.5">
      <c r="A591" s="12" t="s">
        <v>373</v>
      </c>
      <c r="B591">
        <v>3</v>
      </c>
      <c r="D591" s="47" t="s">
        <v>33</v>
      </c>
      <c r="J591" s="3">
        <v>0</v>
      </c>
      <c r="K591" s="3">
        <v>0</v>
      </c>
      <c r="L591" s="3">
        <v>0</v>
      </c>
      <c r="N591" s="3">
        <v>0</v>
      </c>
      <c r="O591" s="3">
        <v>0</v>
      </c>
      <c r="P591" s="3">
        <v>0</v>
      </c>
      <c r="R591" s="3">
        <v>0</v>
      </c>
      <c r="S591" s="3">
        <v>0</v>
      </c>
      <c r="T591" s="3">
        <v>0</v>
      </c>
      <c r="V591" s="3">
        <v>0</v>
      </c>
      <c r="W591" s="3">
        <v>0</v>
      </c>
      <c r="X591" s="3">
        <v>0</v>
      </c>
      <c r="Z591" s="3">
        <v>0</v>
      </c>
      <c r="AA591" s="3">
        <v>0</v>
      </c>
      <c r="AB591" s="3">
        <v>0</v>
      </c>
      <c r="AD591" s="3">
        <v>0</v>
      </c>
      <c r="AE591" s="3">
        <v>0</v>
      </c>
      <c r="AF591" s="3">
        <v>0</v>
      </c>
      <c r="AH591" s="3">
        <v>0</v>
      </c>
      <c r="AI591" s="3">
        <v>0</v>
      </c>
      <c r="AJ591" s="3">
        <v>0</v>
      </c>
      <c r="AL591" s="3">
        <v>0</v>
      </c>
      <c r="AM591" s="3">
        <v>0</v>
      </c>
      <c r="AN591" s="3">
        <v>0</v>
      </c>
      <c r="AP591" s="3">
        <v>0</v>
      </c>
      <c r="AQ591" s="3">
        <v>0</v>
      </c>
      <c r="AR591" s="3">
        <v>0</v>
      </c>
      <c r="AT591" s="3">
        <v>0</v>
      </c>
      <c r="AU591" s="3">
        <v>0</v>
      </c>
      <c r="AV591" s="3">
        <v>0</v>
      </c>
      <c r="AX591" s="3">
        <v>0</v>
      </c>
      <c r="AY591" s="3">
        <v>0</v>
      </c>
      <c r="AZ591" s="3">
        <v>0</v>
      </c>
      <c r="BB591" s="3">
        <v>0</v>
      </c>
      <c r="BC591" s="3">
        <v>0</v>
      </c>
      <c r="BD591" s="3">
        <v>0</v>
      </c>
    </row>
    <row r="592" spans="1:66">
      <c r="A592" s="12" t="s">
        <v>373</v>
      </c>
      <c r="B592">
        <v>3</v>
      </c>
      <c r="D592" s="9" t="s">
        <v>35</v>
      </c>
      <c r="J592" s="3">
        <f>50*8</f>
        <v>400</v>
      </c>
      <c r="K592" s="3">
        <f>10*8</f>
        <v>80</v>
      </c>
      <c r="L592" s="3">
        <f>10*8</f>
        <v>80</v>
      </c>
      <c r="N592" s="3">
        <f>50*8</f>
        <v>400</v>
      </c>
      <c r="O592" s="3">
        <f>10*8</f>
        <v>80</v>
      </c>
      <c r="P592" s="3">
        <f>10*8</f>
        <v>80</v>
      </c>
      <c r="R592" s="3">
        <f>50*8</f>
        <v>400</v>
      </c>
      <c r="S592" s="3">
        <f>10*8</f>
        <v>80</v>
      </c>
      <c r="T592" s="3">
        <f>10*8</f>
        <v>80</v>
      </c>
      <c r="V592" s="3">
        <f>50*8</f>
        <v>400</v>
      </c>
      <c r="W592" s="3">
        <f>10*8</f>
        <v>80</v>
      </c>
      <c r="X592" s="3">
        <f>10*8</f>
        <v>80</v>
      </c>
      <c r="Z592" s="3">
        <f>50*8</f>
        <v>400</v>
      </c>
      <c r="AA592" s="3">
        <f>10*8</f>
        <v>80</v>
      </c>
      <c r="AB592" s="3">
        <f>10*8</f>
        <v>80</v>
      </c>
      <c r="AD592" s="3">
        <f>50*8</f>
        <v>400</v>
      </c>
      <c r="AE592" s="3">
        <f>10*8</f>
        <v>80</v>
      </c>
      <c r="AF592" s="3">
        <f>10*8</f>
        <v>80</v>
      </c>
      <c r="AH592" s="3">
        <f>50*8</f>
        <v>400</v>
      </c>
      <c r="AI592" s="3">
        <f>10*8</f>
        <v>80</v>
      </c>
      <c r="AJ592" s="3">
        <f>10*8</f>
        <v>80</v>
      </c>
      <c r="AL592" s="3">
        <f>50*8</f>
        <v>400</v>
      </c>
      <c r="AM592" s="3">
        <f>10*8</f>
        <v>80</v>
      </c>
      <c r="AN592" s="3">
        <f>10*8</f>
        <v>80</v>
      </c>
      <c r="AP592" s="3">
        <f>50*8</f>
        <v>400</v>
      </c>
      <c r="AQ592" s="3">
        <f>10*8</f>
        <v>80</v>
      </c>
      <c r="AR592" s="3">
        <f>10*8</f>
        <v>80</v>
      </c>
      <c r="AT592" s="3">
        <f>50*8</f>
        <v>400</v>
      </c>
      <c r="AU592" s="3">
        <f>10*8</f>
        <v>80</v>
      </c>
      <c r="AV592" s="3">
        <f>10*8</f>
        <v>80</v>
      </c>
      <c r="AX592" s="3">
        <f>50*8*5</f>
        <v>2000</v>
      </c>
      <c r="AY592" s="3">
        <f>10*8*5</f>
        <v>400</v>
      </c>
      <c r="AZ592" s="3">
        <f>10*8*5</f>
        <v>400</v>
      </c>
      <c r="BB592" s="3">
        <f>50*8*5</f>
        <v>2000</v>
      </c>
      <c r="BC592" s="3">
        <f>10*8*5</f>
        <v>400</v>
      </c>
      <c r="BD592" s="3">
        <f>10*8*5</f>
        <v>400</v>
      </c>
    </row>
    <row r="593" spans="1:56" ht="19.5">
      <c r="A593" s="12" t="s">
        <v>373</v>
      </c>
      <c r="B593">
        <v>3</v>
      </c>
      <c r="D593" s="47" t="s">
        <v>37</v>
      </c>
      <c r="J593" s="9"/>
      <c r="K593" s="9"/>
      <c r="L593" s="9"/>
      <c r="N593" s="9"/>
      <c r="O593" s="9"/>
      <c r="P593" s="9"/>
      <c r="R593" s="9"/>
      <c r="S593" s="9"/>
      <c r="T593" s="9"/>
      <c r="V593" s="9"/>
      <c r="W593" s="9"/>
      <c r="X593" s="9"/>
      <c r="Z593" s="9"/>
      <c r="AA593" s="9"/>
      <c r="AB593" s="9"/>
      <c r="AD593" s="9"/>
      <c r="AE593" s="9"/>
      <c r="AF593" s="9"/>
      <c r="AH593" s="9"/>
      <c r="AI593" s="9"/>
      <c r="AJ593" s="9"/>
      <c r="AL593" s="9"/>
      <c r="AM593" s="9"/>
      <c r="AN593" s="9"/>
      <c r="AP593" s="9"/>
      <c r="AQ593" s="9"/>
      <c r="AR593" s="9"/>
      <c r="AT593" s="9"/>
      <c r="AU593" s="9"/>
      <c r="AV593" s="9"/>
      <c r="AX593" s="9"/>
      <c r="AY593" s="9"/>
      <c r="AZ593" s="9"/>
      <c r="BB593" s="9"/>
      <c r="BC593" s="9"/>
      <c r="BD593" s="9"/>
    </row>
    <row r="594" spans="1:56" ht="19.5">
      <c r="A594" s="12" t="s">
        <v>373</v>
      </c>
      <c r="B594">
        <v>3</v>
      </c>
      <c r="D594" s="47" t="s">
        <v>38</v>
      </c>
      <c r="J594" s="9"/>
      <c r="K594" s="9"/>
      <c r="L594" s="9"/>
      <c r="N594" s="9"/>
      <c r="O594" s="9"/>
      <c r="P594" s="9"/>
      <c r="R594" s="9"/>
      <c r="S594" s="9"/>
      <c r="T594" s="9"/>
      <c r="V594" s="9"/>
      <c r="W594" s="9"/>
      <c r="X594" s="9"/>
      <c r="Z594" s="9"/>
      <c r="AA594" s="9"/>
      <c r="AB594" s="9"/>
      <c r="AD594" s="9"/>
      <c r="AE594" s="9"/>
      <c r="AF594" s="9"/>
      <c r="AH594" s="9"/>
      <c r="AI594" s="9"/>
      <c r="AJ594" s="9"/>
      <c r="AL594" s="9"/>
      <c r="AM594" s="9"/>
      <c r="AN594" s="9"/>
      <c r="AP594" s="9"/>
      <c r="AQ594" s="9"/>
      <c r="AR594" s="9"/>
      <c r="AT594" s="9"/>
      <c r="AU594" s="9"/>
      <c r="AV594" s="9"/>
      <c r="AX594" s="9"/>
      <c r="AY594" s="9"/>
      <c r="AZ594" s="9"/>
      <c r="BB594" s="9"/>
      <c r="BC594" s="9"/>
      <c r="BD594" s="9"/>
    </row>
    <row r="595" spans="1:56" ht="19.5">
      <c r="A595" s="12" t="s">
        <v>373</v>
      </c>
      <c r="B595">
        <v>3</v>
      </c>
      <c r="D595" s="51" t="s">
        <v>39</v>
      </c>
      <c r="J595" s="9"/>
      <c r="K595" s="9"/>
      <c r="L595" s="9"/>
      <c r="N595" s="9"/>
      <c r="O595" s="9"/>
      <c r="P595" s="9"/>
      <c r="R595" s="9"/>
      <c r="S595" s="9"/>
      <c r="T595" s="9"/>
      <c r="V595" s="9"/>
      <c r="W595" s="9"/>
      <c r="X595" s="9"/>
      <c r="Z595" s="9"/>
      <c r="AA595" s="9"/>
      <c r="AB595" s="9"/>
      <c r="AD595" s="9"/>
      <c r="AE595" s="9"/>
      <c r="AF595" s="9"/>
      <c r="AH595" s="9"/>
      <c r="AI595" s="9"/>
      <c r="AJ595" s="9"/>
      <c r="AL595" s="9"/>
      <c r="AM595" s="9"/>
      <c r="AN595" s="9"/>
      <c r="AP595" s="9"/>
      <c r="AQ595" s="9"/>
      <c r="AR595" s="9"/>
      <c r="AT595" s="9"/>
      <c r="AU595" s="9"/>
      <c r="AV595" s="9"/>
      <c r="AX595" s="9"/>
      <c r="AY595" s="9"/>
      <c r="AZ595" s="9"/>
      <c r="BB595" s="9"/>
      <c r="BC595" s="9"/>
      <c r="BD595" s="9"/>
    </row>
    <row r="596" spans="1:56" ht="19.5">
      <c r="A596" s="12" t="s">
        <v>373</v>
      </c>
      <c r="B596">
        <v>3</v>
      </c>
      <c r="D596" s="47" t="s">
        <v>40</v>
      </c>
      <c r="J596" s="9"/>
      <c r="K596" s="9"/>
      <c r="L596" s="9"/>
      <c r="N596" s="9"/>
      <c r="O596" s="9"/>
      <c r="P596" s="9"/>
      <c r="R596" s="9"/>
      <c r="S596" s="9"/>
      <c r="T596" s="9"/>
      <c r="V596" s="9"/>
      <c r="W596" s="9"/>
      <c r="X596" s="9"/>
      <c r="Z596" s="9"/>
      <c r="AA596" s="9"/>
      <c r="AB596" s="9"/>
      <c r="AD596" s="9"/>
      <c r="AE596" s="9"/>
      <c r="AF596" s="9"/>
      <c r="AH596" s="9"/>
      <c r="AI596" s="9"/>
      <c r="AJ596" s="9"/>
      <c r="AL596" s="9"/>
      <c r="AM596" s="9"/>
      <c r="AN596" s="9"/>
      <c r="AP596" s="9"/>
      <c r="AQ596" s="9"/>
      <c r="AR596" s="9"/>
      <c r="AT596" s="9"/>
      <c r="AU596" s="9"/>
      <c r="AV596" s="9"/>
      <c r="AX596" s="9"/>
      <c r="AY596" s="9"/>
      <c r="AZ596" s="9"/>
      <c r="BB596" s="9"/>
      <c r="BC596" s="9"/>
      <c r="BD596" s="9"/>
    </row>
    <row r="597" spans="1:56" ht="19.5">
      <c r="A597" s="12" t="s">
        <v>373</v>
      </c>
      <c r="B597">
        <v>3</v>
      </c>
      <c r="D597" s="47" t="s">
        <v>375</v>
      </c>
      <c r="J597" s="9"/>
      <c r="K597" s="9"/>
      <c r="L597" s="9"/>
      <c r="N597" s="9"/>
      <c r="O597" s="9"/>
      <c r="P597" s="9"/>
      <c r="R597" s="9"/>
      <c r="S597" s="9"/>
      <c r="T597" s="9"/>
      <c r="V597" s="9"/>
      <c r="W597" s="9"/>
      <c r="X597" s="9"/>
      <c r="Z597" s="9"/>
      <c r="AA597" s="9"/>
      <c r="AB597" s="9"/>
      <c r="AD597" s="9"/>
      <c r="AE597" s="9"/>
      <c r="AF597" s="9"/>
      <c r="AH597" s="9"/>
      <c r="AI597" s="9"/>
      <c r="AJ597" s="9"/>
      <c r="AL597" s="9"/>
      <c r="AM597" s="9"/>
      <c r="AN597" s="9"/>
      <c r="AP597" s="9"/>
      <c r="AQ597" s="9"/>
      <c r="AR597" s="9"/>
      <c r="AT597" s="9"/>
      <c r="AU597" s="9"/>
      <c r="AV597" s="9"/>
      <c r="AX597" s="9"/>
      <c r="AY597" s="9"/>
      <c r="AZ597" s="9"/>
      <c r="BB597" s="9"/>
      <c r="BC597" s="9"/>
      <c r="BD597" s="9"/>
    </row>
    <row r="598" spans="1:56" ht="19.5">
      <c r="A598" s="12" t="s">
        <v>373</v>
      </c>
      <c r="B598">
        <v>3</v>
      </c>
      <c r="D598" s="47"/>
      <c r="J598" s="9"/>
      <c r="K598" s="9"/>
      <c r="L598" s="9"/>
      <c r="N598" s="9"/>
      <c r="O598" s="9"/>
      <c r="P598" s="9"/>
      <c r="R598" s="9"/>
      <c r="S598" s="9"/>
      <c r="T598" s="9"/>
      <c r="V598" s="9"/>
      <c r="W598" s="9"/>
      <c r="X598" s="9"/>
      <c r="Z598" s="9"/>
      <c r="AA598" s="9"/>
      <c r="AB598" s="9"/>
      <c r="AD598" s="9"/>
      <c r="AE598" s="9"/>
      <c r="AF598" s="9"/>
      <c r="AH598" s="9"/>
      <c r="AI598" s="9"/>
      <c r="AJ598" s="9"/>
      <c r="AL598" s="9"/>
      <c r="AM598" s="9"/>
      <c r="AN598" s="9"/>
      <c r="AP598" s="9"/>
      <c r="AQ598" s="9"/>
      <c r="AR598" s="9"/>
      <c r="AT598" s="9"/>
      <c r="AU598" s="9"/>
      <c r="AV598" s="9"/>
      <c r="AX598" s="9"/>
      <c r="AY598" s="9"/>
      <c r="AZ598" s="9"/>
      <c r="BB598" s="9"/>
      <c r="BC598" s="9"/>
      <c r="BD598" s="9"/>
    </row>
    <row r="599" spans="1:56" ht="19.5">
      <c r="A599" s="12" t="s">
        <v>373</v>
      </c>
      <c r="B599">
        <v>3</v>
      </c>
      <c r="D599" s="47"/>
      <c r="J599" s="9"/>
      <c r="K599" s="9"/>
      <c r="L599" s="9"/>
      <c r="N599" s="9"/>
      <c r="O599" s="9"/>
      <c r="P599" s="9"/>
      <c r="R599" s="9"/>
      <c r="S599" s="9"/>
      <c r="T599" s="9"/>
      <c r="V599" s="9"/>
      <c r="W599" s="9"/>
      <c r="X599" s="9"/>
      <c r="Z599" s="9"/>
      <c r="AA599" s="9"/>
      <c r="AB599" s="9"/>
      <c r="AD599" s="9"/>
      <c r="AE599" s="9"/>
      <c r="AF599" s="9"/>
      <c r="AH599" s="9"/>
      <c r="AI599" s="9"/>
      <c r="AJ599" s="9"/>
      <c r="AL599" s="9"/>
      <c r="AM599" s="9"/>
      <c r="AN599" s="9"/>
      <c r="AP599" s="9"/>
      <c r="AQ599" s="9"/>
      <c r="AR599" s="9"/>
      <c r="AT599" s="9"/>
      <c r="AU599" s="9"/>
      <c r="AV599" s="9"/>
      <c r="AX599" s="9"/>
      <c r="AY599" s="9"/>
      <c r="AZ599" s="9"/>
      <c r="BB599" s="9"/>
      <c r="BC599" s="9"/>
      <c r="BD599" s="9"/>
    </row>
    <row r="600" spans="1:56" ht="19.5">
      <c r="A600" s="12" t="s">
        <v>373</v>
      </c>
      <c r="B600">
        <v>3</v>
      </c>
      <c r="D600" s="47" t="s">
        <v>104</v>
      </c>
      <c r="J600" s="3">
        <f>SUM(J583:J599)</f>
        <v>9440.7420427200013</v>
      </c>
      <c r="K600" s="3">
        <f>SUM(K583:K599)</f>
        <v>1535.975905752</v>
      </c>
      <c r="L600" s="3">
        <f>SUM(L583:L599)</f>
        <v>1184.8259057519999</v>
      </c>
      <c r="N600" s="3">
        <f>SUM(N583:N599)</f>
        <v>5880.3017703400001</v>
      </c>
      <c r="O600" s="3">
        <f>SUM(O583:O599)</f>
        <v>935.39132592200008</v>
      </c>
      <c r="P600" s="3">
        <f>SUM(P583:P599)</f>
        <v>433.46854992200002</v>
      </c>
      <c r="R600" s="3">
        <f>SUM(R583:R599)</f>
        <v>7533.3881281199983</v>
      </c>
      <c r="S600" s="3">
        <f>SUM(S583:S599)</f>
        <v>1486.855521642</v>
      </c>
      <c r="T600" s="3">
        <f>SUM(T583:T599)</f>
        <v>1135.7055216420001</v>
      </c>
      <c r="V600" s="3">
        <f>SUM(V583:V599)</f>
        <v>3771.2344160149992</v>
      </c>
      <c r="W600" s="3">
        <f>SUM(W583:W599)</f>
        <v>809.32167689950006</v>
      </c>
      <c r="X600" s="3">
        <f>SUM(X583:X599)</f>
        <v>400.35704489950007</v>
      </c>
      <c r="Z600" s="3">
        <f>SUM(Z583:Z599)</f>
        <v>9034.0835692599994</v>
      </c>
      <c r="AA600" s="3">
        <f>SUM(AA583:AA599)</f>
        <v>1515.183075641</v>
      </c>
      <c r="AB600" s="3">
        <f>SUM(AB583:AB599)</f>
        <v>1164.0330756409999</v>
      </c>
      <c r="AD600" s="3">
        <f>SUM(AD583:AD599)</f>
        <v>5714.7823111574999</v>
      </c>
      <c r="AE600" s="3">
        <f>SUM(AE583:AE599)</f>
        <v>933.13576634474975</v>
      </c>
      <c r="AF600" s="3">
        <f>SUM(AF583:AF599)</f>
        <v>422.96956634474998</v>
      </c>
      <c r="AH600" s="3">
        <f>SUM(AH583:AH599)</f>
        <v>8821.4461317199984</v>
      </c>
      <c r="AI600" s="3">
        <f>SUM(AI583:AI599)</f>
        <v>1496.838636902</v>
      </c>
      <c r="AJ600" s="3">
        <f>SUM(AJ583:AJ599)</f>
        <v>1145.6886369020001</v>
      </c>
      <c r="AL600" s="3">
        <f>SUM(AL583:AL599)</f>
        <v>5412.7208514649983</v>
      </c>
      <c r="AM600" s="3">
        <f>SUM(AM583:AM599)</f>
        <v>910.4675833844999</v>
      </c>
      <c r="AN600" s="3">
        <f>SUM(AN583:AN599)</f>
        <v>414.29645538450001</v>
      </c>
      <c r="AP600" s="3">
        <f>SUM(AP583:AP599)</f>
        <v>8842.5696168199993</v>
      </c>
      <c r="AQ600" s="3">
        <f>SUM(AQ583:AQ599)</f>
        <v>1498.6207206870001</v>
      </c>
      <c r="AR600" s="3">
        <f>SUM(AR583:AR599)</f>
        <v>1147.4707206870003</v>
      </c>
      <c r="AT600" s="3">
        <f>SUM(AT583:AT599)</f>
        <v>5409.9805221024999</v>
      </c>
      <c r="AU600" s="3">
        <f>SUM(AU583:AU599)</f>
        <v>909.61574161325007</v>
      </c>
      <c r="AV600" s="3">
        <f>SUM(AV583:AV599)</f>
        <v>414.94451761325001</v>
      </c>
      <c r="AX600" s="3">
        <f>SUM(AX583:AX599)</f>
        <v>43672.229488639998</v>
      </c>
      <c r="AY600" s="3">
        <f>SUM(AY583:AY599)</f>
        <v>7533.4738606240007</v>
      </c>
      <c r="AZ600" s="3">
        <f>SUM(AZ583:AZ599)</f>
        <v>5777.7238606240007</v>
      </c>
      <c r="BB600" s="3">
        <f>SUM(BB583:BB599)</f>
        <v>26189.01987108</v>
      </c>
      <c r="BC600" s="3">
        <f>SUM(BC583:BC599)</f>
        <v>4497.9320941639999</v>
      </c>
      <c r="BD600" s="3">
        <f>SUM(BD583:BD599)</f>
        <v>2086.036134164</v>
      </c>
    </row>
    <row r="601" spans="1:56">
      <c r="A601" s="12" t="s">
        <v>373</v>
      </c>
      <c r="B601">
        <v>3</v>
      </c>
      <c r="L601" s="3">
        <f>J600+K600+L600</f>
        <v>12161.543854224001</v>
      </c>
      <c r="P601" s="3">
        <f>N600+O600+P600</f>
        <v>7249.1616461840003</v>
      </c>
      <c r="T601" s="3">
        <f>R600+S600+T600</f>
        <v>10155.949171403998</v>
      </c>
      <c r="X601" s="3">
        <f>V600+W600+X600</f>
        <v>4980.9131378139991</v>
      </c>
      <c r="AB601" s="3">
        <f>Z600+AA600+AB600</f>
        <v>11713.299720542</v>
      </c>
      <c r="AF601" s="3">
        <f>AD600+AE600+AF600</f>
        <v>7070.8876438469997</v>
      </c>
      <c r="AJ601" s="3">
        <f>AH600+AI600+AJ600</f>
        <v>11463.973405523997</v>
      </c>
      <c r="AN601" s="3">
        <f>AL600+AM600+AN600</f>
        <v>6737.4848902339991</v>
      </c>
      <c r="AR601" s="3">
        <f>AP600+AQ600+AR600</f>
        <v>11488.661058194</v>
      </c>
      <c r="AV601" s="3">
        <f>AT600+AU600+AV600</f>
        <v>6734.5407813290003</v>
      </c>
      <c r="AZ601" s="3">
        <f>AX600+AY600+AZ600</f>
        <v>56983.427209887996</v>
      </c>
      <c r="BD601" s="3">
        <f>BB600+BC600+BD600</f>
        <v>32772.988099408001</v>
      </c>
    </row>
    <row r="602" spans="1:56">
      <c r="A602" s="12" t="s">
        <v>373</v>
      </c>
    </row>
    <row r="603" spans="1:56">
      <c r="A603" s="12" t="s">
        <v>373</v>
      </c>
    </row>
    <row r="604" spans="1:56">
      <c r="A604" s="12" t="s">
        <v>373</v>
      </c>
    </row>
    <row r="605" spans="1:56">
      <c r="A605" s="12" t="s">
        <v>373</v>
      </c>
    </row>
    <row r="606" spans="1:56">
      <c r="A606" s="12" t="s">
        <v>373</v>
      </c>
    </row>
    <row r="607" spans="1:56">
      <c r="A607" s="12" t="s">
        <v>373</v>
      </c>
    </row>
    <row r="608" spans="1:56">
      <c r="A608" s="12" t="s">
        <v>373</v>
      </c>
    </row>
    <row r="609" spans="1:56">
      <c r="A609" s="12" t="s">
        <v>373</v>
      </c>
    </row>
    <row r="610" spans="1:56">
      <c r="A610">
        <v>1</v>
      </c>
      <c r="B610" s="12" t="s">
        <v>147</v>
      </c>
      <c r="C610" t="s">
        <v>376</v>
      </c>
      <c r="D610" s="22"/>
      <c r="J610" s="6" t="s">
        <v>82</v>
      </c>
      <c r="K610" s="6"/>
      <c r="L610" s="6"/>
      <c r="M610" t="s">
        <v>465</v>
      </c>
      <c r="N610" s="6" t="s">
        <v>83</v>
      </c>
      <c r="O610" s="6"/>
      <c r="P610" s="6"/>
      <c r="R610" s="6" t="s">
        <v>82</v>
      </c>
      <c r="S610" s="6"/>
      <c r="T610" s="6"/>
      <c r="U610" s="6"/>
      <c r="V610" s="6" t="s">
        <v>83</v>
      </c>
      <c r="W610" s="6"/>
      <c r="X610" s="6"/>
      <c r="Z610" s="6" t="s">
        <v>82</v>
      </c>
      <c r="AA610" s="6"/>
      <c r="AB610" s="6"/>
      <c r="AC610" s="6"/>
      <c r="AD610" s="6" t="s">
        <v>83</v>
      </c>
      <c r="AE610" s="6"/>
      <c r="AF610" s="6"/>
      <c r="AH610" s="6" t="s">
        <v>82</v>
      </c>
      <c r="AI610" s="6"/>
      <c r="AJ610" s="6"/>
      <c r="AK610" s="6"/>
      <c r="AL610" s="6" t="s">
        <v>83</v>
      </c>
      <c r="AM610" s="6"/>
      <c r="AN610" s="6"/>
      <c r="AP610" s="6" t="s">
        <v>82</v>
      </c>
      <c r="AQ610" s="6"/>
      <c r="AR610" s="6"/>
      <c r="AS610" s="6"/>
      <c r="AT610" s="6" t="s">
        <v>83</v>
      </c>
      <c r="AU610" s="6"/>
      <c r="AV610" s="6"/>
      <c r="AX610" s="6" t="s">
        <v>82</v>
      </c>
      <c r="AY610" s="6"/>
      <c r="AZ610" s="6"/>
      <c r="BA610" s="6"/>
      <c r="BB610" s="6" t="s">
        <v>83</v>
      </c>
      <c r="BC610" s="6"/>
      <c r="BD610" s="6"/>
    </row>
    <row r="611" spans="1:56">
      <c r="A611">
        <v>1</v>
      </c>
      <c r="B611" s="12" t="s">
        <v>147</v>
      </c>
      <c r="D611" s="22"/>
      <c r="J611" s="21" t="s">
        <v>86</v>
      </c>
      <c r="K611" s="20"/>
      <c r="L611" s="19"/>
      <c r="M611" t="s">
        <v>465</v>
      </c>
      <c r="N611" s="21" t="s">
        <v>86</v>
      </c>
      <c r="O611" s="20"/>
      <c r="P611" s="19"/>
      <c r="R611" s="21" t="s">
        <v>86</v>
      </c>
      <c r="S611" s="20"/>
      <c r="T611" s="19"/>
      <c r="V611" s="21" t="s">
        <v>86</v>
      </c>
      <c r="W611" s="20"/>
      <c r="X611" s="19"/>
      <c r="Z611" s="21" t="s">
        <v>86</v>
      </c>
      <c r="AA611" s="20"/>
      <c r="AB611" s="19"/>
      <c r="AD611" s="21" t="s">
        <v>86</v>
      </c>
      <c r="AE611" s="20"/>
      <c r="AF611" s="19"/>
      <c r="AH611" s="21" t="s">
        <v>86</v>
      </c>
      <c r="AI611" s="20"/>
      <c r="AJ611" s="19"/>
      <c r="AL611" s="21" t="s">
        <v>86</v>
      </c>
      <c r="AM611" s="20"/>
      <c r="AN611" s="19"/>
      <c r="AP611" s="21" t="s">
        <v>86</v>
      </c>
      <c r="AQ611" s="20"/>
      <c r="AR611" s="19"/>
      <c r="AT611" s="21" t="s">
        <v>86</v>
      </c>
      <c r="AU611" s="20"/>
      <c r="AV611" s="19"/>
      <c r="AX611" s="21" t="s">
        <v>86</v>
      </c>
      <c r="AY611" s="20"/>
      <c r="AZ611" s="19"/>
      <c r="BB611" s="21" t="s">
        <v>86</v>
      </c>
      <c r="BC611" s="20"/>
      <c r="BD611" s="19"/>
    </row>
    <row r="612" spans="1:56">
      <c r="A612">
        <v>1</v>
      </c>
      <c r="B612" s="12" t="s">
        <v>147</v>
      </c>
      <c r="D612" s="22"/>
      <c r="J612" s="18" t="s">
        <v>8</v>
      </c>
      <c r="K612" s="18" t="s">
        <v>9</v>
      </c>
      <c r="L612" s="18" t="s">
        <v>10</v>
      </c>
      <c r="M612" t="s">
        <v>465</v>
      </c>
      <c r="N612" s="18" t="s">
        <v>8</v>
      </c>
      <c r="O612" s="18" t="s">
        <v>9</v>
      </c>
      <c r="P612" s="18" t="s">
        <v>10</v>
      </c>
      <c r="R612" s="18" t="s">
        <v>8</v>
      </c>
      <c r="S612" s="18" t="s">
        <v>9</v>
      </c>
      <c r="T612" s="18" t="s">
        <v>10</v>
      </c>
      <c r="V612" s="18" t="s">
        <v>8</v>
      </c>
      <c r="W612" s="18" t="s">
        <v>9</v>
      </c>
      <c r="X612" s="18" t="s">
        <v>10</v>
      </c>
      <c r="Z612" s="18" t="s">
        <v>8</v>
      </c>
      <c r="AA612" s="18" t="s">
        <v>9</v>
      </c>
      <c r="AB612" s="18" t="s">
        <v>10</v>
      </c>
      <c r="AD612" s="18" t="s">
        <v>8</v>
      </c>
      <c r="AE612" s="18" t="s">
        <v>9</v>
      </c>
      <c r="AF612" s="18" t="s">
        <v>10</v>
      </c>
      <c r="AH612" s="18" t="s">
        <v>8</v>
      </c>
      <c r="AI612" s="18" t="s">
        <v>9</v>
      </c>
      <c r="AJ612" s="18" t="s">
        <v>10</v>
      </c>
      <c r="AL612" s="18" t="s">
        <v>8</v>
      </c>
      <c r="AM612" s="18" t="s">
        <v>9</v>
      </c>
      <c r="AN612" s="18" t="s">
        <v>10</v>
      </c>
      <c r="AP612" s="18" t="s">
        <v>8</v>
      </c>
      <c r="AQ612" s="18" t="s">
        <v>9</v>
      </c>
      <c r="AR612" s="18" t="s">
        <v>10</v>
      </c>
      <c r="AT612" s="18" t="s">
        <v>8</v>
      </c>
      <c r="AU612" s="18" t="s">
        <v>9</v>
      </c>
      <c r="AV612" s="18" t="s">
        <v>10</v>
      </c>
      <c r="AX612" s="18" t="s">
        <v>8</v>
      </c>
      <c r="AY612" s="18" t="s">
        <v>9</v>
      </c>
      <c r="AZ612" s="18" t="s">
        <v>10</v>
      </c>
      <c r="BB612" s="18" t="s">
        <v>8</v>
      </c>
      <c r="BC612" s="18" t="s">
        <v>9</v>
      </c>
      <c r="BD612" s="18" t="s">
        <v>10</v>
      </c>
    </row>
    <row r="613" spans="1:56">
      <c r="A613">
        <v>1</v>
      </c>
      <c r="B613" s="12" t="s">
        <v>147</v>
      </c>
      <c r="D613" s="9" t="s">
        <v>73</v>
      </c>
      <c r="J613" s="3">
        <f>J40</f>
        <v>2491.4431658000003</v>
      </c>
      <c r="K613" s="3">
        <f>K40</f>
        <v>187.54431657999999</v>
      </c>
      <c r="L613" s="3">
        <f>L40</f>
        <v>187.54431657999999</v>
      </c>
      <c r="M613" t="s">
        <v>465</v>
      </c>
      <c r="N613" s="3">
        <f>N40</f>
        <v>2771.0436549200003</v>
      </c>
      <c r="O613" s="3">
        <f>O40</f>
        <v>198.96436549199998</v>
      </c>
      <c r="P613" s="3">
        <f>P40</f>
        <v>72.964365491999999</v>
      </c>
      <c r="R613" s="3">
        <f>R40</f>
        <v>1092.959482</v>
      </c>
      <c r="S613" s="3">
        <f>S40</f>
        <v>148.49594819999999</v>
      </c>
      <c r="T613" s="3">
        <f>T40</f>
        <v>148.49594819999999</v>
      </c>
      <c r="V613" s="3">
        <f>V40</f>
        <v>1124.8422868</v>
      </c>
      <c r="W613" s="3">
        <f>W40</f>
        <v>161.84422867999999</v>
      </c>
      <c r="X613" s="3">
        <f>X40</f>
        <v>35.844228680000001</v>
      </c>
      <c r="Z613" s="3">
        <f>Z40</f>
        <v>2327.2023374</v>
      </c>
      <c r="AA613" s="3">
        <f>AA40</f>
        <v>171.12023373999997</v>
      </c>
      <c r="AB613" s="3">
        <f>AB40</f>
        <v>171.12023373999997</v>
      </c>
      <c r="AD613" s="3">
        <f>AD40</f>
        <v>2503.0619807600001</v>
      </c>
      <c r="AE613" s="3">
        <f>AE40</f>
        <v>183.36219807599997</v>
      </c>
      <c r="AF613" s="3">
        <f>AF40</f>
        <v>57.362198075999999</v>
      </c>
      <c r="AH613" s="3">
        <f>AH40</f>
        <v>2191.3136586000001</v>
      </c>
      <c r="AI613" s="3">
        <f>AI40</f>
        <v>157.53136585999999</v>
      </c>
      <c r="AJ613" s="3">
        <f>AJ40</f>
        <v>157.53136585999999</v>
      </c>
      <c r="AL613" s="3">
        <f>AL40</f>
        <v>2285.1265496400001</v>
      </c>
      <c r="AM613" s="3">
        <f>AM40</f>
        <v>170.54465496399999</v>
      </c>
      <c r="AN613" s="3">
        <f>AN40</f>
        <v>44.544654964000003</v>
      </c>
      <c r="AP613" s="3">
        <f>AP40</f>
        <v>2201.6791616</v>
      </c>
      <c r="AQ613" s="3">
        <f>AQ40</f>
        <v>158.56791615999998</v>
      </c>
      <c r="AR613" s="3">
        <f>AR40</f>
        <v>158.56791615999998</v>
      </c>
      <c r="AT613" s="3">
        <f>AT40</f>
        <v>2300.4764518400002</v>
      </c>
      <c r="AU613" s="3">
        <f>AU40</f>
        <v>171.49164518399999</v>
      </c>
      <c r="AV613" s="3">
        <f>AV40</f>
        <v>45.491645184000006</v>
      </c>
      <c r="AX613" s="3">
        <f>AX40</f>
        <v>10304.597805400001</v>
      </c>
      <c r="AY613" s="3">
        <f>AY40</f>
        <v>823.25978053999995</v>
      </c>
      <c r="AZ613" s="3">
        <f>AZ40</f>
        <v>823.25978053999995</v>
      </c>
      <c r="BB613" s="56">
        <f t="shared" ref="BB613:BB631" si="307">N613+V613+AD613+AL613+AT613</f>
        <v>10984.55092396</v>
      </c>
      <c r="BC613" s="56">
        <f t="shared" ref="BC613:BC631" si="308">O613+W613+AE613+AM613+AU613</f>
        <v>886.20709239600001</v>
      </c>
      <c r="BD613" s="56">
        <f t="shared" ref="BD613:BD631" si="309">P613+X613+AF613+AN613+AV613</f>
        <v>256.20709239600001</v>
      </c>
    </row>
    <row r="614" spans="1:56">
      <c r="A614">
        <v>1</v>
      </c>
      <c r="B614" s="12" t="s">
        <v>147</v>
      </c>
      <c r="D614" s="9" t="s">
        <v>20</v>
      </c>
      <c r="J614" s="3">
        <f>J73</f>
        <v>2346.4896000000003</v>
      </c>
      <c r="K614" s="3">
        <f>K73</f>
        <v>494.22400000000005</v>
      </c>
      <c r="L614" s="3">
        <f>L73</f>
        <v>247.11200000000002</v>
      </c>
      <c r="M614" t="s">
        <v>465</v>
      </c>
      <c r="N614" s="3">
        <f>N73</f>
        <v>0</v>
      </c>
      <c r="O614" s="3">
        <f>O73</f>
        <v>0</v>
      </c>
      <c r="P614" s="3">
        <f>P73</f>
        <v>0</v>
      </c>
      <c r="R614" s="3">
        <f>R73</f>
        <v>2011.2768000000001</v>
      </c>
      <c r="S614" s="3">
        <f>S73</f>
        <v>494.22400000000005</v>
      </c>
      <c r="T614" s="3">
        <f>T73</f>
        <v>247.11200000000002</v>
      </c>
      <c r="V614" s="3">
        <f>V73</f>
        <v>0</v>
      </c>
      <c r="W614" s="3">
        <f>W73</f>
        <v>0</v>
      </c>
      <c r="X614" s="3">
        <f>X73</f>
        <v>0</v>
      </c>
      <c r="Z614" s="3">
        <f>Z73</f>
        <v>2178.8832000000002</v>
      </c>
      <c r="AA614" s="3">
        <f>AA73</f>
        <v>494.22400000000005</v>
      </c>
      <c r="AB614" s="3">
        <f>AB73</f>
        <v>247.11200000000002</v>
      </c>
      <c r="AD614" s="3">
        <f>AD73</f>
        <v>0</v>
      </c>
      <c r="AE614" s="3">
        <f>AE73</f>
        <v>0</v>
      </c>
      <c r="AF614" s="3">
        <f>AF73</f>
        <v>0</v>
      </c>
      <c r="AH614" s="3">
        <f>AH73</f>
        <v>2178.8832000000002</v>
      </c>
      <c r="AI614" s="3">
        <f>AI73</f>
        <v>494.22400000000005</v>
      </c>
      <c r="AJ614" s="3">
        <f>AJ73</f>
        <v>247.11200000000002</v>
      </c>
      <c r="AL614" s="3">
        <f>AL73</f>
        <v>0</v>
      </c>
      <c r="AM614" s="3">
        <f>AM73</f>
        <v>0</v>
      </c>
      <c r="AN614" s="3">
        <f>AN73</f>
        <v>0</v>
      </c>
      <c r="AP614" s="3">
        <f>AP73</f>
        <v>2178.8832000000002</v>
      </c>
      <c r="AQ614" s="3">
        <f>AQ73</f>
        <v>494.22400000000005</v>
      </c>
      <c r="AR614" s="3">
        <f>AR73</f>
        <v>247.11200000000002</v>
      </c>
      <c r="AT614" s="3">
        <f>AT73</f>
        <v>0</v>
      </c>
      <c r="AU614" s="3">
        <f>AU73</f>
        <v>0</v>
      </c>
      <c r="AV614" s="3">
        <f>AV73</f>
        <v>0</v>
      </c>
      <c r="AX614" s="3">
        <f>AX73</f>
        <v>10894.416000000001</v>
      </c>
      <c r="AY614" s="3">
        <f>AY73</f>
        <v>2471.1200000000003</v>
      </c>
      <c r="AZ614" s="3">
        <f>AZ73</f>
        <v>1235.5600000000002</v>
      </c>
      <c r="BB614" s="56">
        <f t="shared" si="307"/>
        <v>0</v>
      </c>
      <c r="BC614" s="56">
        <f t="shared" si="308"/>
        <v>0</v>
      </c>
      <c r="BD614" s="56">
        <f t="shared" si="309"/>
        <v>0</v>
      </c>
    </row>
    <row r="615" spans="1:56">
      <c r="A615">
        <v>1</v>
      </c>
      <c r="B615" s="12" t="s">
        <v>147</v>
      </c>
      <c r="D615" s="9" t="s">
        <v>22</v>
      </c>
      <c r="J615" s="3">
        <f>J119</f>
        <v>514.76319999999998</v>
      </c>
      <c r="K615" s="3">
        <f>K119</f>
        <v>73.876000000000005</v>
      </c>
      <c r="L615" s="3">
        <f>L119</f>
        <v>36.938000000000002</v>
      </c>
      <c r="M615" t="s">
        <v>465</v>
      </c>
      <c r="N615" s="3">
        <f>N119</f>
        <v>1231.1999999999998</v>
      </c>
      <c r="O615" s="3">
        <f>O119</f>
        <v>225.33999999999997</v>
      </c>
      <c r="P615" s="3">
        <f>P119</f>
        <v>22.29</v>
      </c>
      <c r="R615" s="3">
        <f>R119</f>
        <v>514.76319999999998</v>
      </c>
      <c r="S615" s="3">
        <f>S119</f>
        <v>73.876000000000005</v>
      </c>
      <c r="T615" s="3">
        <f>T119</f>
        <v>36.938000000000002</v>
      </c>
      <c r="V615" s="3">
        <f>V119</f>
        <v>708.95999999999992</v>
      </c>
      <c r="W615" s="3">
        <f>W119</f>
        <v>135.57999999999998</v>
      </c>
      <c r="X615" s="3">
        <f>X119</f>
        <v>14.13</v>
      </c>
      <c r="Z615" s="3">
        <f>Z119</f>
        <v>514.76319999999998</v>
      </c>
      <c r="AA615" s="3">
        <f>AA119</f>
        <v>73.876000000000005</v>
      </c>
      <c r="AB615" s="3">
        <f>AB119</f>
        <v>36.938000000000002</v>
      </c>
      <c r="AD615" s="3">
        <f>AD119</f>
        <v>1178.9759999999999</v>
      </c>
      <c r="AE615" s="3">
        <f>AE119</f>
        <v>225.33999999999997</v>
      </c>
      <c r="AF615" s="3">
        <f>AF119</f>
        <v>22.29</v>
      </c>
      <c r="AH615" s="3">
        <f>AH119</f>
        <v>514.76319999999998</v>
      </c>
      <c r="AI615" s="3">
        <f>AI119</f>
        <v>73.876000000000005</v>
      </c>
      <c r="AJ615" s="3">
        <f>AJ119</f>
        <v>36.938000000000002</v>
      </c>
      <c r="AL615" s="3">
        <f>AL119</f>
        <v>1178.9759999999999</v>
      </c>
      <c r="AM615" s="3">
        <f>AM119</f>
        <v>225.33999999999997</v>
      </c>
      <c r="AN615" s="3">
        <f>AN119</f>
        <v>22.29</v>
      </c>
      <c r="AP615" s="3">
        <f>AP119</f>
        <v>514.76319999999998</v>
      </c>
      <c r="AQ615" s="3">
        <f>AQ119</f>
        <v>73.876000000000005</v>
      </c>
      <c r="AR615" s="3">
        <f>AR119</f>
        <v>36.938000000000002</v>
      </c>
      <c r="AT615" s="3">
        <f>AT119</f>
        <v>1178.9759999999999</v>
      </c>
      <c r="AU615" s="3">
        <f>AU119</f>
        <v>225.33999999999997</v>
      </c>
      <c r="AV615" s="3">
        <f>AV119</f>
        <v>22.29</v>
      </c>
      <c r="AX615" s="3">
        <f>AX119</f>
        <v>2573.8159999999998</v>
      </c>
      <c r="AY615" s="3">
        <f>AY119</f>
        <v>369.38</v>
      </c>
      <c r="AZ615" s="3">
        <f>AZ119</f>
        <v>184.69</v>
      </c>
      <c r="BB615" s="56">
        <f t="shared" si="307"/>
        <v>5477.0879999999988</v>
      </c>
      <c r="BC615" s="56">
        <f t="shared" si="308"/>
        <v>1036.9399999999998</v>
      </c>
      <c r="BD615" s="56">
        <f t="shared" si="309"/>
        <v>103.28999999999999</v>
      </c>
    </row>
    <row r="616" spans="1:56">
      <c r="A616">
        <v>1</v>
      </c>
      <c r="B616" s="12" t="s">
        <v>147</v>
      </c>
      <c r="D616" s="9" t="s">
        <v>189</v>
      </c>
      <c r="J616" s="3">
        <f>J170</f>
        <v>1056.02</v>
      </c>
      <c r="K616" s="3">
        <f>K170</f>
        <v>309.68600000000004</v>
      </c>
      <c r="L616" s="3">
        <f>L170</f>
        <v>309.68600000000004</v>
      </c>
      <c r="M616" t="s">
        <v>465</v>
      </c>
      <c r="N616" s="3">
        <f>N170</f>
        <v>908.19679999999994</v>
      </c>
      <c r="O616" s="3">
        <f>O170</f>
        <v>225.60368</v>
      </c>
      <c r="P616" s="3">
        <f>P170</f>
        <v>215.34368000000001</v>
      </c>
      <c r="R616" s="3">
        <f>R170</f>
        <v>1056.02</v>
      </c>
      <c r="S616" s="3">
        <f>S170</f>
        <v>309.68600000000004</v>
      </c>
      <c r="T616" s="3">
        <f>T170</f>
        <v>309.68600000000004</v>
      </c>
      <c r="V616" s="3">
        <f>V170</f>
        <v>908.19679999999994</v>
      </c>
      <c r="W616" s="3">
        <f>W170</f>
        <v>225.60368</v>
      </c>
      <c r="X616" s="3">
        <f>X170</f>
        <v>215.34368000000001</v>
      </c>
      <c r="Z616" s="3">
        <f>Z170</f>
        <v>1056.02</v>
      </c>
      <c r="AA616" s="3">
        <f>AA170</f>
        <v>309.68600000000004</v>
      </c>
      <c r="AB616" s="3">
        <f>AB170</f>
        <v>309.68600000000004</v>
      </c>
      <c r="AD616" s="3">
        <f>AD170</f>
        <v>908.19679999999994</v>
      </c>
      <c r="AE616" s="3">
        <f>AE170</f>
        <v>225.60368</v>
      </c>
      <c r="AF616" s="3">
        <f>AF170</f>
        <v>215.34368000000001</v>
      </c>
      <c r="AH616" s="3">
        <f>AH170</f>
        <v>1056.02</v>
      </c>
      <c r="AI616" s="3">
        <f>AI170</f>
        <v>309.68600000000004</v>
      </c>
      <c r="AJ616" s="3">
        <f>AJ170</f>
        <v>309.68600000000004</v>
      </c>
      <c r="AL616" s="3">
        <f>AL170</f>
        <v>908.19679999999994</v>
      </c>
      <c r="AM616" s="3">
        <f>AM170</f>
        <v>225.60368</v>
      </c>
      <c r="AN616" s="3">
        <f>AN170</f>
        <v>215.34368000000001</v>
      </c>
      <c r="AP616" s="3">
        <f>AP170</f>
        <v>1056.02</v>
      </c>
      <c r="AQ616" s="3">
        <f>AQ170</f>
        <v>309.68600000000004</v>
      </c>
      <c r="AR616" s="3">
        <f>AR170</f>
        <v>309.68600000000004</v>
      </c>
      <c r="AT616" s="3">
        <f>AT170</f>
        <v>908.19679999999994</v>
      </c>
      <c r="AU616" s="3">
        <f>AU170</f>
        <v>225.60368</v>
      </c>
      <c r="AV616" s="3">
        <f>AV170</f>
        <v>215.34368000000001</v>
      </c>
      <c r="AX616" s="3">
        <f>AX170</f>
        <v>5280.1</v>
      </c>
      <c r="AY616" s="3">
        <f>AY170</f>
        <v>1548.4300000000003</v>
      </c>
      <c r="AZ616" s="3">
        <f>AZ170</f>
        <v>1548.4300000000003</v>
      </c>
      <c r="BB616" s="56">
        <f t="shared" si="307"/>
        <v>4540.9839999999995</v>
      </c>
      <c r="BC616" s="56">
        <f t="shared" si="308"/>
        <v>1128.0183999999999</v>
      </c>
      <c r="BD616" s="56">
        <f t="shared" si="309"/>
        <v>1076.7184</v>
      </c>
    </row>
    <row r="617" spans="1:56">
      <c r="A617">
        <v>1</v>
      </c>
      <c r="B617" s="12" t="s">
        <v>147</v>
      </c>
      <c r="D617" s="9" t="s">
        <v>26</v>
      </c>
      <c r="J617" s="3">
        <f>J205</f>
        <v>305.28000000000003</v>
      </c>
      <c r="K617" s="3">
        <f>K205</f>
        <v>14.72</v>
      </c>
      <c r="L617" s="3">
        <f>L205</f>
        <v>14.72</v>
      </c>
      <c r="M617" t="s">
        <v>465</v>
      </c>
      <c r="N617" s="3">
        <f>N205</f>
        <v>354.24</v>
      </c>
      <c r="O617" s="3">
        <f>O205</f>
        <v>43.919999999999995</v>
      </c>
      <c r="P617" s="3">
        <f>P205</f>
        <v>25.2</v>
      </c>
      <c r="R617" s="3">
        <f>R205</f>
        <v>305.28000000000003</v>
      </c>
      <c r="S617" s="3">
        <f>S205</f>
        <v>14.72</v>
      </c>
      <c r="T617" s="3">
        <f>T205</f>
        <v>14.72</v>
      </c>
      <c r="V617" s="3">
        <f>V205</f>
        <v>354.24</v>
      </c>
      <c r="W617" s="3">
        <f>W205</f>
        <v>43.919999999999995</v>
      </c>
      <c r="X617" s="3">
        <f>X205</f>
        <v>25.2</v>
      </c>
      <c r="Z617" s="3">
        <f>Z205</f>
        <v>305.28000000000003</v>
      </c>
      <c r="AA617" s="3">
        <f>AA205</f>
        <v>14.72</v>
      </c>
      <c r="AB617" s="3">
        <f>AB205</f>
        <v>14.72</v>
      </c>
      <c r="AD617" s="3">
        <f>AD205</f>
        <v>354.24</v>
      </c>
      <c r="AE617" s="3">
        <f>AE205</f>
        <v>43.919999999999995</v>
      </c>
      <c r="AF617" s="3">
        <f>AF205</f>
        <v>25.2</v>
      </c>
      <c r="AH617" s="3">
        <f>AH205</f>
        <v>305.28000000000003</v>
      </c>
      <c r="AI617" s="3">
        <f>AI205</f>
        <v>14.72</v>
      </c>
      <c r="AJ617" s="3">
        <f>AJ205</f>
        <v>14.72</v>
      </c>
      <c r="AL617" s="3">
        <f>AL205</f>
        <v>354.24</v>
      </c>
      <c r="AM617" s="3">
        <f>AM205</f>
        <v>43.919999999999995</v>
      </c>
      <c r="AN617" s="3">
        <f>AN205</f>
        <v>25.2</v>
      </c>
      <c r="AP617" s="3">
        <f>AP205</f>
        <v>305.28000000000003</v>
      </c>
      <c r="AQ617" s="3">
        <f>AQ205</f>
        <v>14.72</v>
      </c>
      <c r="AR617" s="3">
        <f>AR205</f>
        <v>14.72</v>
      </c>
      <c r="AT617" s="3">
        <f>AT205</f>
        <v>354.24</v>
      </c>
      <c r="AU617" s="3">
        <f>AU205</f>
        <v>43.919999999999995</v>
      </c>
      <c r="AV617" s="3">
        <f>AV205</f>
        <v>25.2</v>
      </c>
      <c r="AX617" s="3">
        <f>AX205</f>
        <v>1526.4</v>
      </c>
      <c r="AY617" s="3">
        <f>AY205</f>
        <v>73.600000000000009</v>
      </c>
      <c r="AZ617" s="3">
        <f>AZ205</f>
        <v>73.600000000000009</v>
      </c>
      <c r="BB617" s="56">
        <f t="shared" si="307"/>
        <v>1771.2</v>
      </c>
      <c r="BC617" s="56">
        <f t="shared" si="308"/>
        <v>219.59999999999997</v>
      </c>
      <c r="BD617" s="56">
        <f t="shared" si="309"/>
        <v>126</v>
      </c>
    </row>
    <row r="618" spans="1:56">
      <c r="A618">
        <v>1</v>
      </c>
      <c r="B618" s="12" t="s">
        <v>147</v>
      </c>
      <c r="D618" s="9" t="s">
        <v>274</v>
      </c>
      <c r="J618" s="3">
        <f>J240</f>
        <v>456.86633849999998</v>
      </c>
      <c r="K618" s="3">
        <f>K240</f>
        <v>45.686633849999986</v>
      </c>
      <c r="L618" s="3">
        <f>L240</f>
        <v>45.686633849999986</v>
      </c>
      <c r="M618" t="s">
        <v>465</v>
      </c>
      <c r="N618" s="3">
        <f>N240</f>
        <v>20.558985232500003</v>
      </c>
      <c r="O618" s="3">
        <f>O240</f>
        <v>2.0558985232499998</v>
      </c>
      <c r="P618" s="3">
        <f>P240</f>
        <v>2.0558985232499998</v>
      </c>
      <c r="R618" s="3">
        <f>R240</f>
        <v>115.40866500000001</v>
      </c>
      <c r="S618" s="3">
        <f>S240</f>
        <v>11.5408665</v>
      </c>
      <c r="T618" s="3">
        <f>T240</f>
        <v>11.5408665</v>
      </c>
      <c r="V618" s="3">
        <f>V240</f>
        <v>5.1933899249999991</v>
      </c>
      <c r="W618" s="3">
        <f>W240</f>
        <v>0.51933899249999993</v>
      </c>
      <c r="X618" s="3">
        <f>X240</f>
        <v>0.51933899249999993</v>
      </c>
      <c r="Z618" s="3">
        <f>Z240</f>
        <v>311.31881550000003</v>
      </c>
      <c r="AA618" s="3">
        <f>AA240</f>
        <v>31.131881549999989</v>
      </c>
      <c r="AB618" s="3">
        <f>AB240</f>
        <v>31.131881549999989</v>
      </c>
      <c r="AD618" s="3">
        <f>AD240</f>
        <v>14.009346697499998</v>
      </c>
      <c r="AE618" s="3">
        <f>AE240</f>
        <v>1.4009346697499998</v>
      </c>
      <c r="AF618" s="3">
        <f>AF240</f>
        <v>1.4009346697499998</v>
      </c>
      <c r="AH618" s="3">
        <f>AH240</f>
        <v>174.73005449999999</v>
      </c>
      <c r="AI618" s="3">
        <f>AI240</f>
        <v>17.473005449999999</v>
      </c>
      <c r="AJ618" s="3">
        <f>AJ240</f>
        <v>17.473005449999999</v>
      </c>
      <c r="AL618" s="3">
        <f>AL240</f>
        <v>7.8628524524999985</v>
      </c>
      <c r="AM618" s="3">
        <f>AM240</f>
        <v>0.78628524524999976</v>
      </c>
      <c r="AN618" s="3">
        <f>AN240</f>
        <v>0.78628524524999976</v>
      </c>
      <c r="AP618" s="3">
        <f>AP240</f>
        <v>190.589652</v>
      </c>
      <c r="AQ618" s="3">
        <f>AQ240</f>
        <v>19.058965199999999</v>
      </c>
      <c r="AR618" s="3">
        <f>AR240</f>
        <v>19.058965199999999</v>
      </c>
      <c r="AT618" s="3">
        <f>AT240</f>
        <v>8.5765343399999985</v>
      </c>
      <c r="AU618" s="3">
        <f>AU240</f>
        <v>0.85765343399999994</v>
      </c>
      <c r="AV618" s="3">
        <f>AV240</f>
        <v>0.85765343399999994</v>
      </c>
      <c r="AX618" s="3">
        <f>AX240</f>
        <v>1248.9135255000001</v>
      </c>
      <c r="AY618" s="3">
        <f>AY240</f>
        <v>124.89135254999998</v>
      </c>
      <c r="AZ618" s="3">
        <f>AZ240</f>
        <v>124.89135254999998</v>
      </c>
      <c r="BB618" s="212">
        <f t="shared" si="307"/>
        <v>56.201108647499993</v>
      </c>
      <c r="BC618" s="212">
        <f t="shared" si="308"/>
        <v>5.6201108647499982</v>
      </c>
      <c r="BD618" s="212">
        <f t="shared" si="309"/>
        <v>5.6201108647499982</v>
      </c>
    </row>
    <row r="619" spans="1:56">
      <c r="A619">
        <v>1</v>
      </c>
      <c r="B619" s="12" t="s">
        <v>147</v>
      </c>
      <c r="D619" s="9" t="s">
        <v>290</v>
      </c>
      <c r="J619" s="3">
        <f>J261</f>
        <v>10.591000000000001</v>
      </c>
      <c r="K619" s="3">
        <f>K261</f>
        <v>7.3949999999999996</v>
      </c>
      <c r="L619" s="3">
        <f>L261</f>
        <v>7.3949999999999996</v>
      </c>
      <c r="M619" t="s">
        <v>465</v>
      </c>
      <c r="N619" s="3">
        <f>N261</f>
        <v>2.5415000000000001</v>
      </c>
      <c r="O619" s="3">
        <f>O261</f>
        <v>1.5894999999999999</v>
      </c>
      <c r="P619" s="3">
        <f>P261</f>
        <v>1.5894999999999999</v>
      </c>
      <c r="R619" s="3">
        <f>R261</f>
        <v>7.9389999999999992</v>
      </c>
      <c r="S619" s="3">
        <f>S261</f>
        <v>7.1229999999999993</v>
      </c>
      <c r="T619" s="3">
        <f>T261</f>
        <v>7.1229999999999993</v>
      </c>
      <c r="V619" s="3">
        <f>V261</f>
        <v>1.7510000000000003</v>
      </c>
      <c r="W619" s="3">
        <f>W261</f>
        <v>1.5044999999999997</v>
      </c>
      <c r="X619" s="3">
        <f>X261</f>
        <v>1.5044999999999997</v>
      </c>
      <c r="Z619" s="3">
        <f>Z261</f>
        <v>9.4519999999999982</v>
      </c>
      <c r="AA619" s="3">
        <f>AA261</f>
        <v>7.2759999999999998</v>
      </c>
      <c r="AB619" s="3">
        <f>AB261</f>
        <v>7.2759999999999998</v>
      </c>
      <c r="AD619" s="3">
        <f>AD261</f>
        <v>2.2015000000000002</v>
      </c>
      <c r="AE619" s="3">
        <f>AE261</f>
        <v>1.5555000000000001</v>
      </c>
      <c r="AF619" s="3">
        <f>AF261</f>
        <v>1.5555000000000001</v>
      </c>
      <c r="AH619" s="3">
        <f>AH261</f>
        <v>8.3979999999999997</v>
      </c>
      <c r="AI619" s="3">
        <f>AI261</f>
        <v>7.1739999999999995</v>
      </c>
      <c r="AJ619" s="3">
        <f>AJ261</f>
        <v>7.1739999999999995</v>
      </c>
      <c r="AL619" s="3">
        <f>AL261</f>
        <v>1.887</v>
      </c>
      <c r="AM619" s="3">
        <f>AM261</f>
        <v>1.5215000000000001</v>
      </c>
      <c r="AN619" s="3">
        <f>AN261</f>
        <v>1.5215000000000001</v>
      </c>
      <c r="AP619" s="3">
        <f>AP261</f>
        <v>8.5169999999999995</v>
      </c>
      <c r="AQ619" s="3">
        <f>AQ261</f>
        <v>7.1909999999999989</v>
      </c>
      <c r="AR619" s="3">
        <f>AR261</f>
        <v>7.1909999999999989</v>
      </c>
      <c r="AT619" s="3">
        <f>AT261</f>
        <v>1.9210000000000003</v>
      </c>
      <c r="AU619" s="3">
        <f>AU261</f>
        <v>1.5215000000000001</v>
      </c>
      <c r="AV619" s="3">
        <f>AV261</f>
        <v>1.5215000000000001</v>
      </c>
      <c r="AX619" s="3">
        <f>AX261</f>
        <v>44.896999999999991</v>
      </c>
      <c r="AY619" s="3">
        <f>AY261</f>
        <v>36.158999999999992</v>
      </c>
      <c r="AZ619" s="3">
        <f>AZ261</f>
        <v>36.158999999999992</v>
      </c>
      <c r="BB619" s="212">
        <f t="shared" si="307"/>
        <v>10.302</v>
      </c>
      <c r="BC619" s="212">
        <f t="shared" si="308"/>
        <v>7.692499999999999</v>
      </c>
      <c r="BD619" s="212">
        <f t="shared" si="309"/>
        <v>7.692499999999999</v>
      </c>
    </row>
    <row r="620" spans="1:56">
      <c r="A620">
        <v>1</v>
      </c>
      <c r="B620" s="12" t="s">
        <v>147</v>
      </c>
      <c r="D620" s="9" t="s">
        <v>296</v>
      </c>
      <c r="J620" s="3">
        <f>J280</f>
        <v>1176.5</v>
      </c>
      <c r="K620" s="3">
        <f>K280</f>
        <v>117.65</v>
      </c>
      <c r="L620" s="3">
        <f>L280</f>
        <v>117.65</v>
      </c>
      <c r="M620" t="s">
        <v>465</v>
      </c>
      <c r="N620" s="3">
        <f>N280</f>
        <v>77.70750000000001</v>
      </c>
      <c r="O620" s="3">
        <f>O280</f>
        <v>7.7707499999999996</v>
      </c>
      <c r="P620" s="3">
        <f>P280</f>
        <v>7.7707499999999996</v>
      </c>
      <c r="R620" s="3">
        <f>R280</f>
        <v>1176.5</v>
      </c>
      <c r="S620" s="3">
        <f>S280</f>
        <v>117.65</v>
      </c>
      <c r="T620" s="3">
        <f>T280</f>
        <v>117.65</v>
      </c>
      <c r="V620" s="3">
        <f>V280</f>
        <v>77.70750000000001</v>
      </c>
      <c r="W620" s="3">
        <f>W280</f>
        <v>7.7707499999999996</v>
      </c>
      <c r="X620" s="3">
        <f>X280</f>
        <v>7.7707499999999996</v>
      </c>
      <c r="Z620" s="3">
        <f>Z280</f>
        <v>1176.5</v>
      </c>
      <c r="AA620" s="3">
        <f>AA280</f>
        <v>117.65</v>
      </c>
      <c r="AB620" s="3">
        <f>AB280</f>
        <v>117.65</v>
      </c>
      <c r="AD620" s="3">
        <f>AD280</f>
        <v>77.70750000000001</v>
      </c>
      <c r="AE620" s="3">
        <f>AE280</f>
        <v>7.7707499999999996</v>
      </c>
      <c r="AF620" s="3">
        <f>AF280</f>
        <v>7.7707499999999996</v>
      </c>
      <c r="AH620" s="3">
        <f>AH280</f>
        <v>1176.5</v>
      </c>
      <c r="AI620" s="3">
        <f>AI280</f>
        <v>117.65</v>
      </c>
      <c r="AJ620" s="3">
        <f>AJ280</f>
        <v>117.65</v>
      </c>
      <c r="AL620" s="3">
        <f>AL280</f>
        <v>77.70750000000001</v>
      </c>
      <c r="AM620" s="3">
        <f>AM280</f>
        <v>7.7707499999999996</v>
      </c>
      <c r="AN620" s="3">
        <f>AN280</f>
        <v>7.7707499999999996</v>
      </c>
      <c r="AP620" s="3">
        <f>AP280</f>
        <v>1176.5</v>
      </c>
      <c r="AQ620" s="3">
        <f>AQ280</f>
        <v>117.65</v>
      </c>
      <c r="AR620" s="3">
        <f>AR280</f>
        <v>117.65</v>
      </c>
      <c r="AT620" s="3">
        <f>AT280</f>
        <v>77.70750000000001</v>
      </c>
      <c r="AU620" s="3">
        <f>AU280</f>
        <v>7.7707499999999996</v>
      </c>
      <c r="AV620" s="3">
        <f>AV280</f>
        <v>7.7707499999999996</v>
      </c>
      <c r="AX620" s="3">
        <f>AX280</f>
        <v>5882.5</v>
      </c>
      <c r="AY620" s="3">
        <f>AY280</f>
        <v>588.25</v>
      </c>
      <c r="AZ620" s="3">
        <f>AZ280</f>
        <v>588.25</v>
      </c>
      <c r="BB620" s="212">
        <f t="shared" si="307"/>
        <v>388.53750000000002</v>
      </c>
      <c r="BC620" s="212">
        <f t="shared" si="308"/>
        <v>38.853749999999998</v>
      </c>
      <c r="BD620" s="212">
        <f t="shared" si="309"/>
        <v>38.853749999999998</v>
      </c>
    </row>
    <row r="621" spans="1:56">
      <c r="A621">
        <v>1</v>
      </c>
      <c r="B621" s="12" t="s">
        <v>147</v>
      </c>
      <c r="D621" s="9" t="s">
        <v>306</v>
      </c>
      <c r="J621" s="3">
        <f>J297</f>
        <v>32.299999999999997</v>
      </c>
      <c r="K621" s="3">
        <f>K297</f>
        <v>3.2300000000000004</v>
      </c>
      <c r="L621" s="3">
        <f>L297</f>
        <v>3.2300000000000004</v>
      </c>
      <c r="M621" t="s">
        <v>465</v>
      </c>
      <c r="N621" s="3">
        <f>N297</f>
        <v>2.4225000000000003</v>
      </c>
      <c r="O621" s="3">
        <f>O297</f>
        <v>0.24225000000000002</v>
      </c>
      <c r="P621" s="3">
        <f>P297</f>
        <v>0.24225000000000002</v>
      </c>
      <c r="R621" s="3">
        <f>R297</f>
        <v>32.299999999999997</v>
      </c>
      <c r="S621" s="3">
        <f>S297</f>
        <v>3.2300000000000004</v>
      </c>
      <c r="T621" s="3">
        <f>T297</f>
        <v>3.2300000000000004</v>
      </c>
      <c r="V621" s="3">
        <f>V297</f>
        <v>2.4225000000000003</v>
      </c>
      <c r="W621" s="3">
        <f>W297</f>
        <v>0.24225000000000002</v>
      </c>
      <c r="X621" s="3">
        <f>X297</f>
        <v>0.24225000000000002</v>
      </c>
      <c r="Z621" s="3">
        <f>Z297</f>
        <v>32.299999999999997</v>
      </c>
      <c r="AA621" s="3">
        <f>AA297</f>
        <v>3.2300000000000004</v>
      </c>
      <c r="AB621" s="3">
        <f>AB297</f>
        <v>3.2300000000000004</v>
      </c>
      <c r="AD621" s="3">
        <f>AD297</f>
        <v>2.4225000000000003</v>
      </c>
      <c r="AE621" s="3">
        <f>AE297</f>
        <v>0.24225000000000002</v>
      </c>
      <c r="AF621" s="3">
        <f>AF297</f>
        <v>0.24225000000000002</v>
      </c>
      <c r="AH621" s="3">
        <f>AH297</f>
        <v>32.299999999999997</v>
      </c>
      <c r="AI621" s="3">
        <f>AI297</f>
        <v>3.2300000000000004</v>
      </c>
      <c r="AJ621" s="3">
        <f>AJ297</f>
        <v>3.2300000000000004</v>
      </c>
      <c r="AL621" s="3">
        <f>AL297</f>
        <v>2.4225000000000003</v>
      </c>
      <c r="AM621" s="3">
        <f>AM297</f>
        <v>0.24225000000000002</v>
      </c>
      <c r="AN621" s="3">
        <f>AN297</f>
        <v>0.24225000000000002</v>
      </c>
      <c r="AP621" s="3">
        <f>AP297</f>
        <v>32.299999999999997</v>
      </c>
      <c r="AQ621" s="3">
        <f>AQ297</f>
        <v>3.2300000000000004</v>
      </c>
      <c r="AR621" s="3">
        <f>AR297</f>
        <v>3.2300000000000004</v>
      </c>
      <c r="AT621" s="3">
        <f>AT297</f>
        <v>2.4225000000000003</v>
      </c>
      <c r="AU621" s="3">
        <f>AU297</f>
        <v>0.24225000000000002</v>
      </c>
      <c r="AV621" s="3">
        <f>AV297</f>
        <v>0.24225000000000002</v>
      </c>
      <c r="AX621" s="3">
        <f>AX297</f>
        <v>161.5</v>
      </c>
      <c r="AY621" s="3">
        <f>AY297</f>
        <v>16.150000000000002</v>
      </c>
      <c r="AZ621" s="3">
        <f>AZ297</f>
        <v>16.150000000000002</v>
      </c>
      <c r="BB621" s="212">
        <f t="shared" si="307"/>
        <v>12.112500000000001</v>
      </c>
      <c r="BC621" s="212">
        <f t="shared" si="308"/>
        <v>1.2112500000000002</v>
      </c>
      <c r="BD621" s="212">
        <f t="shared" si="309"/>
        <v>1.2112500000000002</v>
      </c>
    </row>
    <row r="622" spans="1:56">
      <c r="A622">
        <v>1</v>
      </c>
      <c r="B622" s="12" t="s">
        <v>147</v>
      </c>
      <c r="D622" s="9" t="s">
        <v>309</v>
      </c>
      <c r="J622" s="3">
        <f>J312</f>
        <v>151.39296315000001</v>
      </c>
      <c r="K622" s="3">
        <f>K312</f>
        <v>0.19</v>
      </c>
      <c r="L622" s="3">
        <f>L312</f>
        <v>0.19</v>
      </c>
      <c r="M622" t="s">
        <v>465</v>
      </c>
      <c r="N622" s="3">
        <f>N312</f>
        <v>90.835777890000003</v>
      </c>
      <c r="O622" s="3">
        <f>O312</f>
        <v>0.19</v>
      </c>
      <c r="P622" s="3">
        <f>P312</f>
        <v>0.19</v>
      </c>
      <c r="R622" s="3">
        <f>R312</f>
        <v>38.243263499999998</v>
      </c>
      <c r="S622" s="3">
        <f>S312</f>
        <v>0.19</v>
      </c>
      <c r="T622" s="3">
        <f>T312</f>
        <v>0.19</v>
      </c>
      <c r="V622" s="3">
        <f>V312</f>
        <v>22.945958100000002</v>
      </c>
      <c r="W622" s="3">
        <f>W312</f>
        <v>0.19</v>
      </c>
      <c r="X622" s="3">
        <f>X312</f>
        <v>0.19</v>
      </c>
      <c r="Z622" s="3">
        <f>Z312</f>
        <v>103.16250945</v>
      </c>
      <c r="AA622" s="3">
        <f>AA312</f>
        <v>0.19</v>
      </c>
      <c r="AB622" s="3">
        <f>AB312</f>
        <v>0.19</v>
      </c>
      <c r="AD622" s="3">
        <f>AD312</f>
        <v>61.897505670000001</v>
      </c>
      <c r="AE622" s="3">
        <f>AE312</f>
        <v>0.19</v>
      </c>
      <c r="AF622" s="3">
        <f>AF312</f>
        <v>0.19</v>
      </c>
      <c r="AH622" s="3">
        <f>AH312</f>
        <v>57.900743550000001</v>
      </c>
      <c r="AI622" s="3">
        <f>AI312</f>
        <v>0.19</v>
      </c>
      <c r="AJ622" s="3">
        <f>AJ312</f>
        <v>0.19</v>
      </c>
      <c r="AL622" s="3">
        <f>AL312</f>
        <v>34.740446130000002</v>
      </c>
      <c r="AM622" s="3">
        <f>AM312</f>
        <v>0.19</v>
      </c>
      <c r="AN622" s="3">
        <f>AN312</f>
        <v>0.19</v>
      </c>
      <c r="AP622" s="3">
        <f>AP312</f>
        <v>63.156178799999999</v>
      </c>
      <c r="AQ622" s="3">
        <f>AQ312</f>
        <v>0.19</v>
      </c>
      <c r="AR622" s="3">
        <f>AR312</f>
        <v>0.19</v>
      </c>
      <c r="AT622" s="3">
        <f>AT312</f>
        <v>37.893707280000001</v>
      </c>
      <c r="AU622" s="3">
        <f>AU312</f>
        <v>0.19</v>
      </c>
      <c r="AV622" s="3">
        <f>AV312</f>
        <v>0.19</v>
      </c>
      <c r="AX622" s="3">
        <f>AX312</f>
        <v>413.85565845000008</v>
      </c>
      <c r="AY622" s="3">
        <f>AY312</f>
        <v>0.95</v>
      </c>
      <c r="AZ622" s="3">
        <f>AZ312</f>
        <v>0.95</v>
      </c>
      <c r="BB622" s="212">
        <f t="shared" si="307"/>
        <v>248.31339507000001</v>
      </c>
      <c r="BC622" s="212">
        <f t="shared" si="308"/>
        <v>0.95</v>
      </c>
      <c r="BD622" s="212">
        <f t="shared" si="309"/>
        <v>0.95</v>
      </c>
    </row>
    <row r="623" spans="1:56">
      <c r="A623">
        <v>1</v>
      </c>
      <c r="B623" s="12" t="s">
        <v>147</v>
      </c>
      <c r="D623" s="9" t="s">
        <v>315</v>
      </c>
      <c r="J623" s="3">
        <f>J329</f>
        <v>172.08679688999999</v>
      </c>
      <c r="K623" s="3">
        <f>K329</f>
        <v>17.208679688999997</v>
      </c>
      <c r="L623" s="3">
        <f>L329</f>
        <v>17.208679688999997</v>
      </c>
      <c r="M623" t="s">
        <v>465</v>
      </c>
      <c r="N623" s="3">
        <f>N329</f>
        <v>0</v>
      </c>
      <c r="O623" s="3">
        <f>O329</f>
        <v>0</v>
      </c>
      <c r="P623" s="3">
        <f>P329</f>
        <v>0</v>
      </c>
      <c r="R623" s="3">
        <f>R329</f>
        <v>144.3684681</v>
      </c>
      <c r="S623" s="3">
        <f>S329</f>
        <v>14.436846809999999</v>
      </c>
      <c r="T623" s="3">
        <f>T329</f>
        <v>14.436846809999999</v>
      </c>
      <c r="V623" s="3">
        <f>V329</f>
        <v>0</v>
      </c>
      <c r="W623" s="3">
        <f>W329</f>
        <v>0</v>
      </c>
      <c r="X623" s="3">
        <f>X329</f>
        <v>0</v>
      </c>
      <c r="Z623" s="3">
        <f>Z329</f>
        <v>160.27176266999999</v>
      </c>
      <c r="AA623" s="3">
        <f>AA329</f>
        <v>16.027176266999998</v>
      </c>
      <c r="AB623" s="3">
        <f>AB329</f>
        <v>16.027176266999998</v>
      </c>
      <c r="AD623" s="3">
        <f>AD329</f>
        <v>0</v>
      </c>
      <c r="AE623" s="3">
        <f>AE329</f>
        <v>0</v>
      </c>
      <c r="AF623" s="3">
        <f>AF329</f>
        <v>0</v>
      </c>
      <c r="AH623" s="3">
        <f>AH329</f>
        <v>149.18396912999998</v>
      </c>
      <c r="AI623" s="3">
        <f>AI329</f>
        <v>14.918396913</v>
      </c>
      <c r="AJ623" s="3">
        <f>AJ329</f>
        <v>14.918396913</v>
      </c>
      <c r="AL623" s="3">
        <f>AL329</f>
        <v>0</v>
      </c>
      <c r="AM623" s="3">
        <f>AM329</f>
        <v>0</v>
      </c>
      <c r="AN623" s="3">
        <f>AN329</f>
        <v>0</v>
      </c>
      <c r="AP623" s="3">
        <f>AP329</f>
        <v>150.47139528</v>
      </c>
      <c r="AQ623" s="3">
        <f>AQ329</f>
        <v>15.047139528000001</v>
      </c>
      <c r="AR623" s="3">
        <f>AR329</f>
        <v>15.047139528000001</v>
      </c>
      <c r="AT623" s="3">
        <f>AT329</f>
        <v>0</v>
      </c>
      <c r="AU623" s="3">
        <f>AU329</f>
        <v>0</v>
      </c>
      <c r="AV623" s="3">
        <f>AV329</f>
        <v>0</v>
      </c>
      <c r="AX623" s="3">
        <f>AX329</f>
        <v>776.38239206999992</v>
      </c>
      <c r="AY623" s="3">
        <f>AY329</f>
        <v>77.638239206999998</v>
      </c>
      <c r="AZ623" s="3">
        <f>AZ329</f>
        <v>77.638239206999998</v>
      </c>
      <c r="BB623" s="212">
        <f t="shared" si="307"/>
        <v>0</v>
      </c>
      <c r="BC623" s="212">
        <f t="shared" si="308"/>
        <v>0</v>
      </c>
      <c r="BD623" s="212">
        <f t="shared" si="309"/>
        <v>0</v>
      </c>
    </row>
    <row r="624" spans="1:56">
      <c r="A624">
        <v>1</v>
      </c>
      <c r="B624" s="12" t="s">
        <v>147</v>
      </c>
      <c r="D624" s="9" t="s">
        <v>372</v>
      </c>
      <c r="J624" s="3">
        <f>J347</f>
        <v>102.91799999999999</v>
      </c>
      <c r="K624" s="3">
        <f>K347</f>
        <v>10.291800000000002</v>
      </c>
      <c r="L624" s="3">
        <f>L347</f>
        <v>10.291800000000002</v>
      </c>
      <c r="M624" t="s">
        <v>465</v>
      </c>
      <c r="N624" s="3">
        <f>N347</f>
        <v>7.7188499999999989</v>
      </c>
      <c r="O624" s="3">
        <f>O347</f>
        <v>0.77188500000000004</v>
      </c>
      <c r="P624" s="3">
        <f>P347</f>
        <v>0.77188500000000004</v>
      </c>
      <c r="R624" s="3">
        <f>R347</f>
        <v>102.91799999999999</v>
      </c>
      <c r="S624" s="3">
        <f>S347</f>
        <v>10.291800000000002</v>
      </c>
      <c r="T624" s="3">
        <f>T347</f>
        <v>10.291800000000002</v>
      </c>
      <c r="V624" s="3">
        <f>V347</f>
        <v>7.7188499999999989</v>
      </c>
      <c r="W624" s="3">
        <f>W347</f>
        <v>0.77188500000000004</v>
      </c>
      <c r="X624" s="3">
        <f>X347</f>
        <v>0.77188500000000004</v>
      </c>
      <c r="Z624" s="3">
        <f>Z347</f>
        <v>102.91799999999999</v>
      </c>
      <c r="AA624" s="3">
        <f>AA347</f>
        <v>10.291800000000002</v>
      </c>
      <c r="AB624" s="3">
        <f>AB347</f>
        <v>10.291800000000002</v>
      </c>
      <c r="AD624" s="3">
        <f>AD347</f>
        <v>7.7188499999999989</v>
      </c>
      <c r="AE624" s="3">
        <f>AE347</f>
        <v>0.77188500000000004</v>
      </c>
      <c r="AF624" s="3">
        <f>AF347</f>
        <v>0.77188500000000004</v>
      </c>
      <c r="AH624" s="3">
        <f>AH347</f>
        <v>102.91799999999999</v>
      </c>
      <c r="AI624" s="3">
        <f>AI347</f>
        <v>10.291800000000002</v>
      </c>
      <c r="AJ624" s="3">
        <f>AJ347</f>
        <v>10.291800000000002</v>
      </c>
      <c r="AL624" s="3">
        <f>AL347</f>
        <v>7.7188499999999989</v>
      </c>
      <c r="AM624" s="3">
        <f>AM347</f>
        <v>0.77188500000000004</v>
      </c>
      <c r="AN624" s="3">
        <f>AN347</f>
        <v>0.77188500000000004</v>
      </c>
      <c r="AP624" s="3">
        <f>AP347</f>
        <v>102.91799999999999</v>
      </c>
      <c r="AQ624" s="3">
        <f>AQ347</f>
        <v>10.291800000000002</v>
      </c>
      <c r="AR624" s="3">
        <f>AR347</f>
        <v>10.291800000000002</v>
      </c>
      <c r="AT624" s="3">
        <f>AT347</f>
        <v>7.7188499999999989</v>
      </c>
      <c r="AU624" s="3">
        <f>AU347</f>
        <v>0.77188500000000004</v>
      </c>
      <c r="AV624" s="3">
        <f>AV347</f>
        <v>0.77188500000000004</v>
      </c>
      <c r="AX624" s="3">
        <f>AX347</f>
        <v>514.58999999999992</v>
      </c>
      <c r="AY624" s="3">
        <f>AY347</f>
        <v>51.45900000000001</v>
      </c>
      <c r="AZ624" s="3">
        <f>AZ347</f>
        <v>51.45900000000001</v>
      </c>
      <c r="BB624" s="212">
        <f t="shared" si="307"/>
        <v>38.594249999999995</v>
      </c>
      <c r="BC624" s="212">
        <f t="shared" si="308"/>
        <v>3.8594250000000003</v>
      </c>
      <c r="BD624" s="212">
        <f t="shared" si="309"/>
        <v>3.8594250000000003</v>
      </c>
    </row>
    <row r="625" spans="1:57">
      <c r="B625" s="12"/>
      <c r="D625" s="206" t="s">
        <v>423</v>
      </c>
      <c r="J625" s="3"/>
      <c r="K625" s="3"/>
      <c r="L625" s="3"/>
      <c r="M625" t="s">
        <v>465</v>
      </c>
      <c r="N625" s="3">
        <f>N387</f>
        <v>107.72400000000002</v>
      </c>
      <c r="O625" s="3">
        <f>O387</f>
        <v>57.342000000000006</v>
      </c>
      <c r="P625" s="3">
        <f>P387</f>
        <v>41.266000000000005</v>
      </c>
      <c r="R625" s="3"/>
      <c r="S625" s="3"/>
      <c r="T625" s="3"/>
      <c r="V625" s="3">
        <f>V387</f>
        <v>107.72400000000002</v>
      </c>
      <c r="W625" s="3">
        <f>W387</f>
        <v>57.342000000000006</v>
      </c>
      <c r="X625" s="3">
        <f>X387</f>
        <v>41.266000000000005</v>
      </c>
      <c r="Z625" s="3"/>
      <c r="AA625" s="3"/>
      <c r="AB625" s="3"/>
      <c r="AD625" s="3">
        <f>AD387</f>
        <v>107.72400000000002</v>
      </c>
      <c r="AE625" s="3">
        <f>AE387</f>
        <v>57.342000000000006</v>
      </c>
      <c r="AF625" s="3">
        <f>AF387</f>
        <v>41.266000000000005</v>
      </c>
      <c r="AH625" s="3"/>
      <c r="AI625" s="3"/>
      <c r="AJ625" s="3"/>
      <c r="AL625" s="3">
        <f>AL387</f>
        <v>107.72400000000002</v>
      </c>
      <c r="AM625" s="3">
        <f>AM387</f>
        <v>57.342000000000006</v>
      </c>
      <c r="AN625" s="3">
        <f>AN387</f>
        <v>41.266000000000005</v>
      </c>
      <c r="AP625" s="3"/>
      <c r="AQ625" s="3"/>
      <c r="AR625" s="3"/>
      <c r="AT625" s="3">
        <f>AT387</f>
        <v>107.72400000000002</v>
      </c>
      <c r="AU625" s="3">
        <f>AU387</f>
        <v>57.342000000000006</v>
      </c>
      <c r="AV625" s="3">
        <f>AV387</f>
        <v>41.266000000000005</v>
      </c>
      <c r="AX625" s="3"/>
      <c r="AY625" s="3"/>
      <c r="AZ625" s="3"/>
      <c r="BB625" s="209">
        <f t="shared" si="307"/>
        <v>538.62000000000012</v>
      </c>
      <c r="BC625" s="209">
        <f t="shared" si="308"/>
        <v>286.71000000000004</v>
      </c>
      <c r="BD625" s="209">
        <f t="shared" si="309"/>
        <v>206.33000000000004</v>
      </c>
    </row>
    <row r="626" spans="1:57">
      <c r="B626" s="12"/>
      <c r="D626" s="206" t="s">
        <v>424</v>
      </c>
      <c r="J626" s="3"/>
      <c r="K626" s="3"/>
      <c r="L626" s="3"/>
      <c r="M626" t="s">
        <v>465</v>
      </c>
      <c r="N626" s="3">
        <f>N409</f>
        <v>61.074000000000005</v>
      </c>
      <c r="O626" s="3">
        <f>O409</f>
        <v>52.677000000000007</v>
      </c>
      <c r="P626" s="3">
        <f>P409</f>
        <v>0</v>
      </c>
      <c r="R626" s="3"/>
      <c r="S626" s="3"/>
      <c r="T626" s="3"/>
      <c r="V626" s="3">
        <f>V409</f>
        <v>61.074000000000005</v>
      </c>
      <c r="W626" s="3">
        <f>W409</f>
        <v>52.677000000000007</v>
      </c>
      <c r="X626" s="3">
        <f>X409</f>
        <v>0</v>
      </c>
      <c r="Z626" s="3"/>
      <c r="AA626" s="3"/>
      <c r="AB626" s="3"/>
      <c r="AD626" s="3">
        <f>AD409</f>
        <v>61.074000000000005</v>
      </c>
      <c r="AE626" s="3">
        <f>AE409</f>
        <v>52.677000000000007</v>
      </c>
      <c r="AF626" s="3">
        <f>AF409</f>
        <v>0</v>
      </c>
      <c r="AH626" s="3"/>
      <c r="AI626" s="3"/>
      <c r="AJ626" s="3"/>
      <c r="AL626" s="3">
        <f>AL409</f>
        <v>61.074000000000005</v>
      </c>
      <c r="AM626" s="3">
        <f>AM409</f>
        <v>52.677000000000007</v>
      </c>
      <c r="AN626" s="3">
        <f>AN409</f>
        <v>0</v>
      </c>
      <c r="AP626" s="3"/>
      <c r="AQ626" s="3"/>
      <c r="AR626" s="3"/>
      <c r="AT626" s="3">
        <f>AT409</f>
        <v>61.074000000000005</v>
      </c>
      <c r="AU626" s="3">
        <f>AU409</f>
        <v>52.677000000000007</v>
      </c>
      <c r="AV626" s="3">
        <f>AV409</f>
        <v>0</v>
      </c>
      <c r="AX626" s="3"/>
      <c r="AY626" s="3"/>
      <c r="AZ626" s="3"/>
      <c r="BB626" s="209">
        <f t="shared" si="307"/>
        <v>305.37</v>
      </c>
      <c r="BC626" s="209">
        <f t="shared" si="308"/>
        <v>263.38500000000005</v>
      </c>
      <c r="BD626" s="209">
        <f t="shared" si="309"/>
        <v>0</v>
      </c>
    </row>
    <row r="627" spans="1:57">
      <c r="A627">
        <v>1</v>
      </c>
      <c r="B627" s="12" t="s">
        <v>147</v>
      </c>
      <c r="D627" s="9" t="s">
        <v>336</v>
      </c>
      <c r="J627" s="3">
        <f>J387</f>
        <v>0</v>
      </c>
      <c r="K627" s="3">
        <f>K387</f>
        <v>0</v>
      </c>
      <c r="L627" s="3">
        <f>L387</f>
        <v>0</v>
      </c>
      <c r="M627" t="s">
        <v>465</v>
      </c>
      <c r="N627" s="3">
        <f>N431</f>
        <v>203.23776000000004</v>
      </c>
      <c r="O627" s="3">
        <f>O431</f>
        <v>59.894976</v>
      </c>
      <c r="P627" s="3">
        <f>P431</f>
        <v>0</v>
      </c>
      <c r="R627" s="3">
        <f>R387</f>
        <v>0</v>
      </c>
      <c r="S627" s="3">
        <f>S387</f>
        <v>0</v>
      </c>
      <c r="T627" s="3">
        <f>T387</f>
        <v>0</v>
      </c>
      <c r="V627" s="3">
        <f>V431</f>
        <v>89.656320000000022</v>
      </c>
      <c r="W627" s="3">
        <f>W431</f>
        <v>48.536832000000004</v>
      </c>
      <c r="X627" s="3">
        <f>X431</f>
        <v>0</v>
      </c>
      <c r="Z627" s="3">
        <f>Z387</f>
        <v>0</v>
      </c>
      <c r="AA627" s="3">
        <f>AA387</f>
        <v>0</v>
      </c>
      <c r="AB627" s="3">
        <f>AB387</f>
        <v>0</v>
      </c>
      <c r="AD627" s="3">
        <f>AD431</f>
        <v>285.67200000000003</v>
      </c>
      <c r="AE627" s="3">
        <f>AE431</f>
        <v>68.138400000000004</v>
      </c>
      <c r="AF627" s="3">
        <f>AF431</f>
        <v>0</v>
      </c>
      <c r="AH627" s="3">
        <f>AH387</f>
        <v>0</v>
      </c>
      <c r="AI627" s="3">
        <f>AI387</f>
        <v>0</v>
      </c>
      <c r="AJ627" s="3">
        <f>AJ387</f>
        <v>0</v>
      </c>
      <c r="AL627" s="3">
        <f>AL431</f>
        <v>145.72127999999998</v>
      </c>
      <c r="AM627" s="3">
        <f>AM431</f>
        <v>54.143328000000011</v>
      </c>
      <c r="AN627" s="3">
        <f>AN431</f>
        <v>0</v>
      </c>
      <c r="AP627" s="3">
        <f>AP387</f>
        <v>0</v>
      </c>
      <c r="AQ627" s="3">
        <f>AQ387</f>
        <v>0</v>
      </c>
      <c r="AR627" s="3">
        <f>AR387</f>
        <v>0</v>
      </c>
      <c r="AT627" s="3">
        <f>AT431</f>
        <v>130.72224</v>
      </c>
      <c r="AU627" s="3">
        <f>AU431</f>
        <v>52.643423999999996</v>
      </c>
      <c r="AV627" s="3">
        <f>AV431</f>
        <v>0</v>
      </c>
      <c r="AX627" s="3">
        <f>AX387</f>
        <v>0</v>
      </c>
      <c r="AY627" s="3">
        <f>AY387</f>
        <v>0</v>
      </c>
      <c r="AZ627" s="3">
        <f>AZ387</f>
        <v>0</v>
      </c>
      <c r="BB627" s="209">
        <f t="shared" si="307"/>
        <v>855.00960000000009</v>
      </c>
      <c r="BC627" s="209">
        <f t="shared" si="308"/>
        <v>283.35696000000002</v>
      </c>
      <c r="BD627" s="209">
        <f t="shared" si="309"/>
        <v>0</v>
      </c>
      <c r="BE627">
        <v>1</v>
      </c>
    </row>
    <row r="628" spans="1:57">
      <c r="A628">
        <v>1</v>
      </c>
      <c r="B628" s="12" t="s">
        <v>147</v>
      </c>
      <c r="D628" s="9" t="s">
        <v>359</v>
      </c>
      <c r="J628" s="3">
        <f>J453</f>
        <v>242.8</v>
      </c>
      <c r="K628" s="3">
        <f>K453</f>
        <v>97</v>
      </c>
      <c r="L628" s="3">
        <f>L453</f>
        <v>68.899999999999991</v>
      </c>
      <c r="M628" t="s">
        <v>465</v>
      </c>
      <c r="N628" s="3">
        <f>N453</f>
        <v>34.608000000000004</v>
      </c>
      <c r="O628" s="3">
        <f>O453</f>
        <v>30.489599999999999</v>
      </c>
      <c r="P628" s="3">
        <f>P453</f>
        <v>15.2448</v>
      </c>
      <c r="R628" s="3">
        <f>R453</f>
        <v>242.8</v>
      </c>
      <c r="S628" s="3">
        <f>S453</f>
        <v>97</v>
      </c>
      <c r="T628" s="3">
        <f>T453</f>
        <v>68.899999999999991</v>
      </c>
      <c r="V628" s="3">
        <f>V453</f>
        <v>34.608000000000004</v>
      </c>
      <c r="W628" s="3">
        <f>W453</f>
        <v>30.489599999999999</v>
      </c>
      <c r="X628" s="3">
        <f>X453</f>
        <v>15.2448</v>
      </c>
      <c r="Z628" s="3">
        <f>Z453</f>
        <v>242.8</v>
      </c>
      <c r="AA628" s="3">
        <f>AA453</f>
        <v>97</v>
      </c>
      <c r="AB628" s="3">
        <f>AB453</f>
        <v>68.899999999999991</v>
      </c>
      <c r="AD628" s="3">
        <f>AD453</f>
        <v>34.608000000000004</v>
      </c>
      <c r="AE628" s="3">
        <f>AE453</f>
        <v>30.489599999999999</v>
      </c>
      <c r="AF628" s="3">
        <f>AF453</f>
        <v>15.2448</v>
      </c>
      <c r="AH628" s="3">
        <f>AH453</f>
        <v>242.8</v>
      </c>
      <c r="AI628" s="3">
        <f>AI453</f>
        <v>97</v>
      </c>
      <c r="AJ628" s="3">
        <f>AJ453</f>
        <v>68.899999999999991</v>
      </c>
      <c r="AL628" s="3">
        <f>AL453</f>
        <v>34.608000000000004</v>
      </c>
      <c r="AM628" s="3">
        <f>AM453</f>
        <v>30.489599999999999</v>
      </c>
      <c r="AN628" s="3">
        <f>AN453</f>
        <v>15.2448</v>
      </c>
      <c r="AP628" s="3">
        <f>AP453</f>
        <v>242.8</v>
      </c>
      <c r="AQ628" s="3">
        <f>AQ453</f>
        <v>97</v>
      </c>
      <c r="AR628" s="3">
        <f>AR453</f>
        <v>68.899999999999991</v>
      </c>
      <c r="AT628" s="3">
        <f>AT453</f>
        <v>34.608000000000004</v>
      </c>
      <c r="AU628" s="3">
        <f>AU453</f>
        <v>30.489599999999999</v>
      </c>
      <c r="AV628" s="3">
        <f>AV453</f>
        <v>15.2448</v>
      </c>
      <c r="AX628" s="3">
        <f>AX453</f>
        <v>1214</v>
      </c>
      <c r="AY628" s="3">
        <f>AY453</f>
        <v>485</v>
      </c>
      <c r="AZ628" s="3">
        <f>AZ453</f>
        <v>344.49999999999994</v>
      </c>
      <c r="BB628" s="209">
        <f t="shared" si="307"/>
        <v>173.04000000000002</v>
      </c>
      <c r="BC628" s="209">
        <f t="shared" si="308"/>
        <v>152.44800000000001</v>
      </c>
      <c r="BD628" s="209">
        <f t="shared" si="309"/>
        <v>76.224000000000004</v>
      </c>
    </row>
    <row r="629" spans="1:57">
      <c r="A629">
        <v>1</v>
      </c>
      <c r="B629" s="12" t="s">
        <v>147</v>
      </c>
      <c r="D629" s="9" t="s">
        <v>360</v>
      </c>
      <c r="J629" s="3">
        <f>J475</f>
        <v>203.6</v>
      </c>
      <c r="K629" s="3">
        <f>K475</f>
        <v>57.8</v>
      </c>
      <c r="L629" s="3">
        <f>L475</f>
        <v>39.699999999999996</v>
      </c>
      <c r="M629" t="s">
        <v>465</v>
      </c>
      <c r="N629" s="3">
        <f>N475</f>
        <v>0</v>
      </c>
      <c r="O629" s="3">
        <f>O475</f>
        <v>0</v>
      </c>
      <c r="P629" s="3">
        <f>P475</f>
        <v>0</v>
      </c>
      <c r="R629" s="3">
        <f>R475</f>
        <v>203.6</v>
      </c>
      <c r="S629" s="3">
        <f>S475</f>
        <v>57.8</v>
      </c>
      <c r="T629" s="3">
        <f>T475</f>
        <v>39.699999999999996</v>
      </c>
      <c r="V629" s="3">
        <f>V475</f>
        <v>0</v>
      </c>
      <c r="W629" s="3">
        <f>W475</f>
        <v>0</v>
      </c>
      <c r="X629" s="3">
        <f>X475</f>
        <v>0</v>
      </c>
      <c r="Z629" s="3">
        <f>Z475</f>
        <v>203.6</v>
      </c>
      <c r="AA629" s="3">
        <f>AA475</f>
        <v>57.8</v>
      </c>
      <c r="AB629" s="3">
        <f>AB475</f>
        <v>39.699999999999996</v>
      </c>
      <c r="AD629" s="3">
        <f>AD475</f>
        <v>0</v>
      </c>
      <c r="AE629" s="3">
        <f>AE475</f>
        <v>0</v>
      </c>
      <c r="AF629" s="3">
        <f>AF475</f>
        <v>0</v>
      </c>
      <c r="AH629" s="3">
        <f>AH475</f>
        <v>203.6</v>
      </c>
      <c r="AI629" s="3">
        <f>AI475</f>
        <v>57.8</v>
      </c>
      <c r="AJ629" s="3">
        <f>AJ475</f>
        <v>39.699999999999996</v>
      </c>
      <c r="AL629" s="3">
        <f>AL475</f>
        <v>0</v>
      </c>
      <c r="AM629" s="3">
        <f>AM475</f>
        <v>0</v>
      </c>
      <c r="AN629" s="3">
        <f>AN475</f>
        <v>0</v>
      </c>
      <c r="AP629" s="3">
        <f>AP475</f>
        <v>203.6</v>
      </c>
      <c r="AQ629" s="3">
        <f>AQ475</f>
        <v>57.8</v>
      </c>
      <c r="AR629" s="3">
        <f>AR475</f>
        <v>39.699999999999996</v>
      </c>
      <c r="AT629" s="3">
        <f>AT475</f>
        <v>0</v>
      </c>
      <c r="AU629" s="3">
        <f>AU475</f>
        <v>0</v>
      </c>
      <c r="AV629" s="3">
        <f>AV475</f>
        <v>0</v>
      </c>
      <c r="AX629" s="3">
        <f>AX475</f>
        <v>1018</v>
      </c>
      <c r="AY629" s="3">
        <f>AY475</f>
        <v>289</v>
      </c>
      <c r="AZ629" s="3">
        <f>AZ475</f>
        <v>198.49999999999997</v>
      </c>
      <c r="BB629" s="209">
        <f t="shared" si="307"/>
        <v>0</v>
      </c>
      <c r="BC629" s="209">
        <f t="shared" si="308"/>
        <v>0</v>
      </c>
      <c r="BD629" s="209">
        <f t="shared" si="309"/>
        <v>0</v>
      </c>
    </row>
    <row r="630" spans="1:57">
      <c r="A630">
        <v>1</v>
      </c>
      <c r="B630" s="12" t="s">
        <v>147</v>
      </c>
      <c r="D630" s="9" t="s">
        <v>361</v>
      </c>
      <c r="J630" s="3">
        <f>J497</f>
        <v>214.57599999999999</v>
      </c>
      <c r="K630" s="3">
        <f>K497</f>
        <v>68.775999999999996</v>
      </c>
      <c r="L630" s="3">
        <f>L497</f>
        <v>47.875999999999998</v>
      </c>
      <c r="M630" t="s">
        <v>465</v>
      </c>
      <c r="N630" s="3">
        <f>N497</f>
        <v>0</v>
      </c>
      <c r="O630" s="3">
        <f>O497</f>
        <v>0</v>
      </c>
      <c r="P630" s="3">
        <f>P497</f>
        <v>0</v>
      </c>
      <c r="R630" s="3">
        <f>R497</f>
        <v>214.57599999999999</v>
      </c>
      <c r="S630" s="3">
        <f>S497</f>
        <v>68.775999999999996</v>
      </c>
      <c r="T630" s="3">
        <f>T497</f>
        <v>47.875999999999998</v>
      </c>
      <c r="V630" s="3">
        <f>V497</f>
        <v>0</v>
      </c>
      <c r="W630" s="3">
        <f>W497</f>
        <v>0</v>
      </c>
      <c r="X630" s="3">
        <f>X497</f>
        <v>0</v>
      </c>
      <c r="Z630" s="3">
        <f>Z497</f>
        <v>214.57599999999999</v>
      </c>
      <c r="AA630" s="3">
        <f>AA497</f>
        <v>68.775999999999996</v>
      </c>
      <c r="AB630" s="3">
        <f>AB497</f>
        <v>47.875999999999998</v>
      </c>
      <c r="AD630" s="3">
        <f>AD497</f>
        <v>0</v>
      </c>
      <c r="AE630" s="3">
        <f>AE497</f>
        <v>0</v>
      </c>
      <c r="AF630" s="3">
        <f>AF497</f>
        <v>0</v>
      </c>
      <c r="AH630" s="3">
        <f>AH497</f>
        <v>214.57599999999999</v>
      </c>
      <c r="AI630" s="3">
        <f>AI497</f>
        <v>68.775999999999996</v>
      </c>
      <c r="AJ630" s="3">
        <f>AJ497</f>
        <v>47.875999999999998</v>
      </c>
      <c r="AL630" s="3">
        <f>AL497</f>
        <v>0</v>
      </c>
      <c r="AM630" s="3">
        <f>AM497</f>
        <v>0</v>
      </c>
      <c r="AN630" s="3">
        <f>AN497</f>
        <v>0</v>
      </c>
      <c r="AP630" s="3">
        <f>AP497</f>
        <v>214.57599999999999</v>
      </c>
      <c r="AQ630" s="3">
        <f>AQ497</f>
        <v>68.775999999999996</v>
      </c>
      <c r="AR630" s="3">
        <f>AR497</f>
        <v>47.875999999999998</v>
      </c>
      <c r="AT630" s="3">
        <f>AT497</f>
        <v>0</v>
      </c>
      <c r="AU630" s="3">
        <f>AU497</f>
        <v>0</v>
      </c>
      <c r="AV630" s="3">
        <f>AV497</f>
        <v>0</v>
      </c>
      <c r="AX630" s="3">
        <f>AX497</f>
        <v>1072.8799999999999</v>
      </c>
      <c r="AY630" s="3">
        <f>AY497</f>
        <v>343.88</v>
      </c>
      <c r="AZ630" s="3">
        <f>AZ497</f>
        <v>239.38</v>
      </c>
      <c r="BB630" s="209">
        <f t="shared" si="307"/>
        <v>0</v>
      </c>
      <c r="BC630" s="209">
        <f t="shared" si="308"/>
        <v>0</v>
      </c>
      <c r="BD630" s="209">
        <f t="shared" si="309"/>
        <v>0</v>
      </c>
    </row>
    <row r="631" spans="1:57">
      <c r="A631">
        <v>1</v>
      </c>
      <c r="B631" s="12" t="s">
        <v>147</v>
      </c>
      <c r="D631" s="9" t="s">
        <v>31</v>
      </c>
      <c r="J631" s="3">
        <f>J526</f>
        <v>17</v>
      </c>
      <c r="K631" s="3">
        <f>K526</f>
        <v>17</v>
      </c>
      <c r="L631" s="3">
        <f>L526</f>
        <v>17</v>
      </c>
      <c r="M631" t="s">
        <v>465</v>
      </c>
      <c r="N631" s="3">
        <f>N526</f>
        <v>0</v>
      </c>
      <c r="O631" s="3">
        <f>O526</f>
        <v>0</v>
      </c>
      <c r="P631" s="3">
        <f>P526</f>
        <v>0</v>
      </c>
      <c r="R631" s="3">
        <f>R526</f>
        <v>17</v>
      </c>
      <c r="S631" s="3">
        <f>S526</f>
        <v>17</v>
      </c>
      <c r="T631" s="3">
        <f>T526</f>
        <v>17</v>
      </c>
      <c r="V631" s="3">
        <f>V526</f>
        <v>0</v>
      </c>
      <c r="W631" s="3">
        <f>W526</f>
        <v>0</v>
      </c>
      <c r="X631" s="3">
        <f>X526</f>
        <v>0</v>
      </c>
      <c r="Z631" s="3">
        <f>Z526</f>
        <v>17</v>
      </c>
      <c r="AA631" s="3">
        <f>AA526</f>
        <v>17</v>
      </c>
      <c r="AB631" s="3">
        <f>AB526</f>
        <v>17</v>
      </c>
      <c r="AD631" s="3">
        <f>AD526</f>
        <v>0</v>
      </c>
      <c r="AE631" s="3">
        <f>AE526</f>
        <v>0</v>
      </c>
      <c r="AF631" s="3">
        <f>AF526</f>
        <v>0</v>
      </c>
      <c r="AH631" s="3">
        <f>AH526</f>
        <v>17</v>
      </c>
      <c r="AI631" s="3">
        <f>AI526</f>
        <v>17</v>
      </c>
      <c r="AJ631" s="3">
        <f>AJ526</f>
        <v>17</v>
      </c>
      <c r="AL631" s="3">
        <f>AL526</f>
        <v>0</v>
      </c>
      <c r="AM631" s="3">
        <f>AM526</f>
        <v>0</v>
      </c>
      <c r="AN631" s="3">
        <f>AN526</f>
        <v>0</v>
      </c>
      <c r="AP631" s="3">
        <f>AP526</f>
        <v>17</v>
      </c>
      <c r="AQ631" s="3">
        <f>AQ526</f>
        <v>17</v>
      </c>
      <c r="AR631" s="3">
        <f>AR526</f>
        <v>17</v>
      </c>
      <c r="AT631" s="3">
        <f>AT526</f>
        <v>0</v>
      </c>
      <c r="AU631" s="3">
        <f>AU526</f>
        <v>0</v>
      </c>
      <c r="AV631" s="3">
        <f>AV526</f>
        <v>0</v>
      </c>
      <c r="AX631" s="3">
        <f>AX526</f>
        <v>85</v>
      </c>
      <c r="AY631" s="3">
        <f>AY526</f>
        <v>85</v>
      </c>
      <c r="AZ631" s="3">
        <f>AZ526</f>
        <v>85</v>
      </c>
      <c r="BB631" s="56">
        <f t="shared" si="307"/>
        <v>0</v>
      </c>
      <c r="BC631" s="56">
        <f t="shared" si="308"/>
        <v>0</v>
      </c>
      <c r="BD631" s="56">
        <f t="shared" si="309"/>
        <v>0</v>
      </c>
    </row>
    <row r="632" spans="1:57">
      <c r="A632">
        <v>1</v>
      </c>
      <c r="B632" s="12" t="s">
        <v>147</v>
      </c>
      <c r="D632" s="61" t="s">
        <v>104</v>
      </c>
      <c r="J632" s="3">
        <f>SUBTOTAL(9,J613:J631)</f>
        <v>9494.6270643399985</v>
      </c>
      <c r="K632" s="3">
        <f>SUBTOTAL(9,K613:K631)</f>
        <v>1522.2784301190002</v>
      </c>
      <c r="L632" s="3">
        <f>SUBTOTAL(9,L613:L631)</f>
        <v>1171.1284301190001</v>
      </c>
      <c r="M632" t="s">
        <v>465</v>
      </c>
      <c r="N632" s="3">
        <f>SUBTOTAL(9,N613:N631)</f>
        <v>5873.1093280425002</v>
      </c>
      <c r="O632" s="3">
        <f>SUBTOTAL(9,O613:O631)</f>
        <v>906.85190501525005</v>
      </c>
      <c r="P632" s="3">
        <f>SUBTOTAL(9,P613:P631)</f>
        <v>404.92912901525</v>
      </c>
      <c r="R632" s="3">
        <f>SUBTOTAL(9,R613:R631)</f>
        <v>7275.9528786000001</v>
      </c>
      <c r="S632" s="3">
        <f>SUBTOTAL(9,S613:S631)</f>
        <v>1446.0404615100001</v>
      </c>
      <c r="T632" s="3">
        <f>SUBTOTAL(9,T613:T631)</f>
        <v>1094.89046151</v>
      </c>
      <c r="V632" s="3">
        <f>SUBTOTAL(9,V613:V631)</f>
        <v>3507.0406048250002</v>
      </c>
      <c r="W632" s="3">
        <f>SUBTOTAL(9,W613:W631)</f>
        <v>766.99206467249996</v>
      </c>
      <c r="X632" s="3">
        <f>SUBTOTAL(9,X613:X631)</f>
        <v>358.02743267250008</v>
      </c>
      <c r="Z632" s="3">
        <f>SUBTOTAL(9,Z613:Z631)</f>
        <v>8956.0478250199976</v>
      </c>
      <c r="AA632" s="3">
        <f>SUBTOTAL(9,AA613:AA631)</f>
        <v>1489.9990915570002</v>
      </c>
      <c r="AB632" s="3">
        <f>SUBTOTAL(9,AB613:AB631)</f>
        <v>1138.8490915570001</v>
      </c>
      <c r="AD632" s="3">
        <f>SUBTOTAL(9,AD613:AD631)</f>
        <v>5599.5099831275002</v>
      </c>
      <c r="AE632" s="3">
        <f>SUBTOTAL(9,AE613:AE631)</f>
        <v>898.80419774575012</v>
      </c>
      <c r="AF632" s="3">
        <f>SUBTOTAL(9,AF613:AF631)</f>
        <v>388.63799774575</v>
      </c>
      <c r="AH632" s="3">
        <f>SUBTOTAL(9,AH613:AH631)</f>
        <v>8626.1668257799993</v>
      </c>
      <c r="AI632" s="3">
        <f>SUBTOTAL(9,AI613:AI631)</f>
        <v>1461.540568223</v>
      </c>
      <c r="AJ632" s="3">
        <f>SUBTOTAL(9,AJ613:AJ631)</f>
        <v>1110.3905682229999</v>
      </c>
      <c r="AL632" s="3">
        <f>SUBTOTAL(9,AL613:AL631)</f>
        <v>5208.0057782224994</v>
      </c>
      <c r="AM632" s="3">
        <f>SUBTOTAL(9,AM613:AM631)</f>
        <v>871.34293320924996</v>
      </c>
      <c r="AN632" s="3">
        <f>SUBTOTAL(9,AN613:AN631)</f>
        <v>375.17180520925001</v>
      </c>
      <c r="AP632" s="3">
        <f>SUBTOTAL(9,AP613:AP631)</f>
        <v>8659.053787679999</v>
      </c>
      <c r="AQ632" s="3">
        <f>SUBTOTAL(9,AQ613:AQ631)</f>
        <v>1464.3088208880004</v>
      </c>
      <c r="AR632" s="3">
        <f>SUBTOTAL(9,AR613:AR631)</f>
        <v>1113.158820888</v>
      </c>
      <c r="AT632" s="3">
        <f>SUBTOTAL(9,AT613:AT631)</f>
        <v>5212.2575834600002</v>
      </c>
      <c r="AU632" s="3">
        <f>SUBTOTAL(9,AU613:AU631)</f>
        <v>870.86138761799998</v>
      </c>
      <c r="AV632" s="3">
        <f>SUBTOTAL(9,AV613:AV631)</f>
        <v>376.19016361800004</v>
      </c>
      <c r="AX632" s="3">
        <f>SUBTOTAL(9,AX613:AX631)</f>
        <v>43011.848381419994</v>
      </c>
      <c r="AY632" s="3">
        <f>SUBTOTAL(9,AY613:AY631)</f>
        <v>7384.1673722969999</v>
      </c>
      <c r="AZ632" s="3">
        <f>SUBTOTAL(9,AZ613:AZ631)</f>
        <v>5628.4173722969999</v>
      </c>
      <c r="BB632" s="3">
        <f>SUBTOTAL(9,BB613:BB631)</f>
        <v>25399.923277677495</v>
      </c>
      <c r="BC632" s="3">
        <f>SUBTOTAL(9,BC613:BC631)</f>
        <v>4314.8524882607499</v>
      </c>
      <c r="BD632" s="3">
        <f>SUBTOTAL(9,BD613:BD631)</f>
        <v>1902.9565282607502</v>
      </c>
    </row>
    <row r="633" spans="1:57">
      <c r="A633">
        <v>1</v>
      </c>
      <c r="B633" s="12" t="s">
        <v>147</v>
      </c>
      <c r="L633" s="3">
        <f>J632+K632+L632</f>
        <v>12188.033924578</v>
      </c>
      <c r="M633" t="s">
        <v>465</v>
      </c>
      <c r="P633" s="3">
        <f>N632+O632+P632</f>
        <v>7184.8903620729998</v>
      </c>
      <c r="T633" s="3">
        <f>R632+S632+T632</f>
        <v>9816.8838016200007</v>
      </c>
      <c r="X633" s="3">
        <f>V632+W632+X632</f>
        <v>4632.0601021700004</v>
      </c>
      <c r="AB633" s="3">
        <f>Z632+AA632+AB632</f>
        <v>11584.896008133997</v>
      </c>
      <c r="AF633" s="3">
        <f>AD632+AE632+AF632</f>
        <v>6886.9521786190007</v>
      </c>
      <c r="AJ633" s="3">
        <f>AH632+AI632+AJ632</f>
        <v>11198.097962225998</v>
      </c>
      <c r="AN633" s="3">
        <f>AL632+AM632+AN632</f>
        <v>6454.5205166409996</v>
      </c>
      <c r="AR633" s="3">
        <f>AP632+AQ632+AR632</f>
        <v>11236.521429455999</v>
      </c>
      <c r="AV633" s="3">
        <f>AT632+AU632+AV632</f>
        <v>6459.309134696</v>
      </c>
      <c r="AZ633" s="3">
        <f>AX632+AY632+AZ632</f>
        <v>56024.433126013995</v>
      </c>
      <c r="BD633" s="3">
        <f>BB632+BC632+BD632</f>
        <v>31617.732294198995</v>
      </c>
    </row>
    <row r="634" spans="1:57" outlineLevel="1">
      <c r="A634" s="36">
        <v>1</v>
      </c>
      <c r="M634" t="s">
        <v>465</v>
      </c>
    </row>
    <row r="635" spans="1:57" outlineLevel="1">
      <c r="A635" s="36">
        <v>1</v>
      </c>
      <c r="C635" t="s">
        <v>376</v>
      </c>
    </row>
    <row r="636" spans="1:57" outlineLevel="1">
      <c r="A636" s="36">
        <v>1</v>
      </c>
      <c r="D636" s="9" t="s">
        <v>73</v>
      </c>
      <c r="N636" s="2">
        <f t="shared" ref="N636:N647" si="310">N613-J613</f>
        <v>279.60048912000002</v>
      </c>
      <c r="O636" s="2">
        <f t="shared" ref="O636:O647" si="311">O613-K613</f>
        <v>11.420048911999999</v>
      </c>
      <c r="P636" s="2">
        <f t="shared" ref="P636:P647" si="312">P613-L613</f>
        <v>-114.57995108799999</v>
      </c>
      <c r="V636" s="2">
        <f t="shared" ref="V636:V647" si="313">V613-R613</f>
        <v>31.882804800000031</v>
      </c>
      <c r="W636" s="2">
        <f t="shared" ref="W636:W647" si="314">W613-S613</f>
        <v>13.34828048</v>
      </c>
      <c r="X636" s="2">
        <f t="shared" ref="X636:X647" si="315">X613-T613</f>
        <v>-112.65171951999999</v>
      </c>
      <c r="AD636" s="2">
        <f t="shared" ref="AD636:AD647" si="316">AD613-Z613</f>
        <v>175.85964336000006</v>
      </c>
      <c r="AE636" s="2">
        <f t="shared" ref="AE636:AE647" si="317">AE613-AA613</f>
        <v>12.241964335999995</v>
      </c>
      <c r="AF636" s="2">
        <f t="shared" ref="AF636:AF647" si="318">AF613-AB613</f>
        <v>-113.75803566399998</v>
      </c>
      <c r="AL636" s="2">
        <f t="shared" ref="AL636:AL647" si="319">AL613-AH613</f>
        <v>93.812891040000068</v>
      </c>
      <c r="AM636" s="2">
        <f t="shared" ref="AM636:AM647" si="320">AM613-AI613</f>
        <v>13.013289103999995</v>
      </c>
      <c r="AN636" s="2">
        <f t="shared" ref="AN636:AN647" si="321">AN613-AJ613</f>
        <v>-112.98671089599999</v>
      </c>
      <c r="AT636" s="2">
        <f t="shared" ref="AT636:AT647" si="322">AT613-AP613</f>
        <v>98.797290240000166</v>
      </c>
      <c r="AU636" s="2">
        <f t="shared" ref="AU636:AU647" si="323">AU613-AQ613</f>
        <v>12.923729024000011</v>
      </c>
      <c r="AV636" s="2">
        <f t="shared" ref="AV636:AV647" si="324">AV613-AR613</f>
        <v>-113.07627097599998</v>
      </c>
      <c r="BB636" s="2">
        <f t="shared" ref="BB636:BB647" si="325">BB613-AX613</f>
        <v>679.95311855999898</v>
      </c>
      <c r="BC636" s="2">
        <f t="shared" ref="BC636:BC647" si="326">BC613-AY613</f>
        <v>62.947311856000056</v>
      </c>
      <c r="BD636" s="2">
        <f t="shared" ref="BD636:BD647" si="327">BD613-AZ613</f>
        <v>-567.05268814399994</v>
      </c>
    </row>
    <row r="637" spans="1:57" outlineLevel="1">
      <c r="A637" s="36">
        <v>1</v>
      </c>
      <c r="D637" s="9" t="s">
        <v>20</v>
      </c>
      <c r="N637" s="2">
        <f t="shared" si="310"/>
        <v>-2346.4896000000003</v>
      </c>
      <c r="O637" s="2">
        <f t="shared" si="311"/>
        <v>-494.22400000000005</v>
      </c>
      <c r="P637" s="2">
        <f t="shared" si="312"/>
        <v>-247.11200000000002</v>
      </c>
      <c r="V637" s="2">
        <f t="shared" si="313"/>
        <v>-2011.2768000000001</v>
      </c>
      <c r="W637" s="2">
        <f t="shared" si="314"/>
        <v>-494.22400000000005</v>
      </c>
      <c r="X637" s="2">
        <f t="shared" si="315"/>
        <v>-247.11200000000002</v>
      </c>
      <c r="AD637" s="2">
        <f t="shared" si="316"/>
        <v>-2178.8832000000002</v>
      </c>
      <c r="AE637" s="2">
        <f t="shared" si="317"/>
        <v>-494.22400000000005</v>
      </c>
      <c r="AF637" s="2">
        <f t="shared" si="318"/>
        <v>-247.11200000000002</v>
      </c>
      <c r="AL637" s="2">
        <f t="shared" si="319"/>
        <v>-2178.8832000000002</v>
      </c>
      <c r="AM637" s="2">
        <f t="shared" si="320"/>
        <v>-494.22400000000005</v>
      </c>
      <c r="AN637" s="2">
        <f t="shared" si="321"/>
        <v>-247.11200000000002</v>
      </c>
      <c r="AT637" s="2">
        <f t="shared" si="322"/>
        <v>-2178.8832000000002</v>
      </c>
      <c r="AU637" s="2">
        <f t="shared" si="323"/>
        <v>-494.22400000000005</v>
      </c>
      <c r="AV637" s="2">
        <f t="shared" si="324"/>
        <v>-247.11200000000002</v>
      </c>
      <c r="BB637" s="2">
        <f t="shared" si="325"/>
        <v>-10894.416000000001</v>
      </c>
      <c r="BC637" s="2">
        <f t="shared" si="326"/>
        <v>-2471.1200000000003</v>
      </c>
      <c r="BD637" s="2">
        <f t="shared" si="327"/>
        <v>-1235.5600000000002</v>
      </c>
    </row>
    <row r="638" spans="1:57" outlineLevel="1">
      <c r="A638" s="36">
        <v>1</v>
      </c>
      <c r="D638" s="9" t="s">
        <v>22</v>
      </c>
      <c r="N638" s="2">
        <f t="shared" si="310"/>
        <v>716.43679999999983</v>
      </c>
      <c r="O638" s="2">
        <f t="shared" si="311"/>
        <v>151.46399999999997</v>
      </c>
      <c r="P638" s="2">
        <f t="shared" si="312"/>
        <v>-14.648000000000003</v>
      </c>
      <c r="V638" s="2">
        <f t="shared" si="313"/>
        <v>194.19679999999994</v>
      </c>
      <c r="W638" s="2">
        <f t="shared" si="314"/>
        <v>61.703999999999979</v>
      </c>
      <c r="X638" s="2">
        <f t="shared" si="315"/>
        <v>-22.808</v>
      </c>
      <c r="AD638" s="2">
        <f t="shared" si="316"/>
        <v>664.2127999999999</v>
      </c>
      <c r="AE638" s="2">
        <f t="shared" si="317"/>
        <v>151.46399999999997</v>
      </c>
      <c r="AF638" s="2">
        <f t="shared" si="318"/>
        <v>-14.648000000000003</v>
      </c>
      <c r="AL638" s="2">
        <f t="shared" si="319"/>
        <v>664.2127999999999</v>
      </c>
      <c r="AM638" s="2">
        <f t="shared" si="320"/>
        <v>151.46399999999997</v>
      </c>
      <c r="AN638" s="2">
        <f t="shared" si="321"/>
        <v>-14.648000000000003</v>
      </c>
      <c r="AT638" s="2">
        <f t="shared" si="322"/>
        <v>664.2127999999999</v>
      </c>
      <c r="AU638" s="2">
        <f t="shared" si="323"/>
        <v>151.46399999999997</v>
      </c>
      <c r="AV638" s="2">
        <f t="shared" si="324"/>
        <v>-14.648000000000003</v>
      </c>
      <c r="BB638" s="2">
        <f t="shared" si="325"/>
        <v>2903.271999999999</v>
      </c>
      <c r="BC638" s="2">
        <f t="shared" si="326"/>
        <v>667.55999999999983</v>
      </c>
      <c r="BD638" s="2">
        <f t="shared" si="327"/>
        <v>-81.400000000000006</v>
      </c>
    </row>
    <row r="639" spans="1:57" outlineLevel="1">
      <c r="A639" s="36">
        <v>1</v>
      </c>
      <c r="D639" s="9" t="s">
        <v>189</v>
      </c>
      <c r="N639" s="2">
        <f t="shared" si="310"/>
        <v>-147.82320000000004</v>
      </c>
      <c r="O639" s="2">
        <f t="shared" si="311"/>
        <v>-84.082320000000038</v>
      </c>
      <c r="P639" s="2">
        <f t="shared" si="312"/>
        <v>-94.342320000000029</v>
      </c>
      <c r="V639" s="2">
        <f t="shared" si="313"/>
        <v>-147.82320000000004</v>
      </c>
      <c r="W639" s="2">
        <f t="shared" si="314"/>
        <v>-84.082320000000038</v>
      </c>
      <c r="X639" s="2">
        <f t="shared" si="315"/>
        <v>-94.342320000000029</v>
      </c>
      <c r="AD639" s="2">
        <f t="shared" si="316"/>
        <v>-147.82320000000004</v>
      </c>
      <c r="AE639" s="2">
        <f t="shared" si="317"/>
        <v>-84.082320000000038</v>
      </c>
      <c r="AF639" s="2">
        <f t="shared" si="318"/>
        <v>-94.342320000000029</v>
      </c>
      <c r="AL639" s="2">
        <f t="shared" si="319"/>
        <v>-147.82320000000004</v>
      </c>
      <c r="AM639" s="2">
        <f t="shared" si="320"/>
        <v>-84.082320000000038</v>
      </c>
      <c r="AN639" s="2">
        <f t="shared" si="321"/>
        <v>-94.342320000000029</v>
      </c>
      <c r="AT639" s="2">
        <f t="shared" si="322"/>
        <v>-147.82320000000004</v>
      </c>
      <c r="AU639" s="2">
        <f t="shared" si="323"/>
        <v>-84.082320000000038</v>
      </c>
      <c r="AV639" s="2">
        <f t="shared" si="324"/>
        <v>-94.342320000000029</v>
      </c>
      <c r="BB639" s="2">
        <f t="shared" si="325"/>
        <v>-739.11600000000089</v>
      </c>
      <c r="BC639" s="2">
        <f t="shared" si="326"/>
        <v>-420.41160000000036</v>
      </c>
      <c r="BD639" s="2">
        <f t="shared" si="327"/>
        <v>-471.71160000000032</v>
      </c>
    </row>
    <row r="640" spans="1:57" outlineLevel="1">
      <c r="A640" s="36">
        <v>1</v>
      </c>
      <c r="D640" s="9" t="s">
        <v>26</v>
      </c>
      <c r="N640" s="2">
        <f t="shared" si="310"/>
        <v>48.95999999999998</v>
      </c>
      <c r="O640" s="2">
        <f t="shared" si="311"/>
        <v>29.199999999999996</v>
      </c>
      <c r="P640" s="2">
        <f t="shared" si="312"/>
        <v>10.479999999999999</v>
      </c>
      <c r="V640" s="2">
        <f t="shared" si="313"/>
        <v>48.95999999999998</v>
      </c>
      <c r="W640" s="2">
        <f t="shared" si="314"/>
        <v>29.199999999999996</v>
      </c>
      <c r="X640" s="2">
        <f t="shared" si="315"/>
        <v>10.479999999999999</v>
      </c>
      <c r="AD640" s="2">
        <f t="shared" si="316"/>
        <v>48.95999999999998</v>
      </c>
      <c r="AE640" s="2">
        <f t="shared" si="317"/>
        <v>29.199999999999996</v>
      </c>
      <c r="AF640" s="2">
        <f t="shared" si="318"/>
        <v>10.479999999999999</v>
      </c>
      <c r="AL640" s="2">
        <f t="shared" si="319"/>
        <v>48.95999999999998</v>
      </c>
      <c r="AM640" s="2">
        <f t="shared" si="320"/>
        <v>29.199999999999996</v>
      </c>
      <c r="AN640" s="2">
        <f t="shared" si="321"/>
        <v>10.479999999999999</v>
      </c>
      <c r="AT640" s="2">
        <f t="shared" si="322"/>
        <v>48.95999999999998</v>
      </c>
      <c r="AU640" s="2">
        <f t="shared" si="323"/>
        <v>29.199999999999996</v>
      </c>
      <c r="AV640" s="2">
        <f t="shared" si="324"/>
        <v>10.479999999999999</v>
      </c>
      <c r="BB640" s="2">
        <f t="shared" si="325"/>
        <v>244.79999999999995</v>
      </c>
      <c r="BC640" s="2">
        <f t="shared" si="326"/>
        <v>145.99999999999994</v>
      </c>
      <c r="BD640" s="2">
        <f t="shared" si="327"/>
        <v>52.399999999999991</v>
      </c>
    </row>
    <row r="641" spans="1:56" outlineLevel="1">
      <c r="A641" s="36">
        <v>1</v>
      </c>
      <c r="D641" s="9" t="s">
        <v>274</v>
      </c>
      <c r="N641" s="2">
        <f t="shared" si="310"/>
        <v>-436.30735326749999</v>
      </c>
      <c r="O641" s="2">
        <f t="shared" si="311"/>
        <v>-43.630735326749985</v>
      </c>
      <c r="P641" s="2">
        <f t="shared" si="312"/>
        <v>-43.630735326749985</v>
      </c>
      <c r="V641" s="2">
        <f t="shared" si="313"/>
        <v>-110.21527507500001</v>
      </c>
      <c r="W641" s="2">
        <f t="shared" si="314"/>
        <v>-11.0215275075</v>
      </c>
      <c r="X641" s="2">
        <f t="shared" si="315"/>
        <v>-11.0215275075</v>
      </c>
      <c r="AD641" s="2">
        <f t="shared" si="316"/>
        <v>-297.30946880250002</v>
      </c>
      <c r="AE641" s="2">
        <f t="shared" si="317"/>
        <v>-29.730946880249988</v>
      </c>
      <c r="AF641" s="2">
        <f t="shared" si="318"/>
        <v>-29.730946880249988</v>
      </c>
      <c r="AL641" s="2">
        <f t="shared" si="319"/>
        <v>-166.8672020475</v>
      </c>
      <c r="AM641" s="2">
        <f t="shared" si="320"/>
        <v>-16.686720204749999</v>
      </c>
      <c r="AN641" s="2">
        <f t="shared" si="321"/>
        <v>-16.686720204749999</v>
      </c>
      <c r="AT641" s="2">
        <f t="shared" si="322"/>
        <v>-182.01311766000001</v>
      </c>
      <c r="AU641" s="2">
        <f t="shared" si="323"/>
        <v>-18.201311766</v>
      </c>
      <c r="AV641" s="2">
        <f t="shared" si="324"/>
        <v>-18.201311766</v>
      </c>
      <c r="BB641" s="2">
        <f t="shared" si="325"/>
        <v>-1192.7124168525002</v>
      </c>
      <c r="BC641" s="2">
        <f t="shared" si="326"/>
        <v>-119.27124168524998</v>
      </c>
      <c r="BD641" s="2">
        <f t="shared" si="327"/>
        <v>-119.27124168524998</v>
      </c>
    </row>
    <row r="642" spans="1:56" outlineLevel="1">
      <c r="A642" s="36">
        <v>1</v>
      </c>
      <c r="D642" s="9" t="s">
        <v>290</v>
      </c>
      <c r="N642" s="2">
        <f t="shared" si="310"/>
        <v>-8.0495000000000019</v>
      </c>
      <c r="O642" s="2">
        <f t="shared" si="311"/>
        <v>-5.8054999999999994</v>
      </c>
      <c r="P642" s="2">
        <f t="shared" si="312"/>
        <v>-5.8054999999999994</v>
      </c>
      <c r="V642" s="2">
        <f t="shared" si="313"/>
        <v>-6.1879999999999988</v>
      </c>
      <c r="W642" s="2">
        <f t="shared" si="314"/>
        <v>-5.6184999999999992</v>
      </c>
      <c r="X642" s="2">
        <f t="shared" si="315"/>
        <v>-5.6184999999999992</v>
      </c>
      <c r="AD642" s="2">
        <f t="shared" si="316"/>
        <v>-7.2504999999999979</v>
      </c>
      <c r="AE642" s="2">
        <f t="shared" si="317"/>
        <v>-5.7204999999999995</v>
      </c>
      <c r="AF642" s="2">
        <f t="shared" si="318"/>
        <v>-5.7204999999999995</v>
      </c>
      <c r="AL642" s="2">
        <f t="shared" si="319"/>
        <v>-6.5109999999999992</v>
      </c>
      <c r="AM642" s="2">
        <f t="shared" si="320"/>
        <v>-5.6524999999999999</v>
      </c>
      <c r="AN642" s="2">
        <f t="shared" si="321"/>
        <v>-5.6524999999999999</v>
      </c>
      <c r="AT642" s="2">
        <f t="shared" si="322"/>
        <v>-6.5959999999999992</v>
      </c>
      <c r="AU642" s="2">
        <f t="shared" si="323"/>
        <v>-5.6694999999999993</v>
      </c>
      <c r="AV642" s="2">
        <f t="shared" si="324"/>
        <v>-5.6694999999999993</v>
      </c>
      <c r="BB642" s="2">
        <f t="shared" si="325"/>
        <v>-34.594999999999992</v>
      </c>
      <c r="BC642" s="2">
        <f t="shared" si="326"/>
        <v>-28.466499999999993</v>
      </c>
      <c r="BD642" s="2">
        <f t="shared" si="327"/>
        <v>-28.466499999999993</v>
      </c>
    </row>
    <row r="643" spans="1:56" outlineLevel="1">
      <c r="A643" s="36">
        <v>1</v>
      </c>
      <c r="D643" s="9" t="s">
        <v>296</v>
      </c>
      <c r="N643" s="2">
        <f t="shared" si="310"/>
        <v>-1098.7925</v>
      </c>
      <c r="O643" s="2">
        <f t="shared" si="311"/>
        <v>-109.87925000000001</v>
      </c>
      <c r="P643" s="2">
        <f t="shared" si="312"/>
        <v>-109.87925000000001</v>
      </c>
      <c r="V643" s="2">
        <f t="shared" si="313"/>
        <v>-1098.7925</v>
      </c>
      <c r="W643" s="2">
        <f t="shared" si="314"/>
        <v>-109.87925000000001</v>
      </c>
      <c r="X643" s="2">
        <f t="shared" si="315"/>
        <v>-109.87925000000001</v>
      </c>
      <c r="AD643" s="2">
        <f t="shared" si="316"/>
        <v>-1098.7925</v>
      </c>
      <c r="AE643" s="2">
        <f t="shared" si="317"/>
        <v>-109.87925000000001</v>
      </c>
      <c r="AF643" s="2">
        <f t="shared" si="318"/>
        <v>-109.87925000000001</v>
      </c>
      <c r="AL643" s="2">
        <f t="shared" si="319"/>
        <v>-1098.7925</v>
      </c>
      <c r="AM643" s="2">
        <f t="shared" si="320"/>
        <v>-109.87925000000001</v>
      </c>
      <c r="AN643" s="2">
        <f t="shared" si="321"/>
        <v>-109.87925000000001</v>
      </c>
      <c r="AT643" s="2">
        <f t="shared" si="322"/>
        <v>-1098.7925</v>
      </c>
      <c r="AU643" s="2">
        <f t="shared" si="323"/>
        <v>-109.87925000000001</v>
      </c>
      <c r="AV643" s="2">
        <f t="shared" si="324"/>
        <v>-109.87925000000001</v>
      </c>
      <c r="BB643" s="2">
        <f t="shared" si="325"/>
        <v>-5493.9624999999996</v>
      </c>
      <c r="BC643" s="2">
        <f t="shared" si="326"/>
        <v>-549.39625000000001</v>
      </c>
      <c r="BD643" s="2">
        <f t="shared" si="327"/>
        <v>-549.39625000000001</v>
      </c>
    </row>
    <row r="644" spans="1:56" outlineLevel="1">
      <c r="A644" s="36">
        <v>1</v>
      </c>
      <c r="D644" s="9" t="s">
        <v>306</v>
      </c>
      <c r="N644" s="2">
        <f t="shared" si="310"/>
        <v>-29.877499999999998</v>
      </c>
      <c r="O644" s="2">
        <f t="shared" si="311"/>
        <v>-2.9877500000000006</v>
      </c>
      <c r="P644" s="2">
        <f t="shared" si="312"/>
        <v>-2.9877500000000006</v>
      </c>
      <c r="V644" s="2">
        <f t="shared" si="313"/>
        <v>-29.877499999999998</v>
      </c>
      <c r="W644" s="2">
        <f t="shared" si="314"/>
        <v>-2.9877500000000006</v>
      </c>
      <c r="X644" s="2">
        <f t="shared" si="315"/>
        <v>-2.9877500000000006</v>
      </c>
      <c r="AD644" s="2">
        <f t="shared" si="316"/>
        <v>-29.877499999999998</v>
      </c>
      <c r="AE644" s="2">
        <f t="shared" si="317"/>
        <v>-2.9877500000000006</v>
      </c>
      <c r="AF644" s="2">
        <f t="shared" si="318"/>
        <v>-2.9877500000000006</v>
      </c>
      <c r="AL644" s="2">
        <f t="shared" si="319"/>
        <v>-29.877499999999998</v>
      </c>
      <c r="AM644" s="2">
        <f t="shared" si="320"/>
        <v>-2.9877500000000006</v>
      </c>
      <c r="AN644" s="2">
        <f t="shared" si="321"/>
        <v>-2.9877500000000006</v>
      </c>
      <c r="AT644" s="2">
        <f t="shared" si="322"/>
        <v>-29.877499999999998</v>
      </c>
      <c r="AU644" s="2">
        <f t="shared" si="323"/>
        <v>-2.9877500000000006</v>
      </c>
      <c r="AV644" s="2">
        <f t="shared" si="324"/>
        <v>-2.9877500000000006</v>
      </c>
      <c r="BB644" s="2">
        <f t="shared" si="325"/>
        <v>-149.38749999999999</v>
      </c>
      <c r="BC644" s="2">
        <f t="shared" si="326"/>
        <v>-14.938750000000002</v>
      </c>
      <c r="BD644" s="2">
        <f t="shared" si="327"/>
        <v>-14.938750000000002</v>
      </c>
    </row>
    <row r="645" spans="1:56" outlineLevel="1">
      <c r="A645" s="36">
        <v>1</v>
      </c>
      <c r="D645" s="9" t="s">
        <v>309</v>
      </c>
      <c r="N645" s="2">
        <f t="shared" si="310"/>
        <v>-60.557185260000011</v>
      </c>
      <c r="O645" s="2">
        <f t="shared" si="311"/>
        <v>0</v>
      </c>
      <c r="P645" s="2">
        <f t="shared" si="312"/>
        <v>0</v>
      </c>
      <c r="V645" s="2">
        <f t="shared" si="313"/>
        <v>-15.297305399999996</v>
      </c>
      <c r="W645" s="2">
        <f t="shared" si="314"/>
        <v>0</v>
      </c>
      <c r="X645" s="2">
        <f t="shared" si="315"/>
        <v>0</v>
      </c>
      <c r="AD645" s="2">
        <f t="shared" si="316"/>
        <v>-41.265003780000001</v>
      </c>
      <c r="AE645" s="2">
        <f t="shared" si="317"/>
        <v>0</v>
      </c>
      <c r="AF645" s="2">
        <f t="shared" si="318"/>
        <v>0</v>
      </c>
      <c r="AL645" s="2">
        <f t="shared" si="319"/>
        <v>-23.160297419999999</v>
      </c>
      <c r="AM645" s="2">
        <f t="shared" si="320"/>
        <v>0</v>
      </c>
      <c r="AN645" s="2">
        <f t="shared" si="321"/>
        <v>0</v>
      </c>
      <c r="AT645" s="2">
        <f t="shared" si="322"/>
        <v>-25.262471519999998</v>
      </c>
      <c r="AU645" s="2">
        <f t="shared" si="323"/>
        <v>0</v>
      </c>
      <c r="AV645" s="2">
        <f t="shared" si="324"/>
        <v>0</v>
      </c>
      <c r="BB645" s="2">
        <f t="shared" si="325"/>
        <v>-165.54226338000007</v>
      </c>
      <c r="BC645" s="2">
        <f t="shared" si="326"/>
        <v>0</v>
      </c>
      <c r="BD645" s="2">
        <f t="shared" si="327"/>
        <v>0</v>
      </c>
    </row>
    <row r="646" spans="1:56" outlineLevel="1">
      <c r="A646" s="36">
        <v>1</v>
      </c>
      <c r="D646" s="9" t="s">
        <v>315</v>
      </c>
      <c r="N646" s="2">
        <f t="shared" si="310"/>
        <v>-172.08679688999999</v>
      </c>
      <c r="O646" s="2">
        <f t="shared" si="311"/>
        <v>-17.208679688999997</v>
      </c>
      <c r="P646" s="2">
        <f t="shared" si="312"/>
        <v>-17.208679688999997</v>
      </c>
      <c r="V646" s="2">
        <f t="shared" si="313"/>
        <v>-144.3684681</v>
      </c>
      <c r="W646" s="2">
        <f t="shared" si="314"/>
        <v>-14.436846809999999</v>
      </c>
      <c r="X646" s="2">
        <f t="shared" si="315"/>
        <v>-14.436846809999999</v>
      </c>
      <c r="AD646" s="2">
        <f t="shared" si="316"/>
        <v>-160.27176266999999</v>
      </c>
      <c r="AE646" s="2">
        <f t="shared" si="317"/>
        <v>-16.027176266999998</v>
      </c>
      <c r="AF646" s="2">
        <f t="shared" si="318"/>
        <v>-16.027176266999998</v>
      </c>
      <c r="AL646" s="2">
        <f t="shared" si="319"/>
        <v>-149.18396912999998</v>
      </c>
      <c r="AM646" s="2">
        <f t="shared" si="320"/>
        <v>-14.918396913</v>
      </c>
      <c r="AN646" s="2">
        <f t="shared" si="321"/>
        <v>-14.918396913</v>
      </c>
      <c r="AT646" s="2">
        <f t="shared" si="322"/>
        <v>-150.47139528</v>
      </c>
      <c r="AU646" s="2">
        <f t="shared" si="323"/>
        <v>-15.047139528000001</v>
      </c>
      <c r="AV646" s="2">
        <f t="shared" si="324"/>
        <v>-15.047139528000001</v>
      </c>
      <c r="BB646" s="2">
        <f t="shared" si="325"/>
        <v>-776.38239206999992</v>
      </c>
      <c r="BC646" s="2">
        <f t="shared" si="326"/>
        <v>-77.638239206999998</v>
      </c>
      <c r="BD646" s="2">
        <f t="shared" si="327"/>
        <v>-77.638239206999998</v>
      </c>
    </row>
    <row r="647" spans="1:56" outlineLevel="1">
      <c r="A647" s="36">
        <v>1</v>
      </c>
      <c r="D647" s="9" t="s">
        <v>372</v>
      </c>
      <c r="N647" s="2">
        <f t="shared" si="310"/>
        <v>-95.199149999999989</v>
      </c>
      <c r="O647" s="2">
        <f t="shared" si="311"/>
        <v>-9.5199150000000028</v>
      </c>
      <c r="P647" s="2">
        <f t="shared" si="312"/>
        <v>-9.5199150000000028</v>
      </c>
      <c r="V647" s="2">
        <f t="shared" si="313"/>
        <v>-95.199149999999989</v>
      </c>
      <c r="W647" s="2">
        <f t="shared" si="314"/>
        <v>-9.5199150000000028</v>
      </c>
      <c r="X647" s="2">
        <f t="shared" si="315"/>
        <v>-9.5199150000000028</v>
      </c>
      <c r="AD647" s="2">
        <f t="shared" si="316"/>
        <v>-95.199149999999989</v>
      </c>
      <c r="AE647" s="2">
        <f t="shared" si="317"/>
        <v>-9.5199150000000028</v>
      </c>
      <c r="AF647" s="2">
        <f t="shared" si="318"/>
        <v>-9.5199150000000028</v>
      </c>
      <c r="AL647" s="2">
        <f t="shared" si="319"/>
        <v>-95.199149999999989</v>
      </c>
      <c r="AM647" s="2">
        <f t="shared" si="320"/>
        <v>-9.5199150000000028</v>
      </c>
      <c r="AN647" s="2">
        <f t="shared" si="321"/>
        <v>-9.5199150000000028</v>
      </c>
      <c r="AT647" s="2">
        <f t="shared" si="322"/>
        <v>-95.199149999999989</v>
      </c>
      <c r="AU647" s="2">
        <f t="shared" si="323"/>
        <v>-9.5199150000000028</v>
      </c>
      <c r="AV647" s="2">
        <f t="shared" si="324"/>
        <v>-9.5199150000000028</v>
      </c>
      <c r="BB647" s="2">
        <f t="shared" si="325"/>
        <v>-475.99574999999993</v>
      </c>
      <c r="BC647" s="2">
        <f t="shared" si="326"/>
        <v>-47.599575000000009</v>
      </c>
      <c r="BD647" s="2">
        <f t="shared" si="327"/>
        <v>-47.599575000000009</v>
      </c>
    </row>
    <row r="648" spans="1:56" outlineLevel="1">
      <c r="A648" s="36"/>
      <c r="D648" s="206" t="s">
        <v>423</v>
      </c>
      <c r="N648" s="2"/>
      <c r="O648" s="2"/>
      <c r="P648" s="2"/>
      <c r="V648" s="2"/>
      <c r="W648" s="2"/>
      <c r="X648" s="2"/>
      <c r="AD648" s="2"/>
      <c r="AE648" s="2"/>
      <c r="AF648" s="2"/>
      <c r="AL648" s="2"/>
      <c r="AM648" s="2"/>
      <c r="AN648" s="2"/>
      <c r="AT648" s="2"/>
      <c r="AU648" s="2"/>
      <c r="AV648" s="2"/>
      <c r="BB648" s="2"/>
      <c r="BC648" s="2"/>
      <c r="BD648" s="2"/>
    </row>
    <row r="649" spans="1:56" outlineLevel="1">
      <c r="A649" s="36"/>
      <c r="D649" s="206" t="s">
        <v>424</v>
      </c>
      <c r="N649" s="2"/>
      <c r="O649" s="2"/>
      <c r="P649" s="2"/>
      <c r="V649" s="2"/>
      <c r="W649" s="2"/>
      <c r="X649" s="2"/>
      <c r="AD649" s="2"/>
      <c r="AE649" s="2"/>
      <c r="AF649" s="2"/>
      <c r="AL649" s="2"/>
      <c r="AM649" s="2"/>
      <c r="AN649" s="2"/>
      <c r="AT649" s="2"/>
      <c r="AU649" s="2"/>
      <c r="AV649" s="2"/>
      <c r="BB649" s="2"/>
      <c r="BC649" s="2"/>
      <c r="BD649" s="2"/>
    </row>
    <row r="650" spans="1:56" outlineLevel="1">
      <c r="A650" s="36">
        <v>1</v>
      </c>
      <c r="D650" s="9" t="s">
        <v>336</v>
      </c>
      <c r="N650" s="2">
        <f t="shared" ref="N650:N655" si="328">N627-J627</f>
        <v>203.23776000000004</v>
      </c>
      <c r="O650" s="2">
        <f t="shared" ref="O650:O655" si="329">O627-K627</f>
        <v>59.894976</v>
      </c>
      <c r="P650" s="2">
        <f t="shared" ref="P650:P655" si="330">P627-L627</f>
        <v>0</v>
      </c>
      <c r="V650" s="2">
        <f t="shared" ref="V650:V655" si="331">V627-R627</f>
        <v>89.656320000000022</v>
      </c>
      <c r="W650" s="2">
        <f t="shared" ref="W650:W655" si="332">W627-S627</f>
        <v>48.536832000000004</v>
      </c>
      <c r="X650" s="2">
        <f t="shared" ref="X650:X655" si="333">X627-T627</f>
        <v>0</v>
      </c>
      <c r="AD650" s="2">
        <f t="shared" ref="AD650:AD655" si="334">AD627-Z627</f>
        <v>285.67200000000003</v>
      </c>
      <c r="AE650" s="2">
        <f t="shared" ref="AE650:AE655" si="335">AE627-AA627</f>
        <v>68.138400000000004</v>
      </c>
      <c r="AF650" s="2">
        <f t="shared" ref="AF650:AF655" si="336">AF627-AB627</f>
        <v>0</v>
      </c>
      <c r="AL650" s="2">
        <f t="shared" ref="AL650:AL655" si="337">AL627-AH627</f>
        <v>145.72127999999998</v>
      </c>
      <c r="AM650" s="2">
        <f t="shared" ref="AM650:AM655" si="338">AM627-AI627</f>
        <v>54.143328000000011</v>
      </c>
      <c r="AN650" s="2">
        <f t="shared" ref="AN650:AN655" si="339">AN627-AJ627</f>
        <v>0</v>
      </c>
      <c r="AT650" s="2">
        <f t="shared" ref="AT650:AT655" si="340">AT627-AP627</f>
        <v>130.72224</v>
      </c>
      <c r="AU650" s="2">
        <f t="shared" ref="AU650:AU655" si="341">AU627-AQ627</f>
        <v>52.643423999999996</v>
      </c>
      <c r="AV650" s="2">
        <f t="shared" ref="AV650:AV655" si="342">AV627-AR627</f>
        <v>0</v>
      </c>
      <c r="BB650" s="2">
        <f t="shared" ref="BB650:BB655" si="343">BB627-AX627</f>
        <v>855.00960000000009</v>
      </c>
      <c r="BC650" s="2">
        <f t="shared" ref="BC650:BC655" si="344">BC627-AY627</f>
        <v>283.35696000000002</v>
      </c>
      <c r="BD650" s="2">
        <f t="shared" ref="BD650:BD655" si="345">BD627-AZ627</f>
        <v>0</v>
      </c>
    </row>
    <row r="651" spans="1:56" outlineLevel="1">
      <c r="A651" s="36">
        <v>1</v>
      </c>
      <c r="D651" s="9" t="s">
        <v>359</v>
      </c>
      <c r="N651" s="2">
        <f t="shared" si="328"/>
        <v>-208.19200000000001</v>
      </c>
      <c r="O651" s="2">
        <f t="shared" si="329"/>
        <v>-66.510400000000004</v>
      </c>
      <c r="P651" s="2">
        <f t="shared" si="330"/>
        <v>-53.655199999999994</v>
      </c>
      <c r="V651" s="2">
        <f t="shared" si="331"/>
        <v>-208.19200000000001</v>
      </c>
      <c r="W651" s="2">
        <f t="shared" si="332"/>
        <v>-66.510400000000004</v>
      </c>
      <c r="X651" s="2">
        <f t="shared" si="333"/>
        <v>-53.655199999999994</v>
      </c>
      <c r="AD651" s="2">
        <f t="shared" si="334"/>
        <v>-208.19200000000001</v>
      </c>
      <c r="AE651" s="2">
        <f t="shared" si="335"/>
        <v>-66.510400000000004</v>
      </c>
      <c r="AF651" s="2">
        <f t="shared" si="336"/>
        <v>-53.655199999999994</v>
      </c>
      <c r="AL651" s="2">
        <f t="shared" si="337"/>
        <v>-208.19200000000001</v>
      </c>
      <c r="AM651" s="2">
        <f t="shared" si="338"/>
        <v>-66.510400000000004</v>
      </c>
      <c r="AN651" s="2">
        <f t="shared" si="339"/>
        <v>-53.655199999999994</v>
      </c>
      <c r="AT651" s="2">
        <f t="shared" si="340"/>
        <v>-208.19200000000001</v>
      </c>
      <c r="AU651" s="2">
        <f t="shared" si="341"/>
        <v>-66.510400000000004</v>
      </c>
      <c r="AV651" s="2">
        <f t="shared" si="342"/>
        <v>-53.655199999999994</v>
      </c>
      <c r="BB651" s="2">
        <f t="shared" si="343"/>
        <v>-1040.96</v>
      </c>
      <c r="BC651" s="2">
        <f t="shared" si="344"/>
        <v>-332.55200000000002</v>
      </c>
      <c r="BD651" s="2">
        <f t="shared" si="345"/>
        <v>-268.27599999999995</v>
      </c>
    </row>
    <row r="652" spans="1:56" outlineLevel="1">
      <c r="A652" s="36">
        <v>1</v>
      </c>
      <c r="D652" s="9" t="s">
        <v>360</v>
      </c>
      <c r="N652" s="2">
        <f t="shared" si="328"/>
        <v>-203.6</v>
      </c>
      <c r="O652" s="2">
        <f t="shared" si="329"/>
        <v>-57.8</v>
      </c>
      <c r="P652" s="2">
        <f t="shared" si="330"/>
        <v>-39.699999999999996</v>
      </c>
      <c r="V652" s="2">
        <f t="shared" si="331"/>
        <v>-203.6</v>
      </c>
      <c r="W652" s="2">
        <f t="shared" si="332"/>
        <v>-57.8</v>
      </c>
      <c r="X652" s="2">
        <f t="shared" si="333"/>
        <v>-39.699999999999996</v>
      </c>
      <c r="AD652" s="2">
        <f t="shared" si="334"/>
        <v>-203.6</v>
      </c>
      <c r="AE652" s="2">
        <f t="shared" si="335"/>
        <v>-57.8</v>
      </c>
      <c r="AF652" s="2">
        <f t="shared" si="336"/>
        <v>-39.699999999999996</v>
      </c>
      <c r="AL652" s="2">
        <f t="shared" si="337"/>
        <v>-203.6</v>
      </c>
      <c r="AM652" s="2">
        <f t="shared" si="338"/>
        <v>-57.8</v>
      </c>
      <c r="AN652" s="2">
        <f t="shared" si="339"/>
        <v>-39.699999999999996</v>
      </c>
      <c r="AT652" s="2">
        <f t="shared" si="340"/>
        <v>-203.6</v>
      </c>
      <c r="AU652" s="2">
        <f t="shared" si="341"/>
        <v>-57.8</v>
      </c>
      <c r="AV652" s="2">
        <f t="shared" si="342"/>
        <v>-39.699999999999996</v>
      </c>
      <c r="BB652" s="2">
        <f t="shared" si="343"/>
        <v>-1018</v>
      </c>
      <c r="BC652" s="2">
        <f t="shared" si="344"/>
        <v>-289</v>
      </c>
      <c r="BD652" s="2">
        <f t="shared" si="345"/>
        <v>-198.49999999999997</v>
      </c>
    </row>
    <row r="653" spans="1:56" outlineLevel="1">
      <c r="A653" s="36">
        <v>1</v>
      </c>
      <c r="D653" s="9" t="s">
        <v>361</v>
      </c>
      <c r="N653" s="2">
        <f t="shared" si="328"/>
        <v>-214.57599999999999</v>
      </c>
      <c r="O653" s="2">
        <f t="shared" si="329"/>
        <v>-68.775999999999996</v>
      </c>
      <c r="P653" s="2">
        <f t="shared" si="330"/>
        <v>-47.875999999999998</v>
      </c>
      <c r="V653" s="2">
        <f t="shared" si="331"/>
        <v>-214.57599999999999</v>
      </c>
      <c r="W653" s="2">
        <f t="shared" si="332"/>
        <v>-68.775999999999996</v>
      </c>
      <c r="X653" s="2">
        <f t="shared" si="333"/>
        <v>-47.875999999999998</v>
      </c>
      <c r="AD653" s="2">
        <f t="shared" si="334"/>
        <v>-214.57599999999999</v>
      </c>
      <c r="AE653" s="2">
        <f t="shared" si="335"/>
        <v>-68.775999999999996</v>
      </c>
      <c r="AF653" s="2">
        <f t="shared" si="336"/>
        <v>-47.875999999999998</v>
      </c>
      <c r="AL653" s="2">
        <f t="shared" si="337"/>
        <v>-214.57599999999999</v>
      </c>
      <c r="AM653" s="2">
        <f t="shared" si="338"/>
        <v>-68.775999999999996</v>
      </c>
      <c r="AN653" s="2">
        <f t="shared" si="339"/>
        <v>-47.875999999999998</v>
      </c>
      <c r="AT653" s="2">
        <f t="shared" si="340"/>
        <v>-214.57599999999999</v>
      </c>
      <c r="AU653" s="2">
        <f t="shared" si="341"/>
        <v>-68.775999999999996</v>
      </c>
      <c r="AV653" s="2">
        <f t="shared" si="342"/>
        <v>-47.875999999999998</v>
      </c>
      <c r="BB653" s="2">
        <f t="shared" si="343"/>
        <v>-1072.8799999999999</v>
      </c>
      <c r="BC653" s="2">
        <f t="shared" si="344"/>
        <v>-343.88</v>
      </c>
      <c r="BD653" s="2">
        <f t="shared" si="345"/>
        <v>-239.38</v>
      </c>
    </row>
    <row r="654" spans="1:56" outlineLevel="1">
      <c r="A654" s="36">
        <v>1</v>
      </c>
      <c r="D654" s="9" t="s">
        <v>31</v>
      </c>
      <c r="N654" s="2">
        <f t="shared" si="328"/>
        <v>-17</v>
      </c>
      <c r="O654" s="2">
        <f t="shared" si="329"/>
        <v>-17</v>
      </c>
      <c r="P654" s="2">
        <f t="shared" si="330"/>
        <v>-17</v>
      </c>
      <c r="V654" s="2">
        <f t="shared" si="331"/>
        <v>-17</v>
      </c>
      <c r="W654" s="2">
        <f t="shared" si="332"/>
        <v>-17</v>
      </c>
      <c r="X654" s="2">
        <f t="shared" si="333"/>
        <v>-17</v>
      </c>
      <c r="AD654" s="2">
        <f t="shared" si="334"/>
        <v>-17</v>
      </c>
      <c r="AE654" s="2">
        <f t="shared" si="335"/>
        <v>-17</v>
      </c>
      <c r="AF654" s="2">
        <f t="shared" si="336"/>
        <v>-17</v>
      </c>
      <c r="AL654" s="2">
        <f t="shared" si="337"/>
        <v>-17</v>
      </c>
      <c r="AM654" s="2">
        <f t="shared" si="338"/>
        <v>-17</v>
      </c>
      <c r="AN654" s="2">
        <f t="shared" si="339"/>
        <v>-17</v>
      </c>
      <c r="AT654" s="2">
        <f t="shared" si="340"/>
        <v>-17</v>
      </c>
      <c r="AU654" s="2">
        <f t="shared" si="341"/>
        <v>-17</v>
      </c>
      <c r="AV654" s="2">
        <f t="shared" si="342"/>
        <v>-17</v>
      </c>
      <c r="BB654" s="2">
        <f t="shared" si="343"/>
        <v>-85</v>
      </c>
      <c r="BC654" s="2">
        <f t="shared" si="344"/>
        <v>-85</v>
      </c>
      <c r="BD654" s="2">
        <f t="shared" si="345"/>
        <v>-85</v>
      </c>
    </row>
    <row r="655" spans="1:56" outlineLevel="1">
      <c r="A655" s="36">
        <v>1</v>
      </c>
      <c r="D655" s="61" t="s">
        <v>104</v>
      </c>
      <c r="N655" s="2">
        <f t="shared" si="328"/>
        <v>-3621.5177362974982</v>
      </c>
      <c r="O655" s="2">
        <f t="shared" si="329"/>
        <v>-615.42652510375012</v>
      </c>
      <c r="P655" s="2">
        <f t="shared" si="330"/>
        <v>-766.19930110375003</v>
      </c>
      <c r="V655" s="2">
        <f t="shared" si="331"/>
        <v>-3768.9122737749999</v>
      </c>
      <c r="W655" s="2">
        <f t="shared" si="332"/>
        <v>-679.04839683750015</v>
      </c>
      <c r="X655" s="2">
        <f t="shared" si="333"/>
        <v>-736.8630288375</v>
      </c>
      <c r="AD655" s="2">
        <f t="shared" si="334"/>
        <v>-3356.5378418924975</v>
      </c>
      <c r="AE655" s="2">
        <f t="shared" si="335"/>
        <v>-591.19489381125004</v>
      </c>
      <c r="AF655" s="2">
        <f t="shared" si="336"/>
        <v>-750.21109381125007</v>
      </c>
      <c r="AL655" s="2">
        <f t="shared" si="337"/>
        <v>-3418.1610475574998</v>
      </c>
      <c r="AM655" s="2">
        <f t="shared" si="338"/>
        <v>-590.19763501375007</v>
      </c>
      <c r="AN655" s="2">
        <f t="shared" si="339"/>
        <v>-735.21876301374994</v>
      </c>
      <c r="AT655" s="2">
        <f t="shared" si="340"/>
        <v>-3446.7962042199988</v>
      </c>
      <c r="AU655" s="2">
        <f t="shared" si="341"/>
        <v>-593.44743327000037</v>
      </c>
      <c r="AV655" s="2">
        <f t="shared" si="342"/>
        <v>-736.96865726999999</v>
      </c>
      <c r="BB655" s="2">
        <f t="shared" si="343"/>
        <v>-17611.925103742498</v>
      </c>
      <c r="BC655" s="2">
        <f t="shared" si="344"/>
        <v>-3069.3148840362501</v>
      </c>
      <c r="BD655" s="2">
        <f t="shared" si="345"/>
        <v>-3725.4608440362499</v>
      </c>
    </row>
    <row r="656" spans="1:56" outlineLevel="1">
      <c r="A656" s="36">
        <v>1</v>
      </c>
      <c r="P656" s="2">
        <f>N655+O655+P655</f>
        <v>-5003.143562504999</v>
      </c>
      <c r="X656" s="2">
        <f>V655+W655+X655</f>
        <v>-5184.8236994499994</v>
      </c>
      <c r="AF656" s="2">
        <f>AD655+AE655+AF655</f>
        <v>-4697.9438295149976</v>
      </c>
      <c r="AN656" s="2">
        <f>AL655+AM655+AN655</f>
        <v>-4743.5774455849996</v>
      </c>
      <c r="AV656" s="2">
        <f>AT655+AU655+AV655</f>
        <v>-4777.2122947599992</v>
      </c>
      <c r="BD656" s="2">
        <f>BB655+BC655+BD655</f>
        <v>-24406.700831814996</v>
      </c>
    </row>
    <row r="657" spans="1:56">
      <c r="A657" s="36">
        <v>1</v>
      </c>
      <c r="B657">
        <v>3</v>
      </c>
      <c r="C657" t="s">
        <v>376</v>
      </c>
    </row>
    <row r="658" spans="1:56">
      <c r="A658" s="36">
        <v>1</v>
      </c>
      <c r="B658">
        <v>3</v>
      </c>
      <c r="D658" s="25"/>
      <c r="J658" s="18" t="s">
        <v>8</v>
      </c>
      <c r="K658" s="18" t="s">
        <v>9</v>
      </c>
      <c r="L658" s="18" t="s">
        <v>10</v>
      </c>
      <c r="N658" s="18" t="s">
        <v>8</v>
      </c>
      <c r="O658" s="18" t="s">
        <v>9</v>
      </c>
      <c r="P658" s="18" t="s">
        <v>10</v>
      </c>
      <c r="R658" s="18" t="s">
        <v>8</v>
      </c>
      <c r="S658" s="18" t="s">
        <v>9</v>
      </c>
      <c r="T658" s="18" t="s">
        <v>10</v>
      </c>
      <c r="V658" s="18" t="s">
        <v>8</v>
      </c>
      <c r="W658" s="18" t="s">
        <v>9</v>
      </c>
      <c r="X658" s="18" t="s">
        <v>10</v>
      </c>
      <c r="Z658" s="18" t="s">
        <v>8</v>
      </c>
      <c r="AA658" s="18" t="s">
        <v>9</v>
      </c>
      <c r="AB658" s="18" t="s">
        <v>10</v>
      </c>
      <c r="AD658" s="18" t="s">
        <v>8</v>
      </c>
      <c r="AE658" s="18" t="s">
        <v>9</v>
      </c>
      <c r="AF658" s="18" t="s">
        <v>10</v>
      </c>
      <c r="AH658" s="18" t="s">
        <v>8</v>
      </c>
      <c r="AI658" s="18" t="s">
        <v>9</v>
      </c>
      <c r="AJ658" s="18" t="s">
        <v>10</v>
      </c>
      <c r="AL658" s="18" t="s">
        <v>8</v>
      </c>
      <c r="AM658" s="18" t="s">
        <v>9</v>
      </c>
      <c r="AN658" s="18" t="s">
        <v>10</v>
      </c>
      <c r="AP658" s="18" t="s">
        <v>8</v>
      </c>
      <c r="AQ658" s="18" t="s">
        <v>9</v>
      </c>
      <c r="AR658" s="18" t="s">
        <v>10</v>
      </c>
      <c r="AT658" s="18" t="s">
        <v>8</v>
      </c>
      <c r="AU658" s="18" t="s">
        <v>9</v>
      </c>
      <c r="AV658" s="18" t="s">
        <v>10</v>
      </c>
      <c r="AX658" s="18" t="s">
        <v>8</v>
      </c>
      <c r="AY658" s="18" t="s">
        <v>9</v>
      </c>
      <c r="AZ658" s="18" t="s">
        <v>10</v>
      </c>
      <c r="BB658" s="18" t="s">
        <v>8</v>
      </c>
      <c r="BC658" s="18" t="s">
        <v>9</v>
      </c>
      <c r="BD658" s="18" t="s">
        <v>10</v>
      </c>
    </row>
    <row r="659" spans="1:56" ht="19.5">
      <c r="A659" s="36">
        <v>1</v>
      </c>
      <c r="B659">
        <v>3</v>
      </c>
      <c r="D659" s="47" t="s">
        <v>18</v>
      </c>
      <c r="J659" s="3">
        <f>J613</f>
        <v>2491.4431658000003</v>
      </c>
      <c r="K659" s="3">
        <f t="shared" ref="K659:L659" si="346">K613</f>
        <v>187.54431657999999</v>
      </c>
      <c r="L659" s="3">
        <f t="shared" si="346"/>
        <v>187.54431657999999</v>
      </c>
      <c r="N659" s="3">
        <f>N613</f>
        <v>2771.0436549200003</v>
      </c>
      <c r="O659" s="3">
        <f t="shared" ref="O659:P659" si="347">O613</f>
        <v>198.96436549199998</v>
      </c>
      <c r="P659" s="3">
        <f t="shared" si="347"/>
        <v>72.964365491999999</v>
      </c>
      <c r="R659" s="3">
        <f t="shared" ref="R659:T659" si="348">R613</f>
        <v>1092.959482</v>
      </c>
      <c r="S659" s="3">
        <f t="shared" si="348"/>
        <v>148.49594819999999</v>
      </c>
      <c r="T659" s="3">
        <f t="shared" si="348"/>
        <v>148.49594819999999</v>
      </c>
      <c r="V659" s="3">
        <f t="shared" ref="V659:X659" si="349">V613</f>
        <v>1124.8422868</v>
      </c>
      <c r="W659" s="3">
        <f t="shared" si="349"/>
        <v>161.84422867999999</v>
      </c>
      <c r="X659" s="3">
        <f t="shared" si="349"/>
        <v>35.844228680000001</v>
      </c>
      <c r="Z659" s="3">
        <f t="shared" ref="Z659:AB659" si="350">Z613</f>
        <v>2327.2023374</v>
      </c>
      <c r="AA659" s="3">
        <f t="shared" si="350"/>
        <v>171.12023373999997</v>
      </c>
      <c r="AB659" s="3">
        <f t="shared" si="350"/>
        <v>171.12023373999997</v>
      </c>
      <c r="AD659" s="3">
        <f t="shared" ref="AD659:AF659" si="351">AD613</f>
        <v>2503.0619807600001</v>
      </c>
      <c r="AE659" s="3">
        <f t="shared" si="351"/>
        <v>183.36219807599997</v>
      </c>
      <c r="AF659" s="3">
        <f t="shared" si="351"/>
        <v>57.362198075999999</v>
      </c>
      <c r="AH659" s="3">
        <f t="shared" ref="AH659:AJ659" si="352">AH613</f>
        <v>2191.3136586000001</v>
      </c>
      <c r="AI659" s="3">
        <f t="shared" si="352"/>
        <v>157.53136585999999</v>
      </c>
      <c r="AJ659" s="3">
        <f t="shared" si="352"/>
        <v>157.53136585999999</v>
      </c>
      <c r="AL659" s="3">
        <f t="shared" ref="AL659:AN659" si="353">AL613</f>
        <v>2285.1265496400001</v>
      </c>
      <c r="AM659" s="3">
        <f t="shared" si="353"/>
        <v>170.54465496399999</v>
      </c>
      <c r="AN659" s="3">
        <f t="shared" si="353"/>
        <v>44.544654964000003</v>
      </c>
      <c r="AP659" s="3">
        <f t="shared" ref="AP659:AR659" si="354">AP613</f>
        <v>2201.6791616</v>
      </c>
      <c r="AQ659" s="3">
        <f t="shared" si="354"/>
        <v>158.56791615999998</v>
      </c>
      <c r="AR659" s="3">
        <f t="shared" si="354"/>
        <v>158.56791615999998</v>
      </c>
      <c r="AT659" s="3">
        <f t="shared" ref="AT659:AV659" si="355">AT613</f>
        <v>2300.4764518400002</v>
      </c>
      <c r="AU659" s="3">
        <f t="shared" si="355"/>
        <v>171.49164518399999</v>
      </c>
      <c r="AV659" s="3">
        <f t="shared" si="355"/>
        <v>45.491645184000006</v>
      </c>
      <c r="AX659" s="3">
        <f t="shared" ref="AX659:AZ659" si="356">AX613</f>
        <v>10304.597805400001</v>
      </c>
      <c r="AY659" s="3">
        <f t="shared" si="356"/>
        <v>823.25978053999995</v>
      </c>
      <c r="AZ659" s="3">
        <f t="shared" si="356"/>
        <v>823.25978053999995</v>
      </c>
      <c r="BB659" s="3">
        <f>BB613</f>
        <v>10984.55092396</v>
      </c>
      <c r="BC659" s="3">
        <f t="shared" ref="BC659" si="357">BC613</f>
        <v>886.20709239600001</v>
      </c>
      <c r="BD659" s="3">
        <f>BD613</f>
        <v>256.20709239600001</v>
      </c>
    </row>
    <row r="660" spans="1:56" ht="19.5">
      <c r="A660" s="36">
        <v>1</v>
      </c>
      <c r="B660">
        <v>3</v>
      </c>
      <c r="D660" s="47" t="s">
        <v>20</v>
      </c>
      <c r="J660" s="3">
        <f>J614</f>
        <v>2346.4896000000003</v>
      </c>
      <c r="K660" s="3">
        <f t="shared" ref="K660:L660" si="358">K614</f>
        <v>494.22400000000005</v>
      </c>
      <c r="L660" s="3">
        <f t="shared" si="358"/>
        <v>247.11200000000002</v>
      </c>
      <c r="N660" s="3">
        <f t="shared" ref="N660:P660" si="359">N614</f>
        <v>0</v>
      </c>
      <c r="O660" s="3">
        <f t="shared" si="359"/>
        <v>0</v>
      </c>
      <c r="P660" s="3">
        <f t="shared" si="359"/>
        <v>0</v>
      </c>
      <c r="R660" s="3">
        <f t="shared" ref="R660:T660" si="360">R614</f>
        <v>2011.2768000000001</v>
      </c>
      <c r="S660" s="3">
        <f t="shared" si="360"/>
        <v>494.22400000000005</v>
      </c>
      <c r="T660" s="3">
        <f t="shared" si="360"/>
        <v>247.11200000000002</v>
      </c>
      <c r="V660" s="3">
        <f t="shared" ref="V660:X660" si="361">V614</f>
        <v>0</v>
      </c>
      <c r="W660" s="3">
        <f t="shared" si="361"/>
        <v>0</v>
      </c>
      <c r="X660" s="3">
        <f t="shared" si="361"/>
        <v>0</v>
      </c>
      <c r="Z660" s="3">
        <f t="shared" ref="Z660:AB660" si="362">Z614</f>
        <v>2178.8832000000002</v>
      </c>
      <c r="AA660" s="3">
        <f t="shared" si="362"/>
        <v>494.22400000000005</v>
      </c>
      <c r="AB660" s="3">
        <f t="shared" si="362"/>
        <v>247.11200000000002</v>
      </c>
      <c r="AD660" s="3">
        <f t="shared" ref="AD660:AF660" si="363">AD614</f>
        <v>0</v>
      </c>
      <c r="AE660" s="3">
        <f t="shared" si="363"/>
        <v>0</v>
      </c>
      <c r="AF660" s="3">
        <f t="shared" si="363"/>
        <v>0</v>
      </c>
      <c r="AH660" s="3">
        <f t="shared" ref="AH660:AJ660" si="364">AH614</f>
        <v>2178.8832000000002</v>
      </c>
      <c r="AI660" s="3">
        <f t="shared" si="364"/>
        <v>494.22400000000005</v>
      </c>
      <c r="AJ660" s="3">
        <f t="shared" si="364"/>
        <v>247.11200000000002</v>
      </c>
      <c r="AL660" s="3">
        <f t="shared" ref="AL660:AN660" si="365">AL614</f>
        <v>0</v>
      </c>
      <c r="AM660" s="3">
        <f t="shared" si="365"/>
        <v>0</v>
      </c>
      <c r="AN660" s="3">
        <f t="shared" si="365"/>
        <v>0</v>
      </c>
      <c r="AP660" s="3">
        <f t="shared" ref="AP660:AR660" si="366">AP614</f>
        <v>2178.8832000000002</v>
      </c>
      <c r="AQ660" s="3">
        <f t="shared" si="366"/>
        <v>494.22400000000005</v>
      </c>
      <c r="AR660" s="3">
        <f t="shared" si="366"/>
        <v>247.11200000000002</v>
      </c>
      <c r="AT660" s="3">
        <f t="shared" ref="AT660:AV660" si="367">AT614</f>
        <v>0</v>
      </c>
      <c r="AU660" s="3">
        <f t="shared" si="367"/>
        <v>0</v>
      </c>
      <c r="AV660" s="3">
        <f t="shared" si="367"/>
        <v>0</v>
      </c>
      <c r="AX660" s="3">
        <f t="shared" ref="AX660:AZ660" si="368">AX614</f>
        <v>10894.416000000001</v>
      </c>
      <c r="AY660" s="3">
        <f t="shared" si="368"/>
        <v>2471.1200000000003</v>
      </c>
      <c r="AZ660" s="3">
        <f t="shared" si="368"/>
        <v>1235.5600000000002</v>
      </c>
      <c r="BB660" s="3">
        <f>BB614</f>
        <v>0</v>
      </c>
      <c r="BC660" s="3">
        <f t="shared" ref="BC660:BD660" si="369">BC614</f>
        <v>0</v>
      </c>
      <c r="BD660" s="3">
        <f t="shared" si="369"/>
        <v>0</v>
      </c>
    </row>
    <row r="661" spans="1:56" ht="19.5">
      <c r="A661" s="36">
        <v>1</v>
      </c>
      <c r="B661">
        <v>3</v>
      </c>
      <c r="D661" s="47" t="s">
        <v>22</v>
      </c>
      <c r="J661" s="3">
        <f>J615</f>
        <v>514.76319999999998</v>
      </c>
      <c r="K661" s="3">
        <f t="shared" ref="K661:L661" si="370">K615</f>
        <v>73.876000000000005</v>
      </c>
      <c r="L661" s="3">
        <f t="shared" si="370"/>
        <v>36.938000000000002</v>
      </c>
      <c r="N661" s="3">
        <f t="shared" ref="N661:P661" si="371">N615</f>
        <v>1231.1999999999998</v>
      </c>
      <c r="O661" s="3">
        <f t="shared" si="371"/>
        <v>225.33999999999997</v>
      </c>
      <c r="P661" s="3">
        <f t="shared" si="371"/>
        <v>22.29</v>
      </c>
      <c r="R661" s="3">
        <f t="shared" ref="R661:T661" si="372">R615</f>
        <v>514.76319999999998</v>
      </c>
      <c r="S661" s="3">
        <f t="shared" si="372"/>
        <v>73.876000000000005</v>
      </c>
      <c r="T661" s="3">
        <f t="shared" si="372"/>
        <v>36.938000000000002</v>
      </c>
      <c r="V661" s="3">
        <f t="shared" ref="V661:X661" si="373">V615</f>
        <v>708.95999999999992</v>
      </c>
      <c r="W661" s="3">
        <f t="shared" si="373"/>
        <v>135.57999999999998</v>
      </c>
      <c r="X661" s="3">
        <f t="shared" si="373"/>
        <v>14.13</v>
      </c>
      <c r="Z661" s="3">
        <f t="shared" ref="Z661:AB661" si="374">Z615</f>
        <v>514.76319999999998</v>
      </c>
      <c r="AA661" s="3">
        <f t="shared" si="374"/>
        <v>73.876000000000005</v>
      </c>
      <c r="AB661" s="3">
        <f t="shared" si="374"/>
        <v>36.938000000000002</v>
      </c>
      <c r="AD661" s="3">
        <f t="shared" ref="AD661:AF661" si="375">AD615</f>
        <v>1178.9759999999999</v>
      </c>
      <c r="AE661" s="3">
        <f t="shared" si="375"/>
        <v>225.33999999999997</v>
      </c>
      <c r="AF661" s="3">
        <f t="shared" si="375"/>
        <v>22.29</v>
      </c>
      <c r="AH661" s="3">
        <f t="shared" ref="AH661:AJ661" si="376">AH615</f>
        <v>514.76319999999998</v>
      </c>
      <c r="AI661" s="3">
        <f t="shared" si="376"/>
        <v>73.876000000000005</v>
      </c>
      <c r="AJ661" s="3">
        <f t="shared" si="376"/>
        <v>36.938000000000002</v>
      </c>
      <c r="AL661" s="3">
        <f t="shared" ref="AL661:AN661" si="377">AL615</f>
        <v>1178.9759999999999</v>
      </c>
      <c r="AM661" s="3">
        <f t="shared" si="377"/>
        <v>225.33999999999997</v>
      </c>
      <c r="AN661" s="3">
        <f t="shared" si="377"/>
        <v>22.29</v>
      </c>
      <c r="AP661" s="3">
        <f t="shared" ref="AP661:AR661" si="378">AP615</f>
        <v>514.76319999999998</v>
      </c>
      <c r="AQ661" s="3">
        <f t="shared" si="378"/>
        <v>73.876000000000005</v>
      </c>
      <c r="AR661" s="3">
        <f t="shared" si="378"/>
        <v>36.938000000000002</v>
      </c>
      <c r="AT661" s="3">
        <f t="shared" ref="AT661:AV661" si="379">AT615</f>
        <v>1178.9759999999999</v>
      </c>
      <c r="AU661" s="3">
        <f t="shared" si="379"/>
        <v>225.33999999999997</v>
      </c>
      <c r="AV661" s="3">
        <f t="shared" si="379"/>
        <v>22.29</v>
      </c>
      <c r="AX661" s="3">
        <f t="shared" ref="AX661:AZ661" si="380">AX615</f>
        <v>2573.8159999999998</v>
      </c>
      <c r="AY661" s="3">
        <f t="shared" si="380"/>
        <v>369.38</v>
      </c>
      <c r="AZ661" s="3">
        <f t="shared" si="380"/>
        <v>184.69</v>
      </c>
      <c r="BB661" s="3">
        <f>BB615</f>
        <v>5477.0879999999988</v>
      </c>
      <c r="BC661" s="3">
        <f t="shared" ref="BC661:BD661" si="381">BC615</f>
        <v>1036.9399999999998</v>
      </c>
      <c r="BD661" s="3">
        <f t="shared" si="381"/>
        <v>103.28999999999999</v>
      </c>
    </row>
    <row r="662" spans="1:56" ht="19.5">
      <c r="A662" s="36">
        <v>1</v>
      </c>
      <c r="B662">
        <v>3</v>
      </c>
      <c r="D662" s="47" t="s">
        <v>24</v>
      </c>
      <c r="J662" s="3">
        <f>J616</f>
        <v>1056.02</v>
      </c>
      <c r="K662" s="3">
        <f t="shared" ref="K662:L662" si="382">K616</f>
        <v>309.68600000000004</v>
      </c>
      <c r="L662" s="3">
        <f t="shared" si="382"/>
        <v>309.68600000000004</v>
      </c>
      <c r="N662" s="3">
        <f t="shared" ref="N662:P662" si="383">N616</f>
        <v>908.19679999999994</v>
      </c>
      <c r="O662" s="3">
        <f t="shared" si="383"/>
        <v>225.60368</v>
      </c>
      <c r="P662" s="3">
        <f t="shared" si="383"/>
        <v>215.34368000000001</v>
      </c>
      <c r="R662" s="3">
        <f t="shared" ref="R662:T662" si="384">R616</f>
        <v>1056.02</v>
      </c>
      <c r="S662" s="3">
        <f t="shared" si="384"/>
        <v>309.68600000000004</v>
      </c>
      <c r="T662" s="3">
        <f t="shared" si="384"/>
        <v>309.68600000000004</v>
      </c>
      <c r="V662" s="3">
        <f t="shared" ref="V662:X662" si="385">V616</f>
        <v>908.19679999999994</v>
      </c>
      <c r="W662" s="3">
        <f t="shared" si="385"/>
        <v>225.60368</v>
      </c>
      <c r="X662" s="3">
        <f t="shared" si="385"/>
        <v>215.34368000000001</v>
      </c>
      <c r="Z662" s="3">
        <f t="shared" ref="Z662:AB662" si="386">Z616</f>
        <v>1056.02</v>
      </c>
      <c r="AA662" s="3">
        <f t="shared" si="386"/>
        <v>309.68600000000004</v>
      </c>
      <c r="AB662" s="3">
        <f t="shared" si="386"/>
        <v>309.68600000000004</v>
      </c>
      <c r="AD662" s="3">
        <f t="shared" ref="AD662:AF662" si="387">AD616</f>
        <v>908.19679999999994</v>
      </c>
      <c r="AE662" s="3">
        <f t="shared" si="387"/>
        <v>225.60368</v>
      </c>
      <c r="AF662" s="3">
        <f t="shared" si="387"/>
        <v>215.34368000000001</v>
      </c>
      <c r="AH662" s="3">
        <f t="shared" ref="AH662:AJ662" si="388">AH616</f>
        <v>1056.02</v>
      </c>
      <c r="AI662" s="3">
        <f t="shared" si="388"/>
        <v>309.68600000000004</v>
      </c>
      <c r="AJ662" s="3">
        <f t="shared" si="388"/>
        <v>309.68600000000004</v>
      </c>
      <c r="AL662" s="3">
        <f t="shared" ref="AL662:AN662" si="389">AL616</f>
        <v>908.19679999999994</v>
      </c>
      <c r="AM662" s="3">
        <f t="shared" si="389"/>
        <v>225.60368</v>
      </c>
      <c r="AN662" s="3">
        <f t="shared" si="389"/>
        <v>215.34368000000001</v>
      </c>
      <c r="AP662" s="3">
        <f t="shared" ref="AP662:AR662" si="390">AP616</f>
        <v>1056.02</v>
      </c>
      <c r="AQ662" s="3">
        <f t="shared" si="390"/>
        <v>309.68600000000004</v>
      </c>
      <c r="AR662" s="3">
        <f t="shared" si="390"/>
        <v>309.68600000000004</v>
      </c>
      <c r="AT662" s="3">
        <f t="shared" ref="AT662:AV662" si="391">AT616</f>
        <v>908.19679999999994</v>
      </c>
      <c r="AU662" s="3">
        <f t="shared" si="391"/>
        <v>225.60368</v>
      </c>
      <c r="AV662" s="3">
        <f t="shared" si="391"/>
        <v>215.34368000000001</v>
      </c>
      <c r="AX662" s="3">
        <f t="shared" ref="AX662:AZ662" si="392">AX616</f>
        <v>5280.1</v>
      </c>
      <c r="AY662" s="3">
        <f t="shared" si="392"/>
        <v>1548.4300000000003</v>
      </c>
      <c r="AZ662" s="3">
        <f t="shared" si="392"/>
        <v>1548.4300000000003</v>
      </c>
      <c r="BB662" s="3">
        <f>BB616</f>
        <v>4540.9839999999995</v>
      </c>
      <c r="BC662" s="3">
        <f t="shared" ref="BC662:BD662" si="393">BC616</f>
        <v>1128.0183999999999</v>
      </c>
      <c r="BD662" s="3">
        <f t="shared" si="393"/>
        <v>1076.7184</v>
      </c>
    </row>
    <row r="663" spans="1:56" ht="19.5">
      <c r="A663" s="36">
        <v>1</v>
      </c>
      <c r="B663">
        <v>3</v>
      </c>
      <c r="D663" s="47" t="s">
        <v>26</v>
      </c>
      <c r="J663" s="3">
        <f>J617</f>
        <v>305.28000000000003</v>
      </c>
      <c r="K663" s="3">
        <f t="shared" ref="K663:L663" si="394">K617</f>
        <v>14.72</v>
      </c>
      <c r="L663" s="3">
        <f t="shared" si="394"/>
        <v>14.72</v>
      </c>
      <c r="N663" s="3">
        <f t="shared" ref="N663:P663" si="395">N617</f>
        <v>354.24</v>
      </c>
      <c r="O663" s="3">
        <f t="shared" si="395"/>
        <v>43.919999999999995</v>
      </c>
      <c r="P663" s="3">
        <f t="shared" si="395"/>
        <v>25.2</v>
      </c>
      <c r="R663" s="3">
        <f t="shared" ref="R663:T663" si="396">R617</f>
        <v>305.28000000000003</v>
      </c>
      <c r="S663" s="3">
        <f t="shared" si="396"/>
        <v>14.72</v>
      </c>
      <c r="T663" s="3">
        <f t="shared" si="396"/>
        <v>14.72</v>
      </c>
      <c r="V663" s="3">
        <f t="shared" ref="V663:X663" si="397">V617</f>
        <v>354.24</v>
      </c>
      <c r="W663" s="3">
        <f t="shared" si="397"/>
        <v>43.919999999999995</v>
      </c>
      <c r="X663" s="3">
        <f t="shared" si="397"/>
        <v>25.2</v>
      </c>
      <c r="Z663" s="3">
        <f t="shared" ref="Z663:AB663" si="398">Z617</f>
        <v>305.28000000000003</v>
      </c>
      <c r="AA663" s="3">
        <f t="shared" si="398"/>
        <v>14.72</v>
      </c>
      <c r="AB663" s="3">
        <f t="shared" si="398"/>
        <v>14.72</v>
      </c>
      <c r="AD663" s="3">
        <f t="shared" ref="AD663:AF663" si="399">AD617</f>
        <v>354.24</v>
      </c>
      <c r="AE663" s="3">
        <f t="shared" si="399"/>
        <v>43.919999999999995</v>
      </c>
      <c r="AF663" s="3">
        <f t="shared" si="399"/>
        <v>25.2</v>
      </c>
      <c r="AH663" s="3">
        <f t="shared" ref="AH663:AJ663" si="400">AH617</f>
        <v>305.28000000000003</v>
      </c>
      <c r="AI663" s="3">
        <f t="shared" si="400"/>
        <v>14.72</v>
      </c>
      <c r="AJ663" s="3">
        <f t="shared" si="400"/>
        <v>14.72</v>
      </c>
      <c r="AL663" s="3">
        <f t="shared" ref="AL663:AN663" si="401">AL617</f>
        <v>354.24</v>
      </c>
      <c r="AM663" s="3">
        <f t="shared" si="401"/>
        <v>43.919999999999995</v>
      </c>
      <c r="AN663" s="3">
        <f t="shared" si="401"/>
        <v>25.2</v>
      </c>
      <c r="AP663" s="3">
        <f t="shared" ref="AP663:AR663" si="402">AP617</f>
        <v>305.28000000000003</v>
      </c>
      <c r="AQ663" s="3">
        <f t="shared" si="402"/>
        <v>14.72</v>
      </c>
      <c r="AR663" s="3">
        <f t="shared" si="402"/>
        <v>14.72</v>
      </c>
      <c r="AT663" s="3">
        <f t="shared" ref="AT663:AV663" si="403">AT617</f>
        <v>354.24</v>
      </c>
      <c r="AU663" s="3">
        <f t="shared" si="403"/>
        <v>43.919999999999995</v>
      </c>
      <c r="AV663" s="3">
        <f t="shared" si="403"/>
        <v>25.2</v>
      </c>
      <c r="AX663" s="3">
        <f t="shared" ref="AX663:AZ663" si="404">AX617</f>
        <v>1526.4</v>
      </c>
      <c r="AY663" s="3">
        <f t="shared" si="404"/>
        <v>73.600000000000009</v>
      </c>
      <c r="AZ663" s="3">
        <f t="shared" si="404"/>
        <v>73.600000000000009</v>
      </c>
      <c r="BB663" s="3">
        <f>BB617</f>
        <v>1771.2</v>
      </c>
      <c r="BC663" s="3">
        <f t="shared" ref="BC663:BD663" si="405">BC617</f>
        <v>219.59999999999997</v>
      </c>
      <c r="BD663" s="3">
        <f t="shared" si="405"/>
        <v>126</v>
      </c>
    </row>
    <row r="664" spans="1:56" ht="19.5">
      <c r="A664" s="36">
        <v>1</v>
      </c>
      <c r="B664">
        <v>3</v>
      </c>
      <c r="D664" s="47" t="s">
        <v>27</v>
      </c>
      <c r="J664" s="3">
        <f>SUM(J618:J624)</f>
        <v>2102.6550985399999</v>
      </c>
      <c r="K664" s="3">
        <f>SUM(K618:K624)</f>
        <v>201.65211353899997</v>
      </c>
      <c r="L664" s="3">
        <f>SUM(L618:L624)</f>
        <v>201.65211353899997</v>
      </c>
      <c r="N664" s="3">
        <f>SUM(N618:N624)</f>
        <v>201.78511312250001</v>
      </c>
      <c r="O664" s="3">
        <f>SUM(O618:O624)</f>
        <v>12.620283523249999</v>
      </c>
      <c r="P664" s="3">
        <f>SUM(P618:P624)</f>
        <v>12.620283523249999</v>
      </c>
      <c r="R664" s="3">
        <f>SUM(R618:R624)</f>
        <v>1617.6773965999998</v>
      </c>
      <c r="S664" s="3">
        <f>SUM(S618:S624)</f>
        <v>164.46251330999999</v>
      </c>
      <c r="T664" s="3">
        <f>SUM(T618:T624)</f>
        <v>164.46251330999999</v>
      </c>
      <c r="V664" s="3">
        <f>SUM(V618:V624)</f>
        <v>117.73919802500001</v>
      </c>
      <c r="W664" s="3">
        <f>SUM(W618:W624)</f>
        <v>10.998723992499999</v>
      </c>
      <c r="X664" s="3">
        <f>SUM(X618:X624)</f>
        <v>10.998723992499999</v>
      </c>
      <c r="Z664" s="3">
        <f>SUM(Z618:Z624)</f>
        <v>1895.9230876199999</v>
      </c>
      <c r="AA664" s="3">
        <f>SUM(AA618:AA624)</f>
        <v>185.79685781699996</v>
      </c>
      <c r="AB664" s="3">
        <f>SUM(AB618:AB624)</f>
        <v>185.79685781699996</v>
      </c>
      <c r="AD664" s="3">
        <f>SUM(AD618:AD624)</f>
        <v>165.9572023675</v>
      </c>
      <c r="AE664" s="3">
        <f>SUM(AE618:AE624)</f>
        <v>11.931319669749998</v>
      </c>
      <c r="AF664" s="3">
        <f>SUM(AF618:AF624)</f>
        <v>11.931319669749998</v>
      </c>
      <c r="AH664" s="3">
        <f>SUM(AH618:AH624)</f>
        <v>1701.9307671799997</v>
      </c>
      <c r="AI664" s="3">
        <f>SUM(AI618:AI624)</f>
        <v>170.92720236299999</v>
      </c>
      <c r="AJ664" s="3">
        <f>SUM(AJ618:AJ624)</f>
        <v>170.92720236299999</v>
      </c>
      <c r="AL664" s="3">
        <f>SUM(AL618:AL624)</f>
        <v>132.3391485825</v>
      </c>
      <c r="AM664" s="3">
        <f>SUM(AM618:AM624)</f>
        <v>11.282670245249998</v>
      </c>
      <c r="AN664" s="3">
        <f>SUM(AN618:AN624)</f>
        <v>11.282670245249998</v>
      </c>
      <c r="AP664" s="3">
        <f>SUM(AP618:AP624)</f>
        <v>1724.4522260799997</v>
      </c>
      <c r="AQ664" s="3">
        <f>SUM(AQ618:AQ624)</f>
        <v>172.65890472799998</v>
      </c>
      <c r="AR664" s="3">
        <f>SUM(AR618:AR624)</f>
        <v>172.65890472799998</v>
      </c>
      <c r="AT664" s="3">
        <f>SUM(AT618:AT624)</f>
        <v>136.24009162000002</v>
      </c>
      <c r="AU664" s="3">
        <f>SUM(AU618:AU624)</f>
        <v>11.354038433999998</v>
      </c>
      <c r="AV664" s="3">
        <f>SUM(AV618:AV624)</f>
        <v>11.354038433999998</v>
      </c>
      <c r="AX664" s="3">
        <f>SUM(AX618:AX624)</f>
        <v>9042.638576020001</v>
      </c>
      <c r="AY664" s="3">
        <f>SUM(AY618:AY624)</f>
        <v>895.49759175700001</v>
      </c>
      <c r="AZ664" s="3">
        <f>SUM(AZ618:AZ624)</f>
        <v>895.49759175700001</v>
      </c>
      <c r="BB664" s="213">
        <f>SUM(BB618:BB624)</f>
        <v>754.06075371750001</v>
      </c>
      <c r="BC664" s="213">
        <f>SUM(BC618:BC624)</f>
        <v>58.187035864750001</v>
      </c>
      <c r="BD664" s="213">
        <f>SUM(BD618:BD624)</f>
        <v>58.187035864750001</v>
      </c>
    </row>
    <row r="665" spans="1:56" ht="19.5">
      <c r="A665" s="36">
        <v>1</v>
      </c>
      <c r="B665">
        <v>3</v>
      </c>
      <c r="D665" s="47" t="s">
        <v>29</v>
      </c>
      <c r="J665" s="3">
        <f>SUM(J627:J630)</f>
        <v>660.976</v>
      </c>
      <c r="K665" s="3">
        <f>SUM(K627:K630)</f>
        <v>223.57600000000002</v>
      </c>
      <c r="L665" s="3">
        <f>SUM(L627:L630)</f>
        <v>156.476</v>
      </c>
      <c r="N665" s="3">
        <f>SUM(N625:N630)</f>
        <v>406.6437600000001</v>
      </c>
      <c r="O665" s="3">
        <f>SUM(O625:O630)</f>
        <v>200.40357599999999</v>
      </c>
      <c r="P665" s="3">
        <f>SUM(P625:P630)</f>
        <v>56.510800000000003</v>
      </c>
      <c r="R665" s="3">
        <f>SUM(R627:R630)</f>
        <v>660.976</v>
      </c>
      <c r="S665" s="3">
        <f>SUM(S627:S630)</f>
        <v>223.57600000000002</v>
      </c>
      <c r="T665" s="3">
        <f>SUM(T627:T630)</f>
        <v>156.476</v>
      </c>
      <c r="V665" s="3">
        <f>SUM(V625:V630)</f>
        <v>293.06232000000006</v>
      </c>
      <c r="W665" s="3">
        <f>SUM(W625:W630)</f>
        <v>189.04543200000001</v>
      </c>
      <c r="X665" s="3">
        <f>SUM(X625:X630)</f>
        <v>56.510800000000003</v>
      </c>
      <c r="Z665" s="3">
        <f>SUM(Z627:Z630)</f>
        <v>660.976</v>
      </c>
      <c r="AA665" s="3">
        <f>SUM(AA627:AA630)</f>
        <v>223.57600000000002</v>
      </c>
      <c r="AB665" s="3">
        <f>SUM(AB627:AB630)</f>
        <v>156.476</v>
      </c>
      <c r="AD665" s="3">
        <f>SUM(AD625:AD630)</f>
        <v>489.07800000000003</v>
      </c>
      <c r="AE665" s="3">
        <f>SUM(AE625:AE630)</f>
        <v>208.64699999999999</v>
      </c>
      <c r="AF665" s="3">
        <f>SUM(AF625:AF630)</f>
        <v>56.510800000000003</v>
      </c>
      <c r="AH665" s="3">
        <f>SUM(AH627:AH630)</f>
        <v>660.976</v>
      </c>
      <c r="AI665" s="3">
        <f>SUM(AI627:AI630)</f>
        <v>223.57600000000002</v>
      </c>
      <c r="AJ665" s="3">
        <f>SUM(AJ627:AJ630)</f>
        <v>156.476</v>
      </c>
      <c r="AL665" s="3">
        <f>SUM(AL625:AL630)</f>
        <v>349.12727999999998</v>
      </c>
      <c r="AM665" s="3">
        <f>SUM(AM625:AM630)</f>
        <v>194.651928</v>
      </c>
      <c r="AN665" s="3">
        <f>SUM(AN625:AN630)</f>
        <v>56.510800000000003</v>
      </c>
      <c r="AP665" s="3">
        <f>SUM(AP627:AP630)</f>
        <v>660.976</v>
      </c>
      <c r="AQ665" s="3">
        <f>SUM(AQ627:AQ630)</f>
        <v>223.57600000000002</v>
      </c>
      <c r="AR665" s="3">
        <f>SUM(AR627:AR630)</f>
        <v>156.476</v>
      </c>
      <c r="AT665" s="3">
        <f>SUM(AT625:AT630)</f>
        <v>334.12824000000006</v>
      </c>
      <c r="AU665" s="3">
        <f>SUM(AU625:AU630)</f>
        <v>193.15202399999998</v>
      </c>
      <c r="AV665" s="3">
        <f>SUM(AV625:AV630)</f>
        <v>56.510800000000003</v>
      </c>
      <c r="AX665" s="3">
        <f>SUM(AX627:AX630)</f>
        <v>3304.88</v>
      </c>
      <c r="AY665" s="3">
        <f>SUM(AY627:AY630)</f>
        <v>1117.8800000000001</v>
      </c>
      <c r="AZ665" s="3">
        <f>SUM(AZ627:AZ630)</f>
        <v>782.37999999999988</v>
      </c>
      <c r="BB665" s="64">
        <f>SUM(BB625:BB630)</f>
        <v>1872.0396000000001</v>
      </c>
      <c r="BC665" s="64">
        <f>SUM(BC625:BC630)</f>
        <v>985.89996000000008</v>
      </c>
      <c r="BD665" s="64">
        <f>SUM(BD625:BD630)</f>
        <v>282.55400000000003</v>
      </c>
    </row>
    <row r="666" spans="1:56" ht="19.5">
      <c r="A666" s="36">
        <v>1</v>
      </c>
      <c r="B666">
        <v>3</v>
      </c>
      <c r="D666" s="47" t="s">
        <v>31</v>
      </c>
      <c r="J666" s="3">
        <f>J631</f>
        <v>17</v>
      </c>
      <c r="K666" s="3">
        <f>K631</f>
        <v>17</v>
      </c>
      <c r="L666" s="3">
        <f>L631</f>
        <v>17</v>
      </c>
      <c r="N666" s="3">
        <f>N631</f>
        <v>0</v>
      </c>
      <c r="O666" s="3">
        <f>O631</f>
        <v>0</v>
      </c>
      <c r="P666" s="3">
        <f>P631</f>
        <v>0</v>
      </c>
      <c r="R666" s="3">
        <f>R631</f>
        <v>17</v>
      </c>
      <c r="S666" s="3">
        <f>S631</f>
        <v>17</v>
      </c>
      <c r="T666" s="3">
        <f>T631</f>
        <v>17</v>
      </c>
      <c r="V666" s="3">
        <f>V631</f>
        <v>0</v>
      </c>
      <c r="W666" s="3">
        <f>W631</f>
        <v>0</v>
      </c>
      <c r="X666" s="3">
        <f>X631</f>
        <v>0</v>
      </c>
      <c r="Z666" s="3">
        <f>Z631</f>
        <v>17</v>
      </c>
      <c r="AA666" s="3">
        <f>AA631</f>
        <v>17</v>
      </c>
      <c r="AB666" s="3">
        <f>AB631</f>
        <v>17</v>
      </c>
      <c r="AD666" s="3">
        <f>AD631</f>
        <v>0</v>
      </c>
      <c r="AE666" s="3">
        <f>AE631</f>
        <v>0</v>
      </c>
      <c r="AF666" s="3">
        <f>AF631</f>
        <v>0</v>
      </c>
      <c r="AH666" s="3">
        <f>AH631</f>
        <v>17</v>
      </c>
      <c r="AI666" s="3">
        <f>AI631</f>
        <v>17</v>
      </c>
      <c r="AJ666" s="3">
        <f>AJ631</f>
        <v>17</v>
      </c>
      <c r="AL666" s="3">
        <f>AL631</f>
        <v>0</v>
      </c>
      <c r="AM666" s="3">
        <f>AM631</f>
        <v>0</v>
      </c>
      <c r="AN666" s="3">
        <f>AN631</f>
        <v>0</v>
      </c>
      <c r="AP666" s="3">
        <f>AP631</f>
        <v>17</v>
      </c>
      <c r="AQ666" s="3">
        <f>AQ631</f>
        <v>17</v>
      </c>
      <c r="AR666" s="3">
        <f>AR631</f>
        <v>17</v>
      </c>
      <c r="AT666" s="3">
        <f>AT631</f>
        <v>0</v>
      </c>
      <c r="AU666" s="3">
        <f>AU631</f>
        <v>0</v>
      </c>
      <c r="AV666" s="3">
        <f>AV631</f>
        <v>0</v>
      </c>
      <c r="AX666" s="3">
        <f>AX631</f>
        <v>85</v>
      </c>
      <c r="AY666" s="3">
        <f>AY631</f>
        <v>85</v>
      </c>
      <c r="AZ666" s="3">
        <f>AZ631</f>
        <v>85</v>
      </c>
      <c r="BB666" s="3">
        <f>BB631</f>
        <v>0</v>
      </c>
      <c r="BC666" s="3">
        <f>BC631</f>
        <v>0</v>
      </c>
      <c r="BD666" s="3">
        <f>BD631</f>
        <v>0</v>
      </c>
    </row>
    <row r="667" spans="1:56" ht="19.5">
      <c r="A667" s="36">
        <v>1</v>
      </c>
      <c r="B667">
        <v>3</v>
      </c>
      <c r="D667" s="47" t="s">
        <v>33</v>
      </c>
      <c r="J667" s="3">
        <v>0</v>
      </c>
      <c r="K667" s="3">
        <v>0</v>
      </c>
      <c r="L667" s="3">
        <v>0</v>
      </c>
      <c r="N667" s="3">
        <v>0</v>
      </c>
      <c r="O667" s="3">
        <v>0</v>
      </c>
      <c r="P667" s="3">
        <v>0</v>
      </c>
      <c r="R667" s="3">
        <v>0</v>
      </c>
      <c r="S667" s="3">
        <v>0</v>
      </c>
      <c r="T667" s="3">
        <v>0</v>
      </c>
      <c r="V667" s="3">
        <v>0</v>
      </c>
      <c r="W667" s="3">
        <v>0</v>
      </c>
      <c r="X667" s="3">
        <v>0</v>
      </c>
      <c r="Z667" s="3">
        <v>0</v>
      </c>
      <c r="AA667" s="3">
        <v>0</v>
      </c>
      <c r="AB667" s="3">
        <v>0</v>
      </c>
      <c r="AD667" s="3">
        <v>0</v>
      </c>
      <c r="AE667" s="3">
        <v>0</v>
      </c>
      <c r="AF667" s="3">
        <v>0</v>
      </c>
      <c r="AH667" s="3">
        <v>0</v>
      </c>
      <c r="AI667" s="3">
        <v>0</v>
      </c>
      <c r="AJ667" s="3">
        <v>0</v>
      </c>
      <c r="AL667" s="3">
        <v>0</v>
      </c>
      <c r="AM667" s="3">
        <v>0</v>
      </c>
      <c r="AN667" s="3">
        <v>0</v>
      </c>
      <c r="AP667" s="3">
        <v>0</v>
      </c>
      <c r="AQ667" s="3">
        <v>0</v>
      </c>
      <c r="AR667" s="3">
        <v>0</v>
      </c>
      <c r="AT667" s="3">
        <v>0</v>
      </c>
      <c r="AU667" s="3">
        <v>0</v>
      </c>
      <c r="AV667" s="3">
        <v>0</v>
      </c>
      <c r="AX667" s="3">
        <v>0</v>
      </c>
      <c r="AY667" s="3">
        <v>0</v>
      </c>
      <c r="AZ667" s="3">
        <v>0</v>
      </c>
      <c r="BB667" s="3">
        <v>0</v>
      </c>
      <c r="BC667" s="3">
        <v>0</v>
      </c>
      <c r="BD667" s="3">
        <v>0</v>
      </c>
    </row>
    <row r="668" spans="1:56">
      <c r="A668" s="36">
        <v>1</v>
      </c>
      <c r="B668">
        <v>3</v>
      </c>
      <c r="D668" s="9" t="s">
        <v>35</v>
      </c>
      <c r="J668" s="3">
        <f>50*8</f>
        <v>400</v>
      </c>
      <c r="K668" s="3">
        <f>10*8</f>
        <v>80</v>
      </c>
      <c r="L668" s="3">
        <f>10*8</f>
        <v>80</v>
      </c>
      <c r="N668" s="3">
        <f>50*8</f>
        <v>400</v>
      </c>
      <c r="O668" s="3">
        <f>10*8</f>
        <v>80</v>
      </c>
      <c r="P668" s="3">
        <f>10*8</f>
        <v>80</v>
      </c>
      <c r="R668" s="3">
        <f>50*8</f>
        <v>400</v>
      </c>
      <c r="S668" s="3">
        <f>10*8</f>
        <v>80</v>
      </c>
      <c r="T668" s="3">
        <f>10*8</f>
        <v>80</v>
      </c>
      <c r="V668" s="3">
        <f>50*8</f>
        <v>400</v>
      </c>
      <c r="W668" s="3">
        <f>10*8</f>
        <v>80</v>
      </c>
      <c r="X668" s="3">
        <f>10*8</f>
        <v>80</v>
      </c>
      <c r="Z668" s="3">
        <f>50*8</f>
        <v>400</v>
      </c>
      <c r="AA668" s="3">
        <f>10*8</f>
        <v>80</v>
      </c>
      <c r="AB668" s="3">
        <f>10*8</f>
        <v>80</v>
      </c>
      <c r="AD668" s="3">
        <f>50*8</f>
        <v>400</v>
      </c>
      <c r="AE668" s="3">
        <f>10*8</f>
        <v>80</v>
      </c>
      <c r="AF668" s="3">
        <f>10*8</f>
        <v>80</v>
      </c>
      <c r="AH668" s="3">
        <f>50*8</f>
        <v>400</v>
      </c>
      <c r="AI668" s="3">
        <f>10*8</f>
        <v>80</v>
      </c>
      <c r="AJ668" s="3">
        <f>10*8</f>
        <v>80</v>
      </c>
      <c r="AL668" s="3">
        <f>50*8</f>
        <v>400</v>
      </c>
      <c r="AM668" s="3">
        <f>10*8</f>
        <v>80</v>
      </c>
      <c r="AN668" s="3">
        <f>10*8</f>
        <v>80</v>
      </c>
      <c r="AP668" s="3">
        <f>50*8</f>
        <v>400</v>
      </c>
      <c r="AQ668" s="3">
        <f>10*8</f>
        <v>80</v>
      </c>
      <c r="AR668" s="3">
        <f>10*8</f>
        <v>80</v>
      </c>
      <c r="AT668" s="3">
        <f>50*8</f>
        <v>400</v>
      </c>
      <c r="AU668" s="3">
        <f>10*8</f>
        <v>80</v>
      </c>
      <c r="AV668" s="3">
        <f>10*8</f>
        <v>80</v>
      </c>
      <c r="AX668" s="3">
        <f>50*8*5</f>
        <v>2000</v>
      </c>
      <c r="AY668" s="3">
        <f>10*8*5</f>
        <v>400</v>
      </c>
      <c r="AZ668" s="3">
        <f>10*8*5</f>
        <v>400</v>
      </c>
      <c r="BB668" s="3">
        <f>50*8*5</f>
        <v>2000</v>
      </c>
      <c r="BC668" s="3">
        <f>10*8*5</f>
        <v>400</v>
      </c>
      <c r="BD668" s="3">
        <f>10*8*5</f>
        <v>400</v>
      </c>
    </row>
    <row r="669" spans="1:56" ht="19.5">
      <c r="A669" s="36">
        <v>1</v>
      </c>
      <c r="B669">
        <v>3</v>
      </c>
      <c r="D669" s="47" t="s">
        <v>37</v>
      </c>
      <c r="J669" s="9"/>
      <c r="K669" s="9"/>
      <c r="L669" s="9"/>
      <c r="N669" s="9"/>
      <c r="O669" s="9"/>
      <c r="P669" s="9"/>
      <c r="R669" s="9"/>
      <c r="S669" s="9"/>
      <c r="T669" s="9"/>
      <c r="V669" s="9"/>
      <c r="W669" s="9"/>
      <c r="X669" s="9"/>
      <c r="Z669" s="9"/>
      <c r="AA669" s="9"/>
      <c r="AB669" s="9"/>
      <c r="AD669" s="9"/>
      <c r="AE669" s="9"/>
      <c r="AF669" s="9"/>
      <c r="AH669" s="9"/>
      <c r="AI669" s="9"/>
      <c r="AJ669" s="9"/>
      <c r="AL669" s="9"/>
      <c r="AM669" s="9"/>
      <c r="AN669" s="9"/>
      <c r="AP669" s="9"/>
      <c r="AQ669" s="9"/>
      <c r="AR669" s="9"/>
      <c r="AT669" s="9"/>
      <c r="AU669" s="9"/>
      <c r="AV669" s="9"/>
      <c r="AX669" s="9"/>
      <c r="AY669" s="9"/>
      <c r="AZ669" s="9"/>
      <c r="BB669" s="9"/>
      <c r="BC669" s="9"/>
      <c r="BD669" s="9"/>
    </row>
    <row r="670" spans="1:56" ht="19.5">
      <c r="A670" s="36">
        <v>1</v>
      </c>
      <c r="B670">
        <v>3</v>
      </c>
      <c r="D670" s="47" t="s">
        <v>38</v>
      </c>
      <c r="J670" s="9"/>
      <c r="K670" s="9"/>
      <c r="L670" s="9"/>
      <c r="N670" s="9"/>
      <c r="O670" s="9"/>
      <c r="P670" s="9"/>
      <c r="R670" s="9"/>
      <c r="S670" s="9"/>
      <c r="T670" s="9"/>
      <c r="V670" s="9"/>
      <c r="W670" s="9"/>
      <c r="X670" s="9"/>
      <c r="Z670" s="9"/>
      <c r="AA670" s="9"/>
      <c r="AB670" s="9"/>
      <c r="AD670" s="9"/>
      <c r="AE670" s="9"/>
      <c r="AF670" s="9"/>
      <c r="AH670" s="9"/>
      <c r="AI670" s="9"/>
      <c r="AJ670" s="9"/>
      <c r="AL670" s="9"/>
      <c r="AM670" s="9"/>
      <c r="AN670" s="9"/>
      <c r="AP670" s="9"/>
      <c r="AQ670" s="9"/>
      <c r="AR670" s="9"/>
      <c r="AT670" s="9"/>
      <c r="AU670" s="9"/>
      <c r="AV670" s="9"/>
      <c r="AX670" s="9"/>
      <c r="AY670" s="9"/>
      <c r="AZ670" s="9"/>
      <c r="BB670" s="9"/>
      <c r="BC670" s="9"/>
      <c r="BD670" s="9"/>
    </row>
    <row r="671" spans="1:56" ht="19.5">
      <c r="A671" s="36">
        <v>1</v>
      </c>
      <c r="B671">
        <v>3</v>
      </c>
      <c r="D671" s="51" t="s">
        <v>39</v>
      </c>
      <c r="J671" s="9"/>
      <c r="K671" s="9"/>
      <c r="L671" s="9"/>
      <c r="N671" s="9"/>
      <c r="O671" s="9"/>
      <c r="P671" s="9"/>
      <c r="R671" s="9"/>
      <c r="S671" s="9"/>
      <c r="T671" s="9"/>
      <c r="V671" s="9"/>
      <c r="W671" s="9"/>
      <c r="X671" s="9"/>
      <c r="Z671" s="9"/>
      <c r="AA671" s="9"/>
      <c r="AB671" s="9"/>
      <c r="AD671" s="9"/>
      <c r="AE671" s="9"/>
      <c r="AF671" s="9"/>
      <c r="AH671" s="9"/>
      <c r="AI671" s="9"/>
      <c r="AJ671" s="9"/>
      <c r="AL671" s="9"/>
      <c r="AM671" s="9"/>
      <c r="AN671" s="9"/>
      <c r="AP671" s="9"/>
      <c r="AQ671" s="9"/>
      <c r="AR671" s="9"/>
      <c r="AT671" s="9"/>
      <c r="AU671" s="9"/>
      <c r="AV671" s="9"/>
      <c r="AX671" s="9"/>
      <c r="AY671" s="9"/>
      <c r="AZ671" s="9"/>
      <c r="BB671" s="9"/>
      <c r="BC671" s="9"/>
      <c r="BD671" s="9"/>
    </row>
    <row r="672" spans="1:56" ht="19.5">
      <c r="A672" s="36">
        <v>1</v>
      </c>
      <c r="B672">
        <v>3</v>
      </c>
      <c r="D672" s="47" t="s">
        <v>40</v>
      </c>
      <c r="J672" s="9"/>
      <c r="K672" s="9"/>
      <c r="L672" s="9"/>
      <c r="N672" s="9"/>
      <c r="O672" s="9"/>
      <c r="P672" s="9"/>
      <c r="R672" s="9"/>
      <c r="S672" s="9"/>
      <c r="T672" s="9"/>
      <c r="V672" s="9"/>
      <c r="W672" s="9"/>
      <c r="X672" s="9"/>
      <c r="Z672" s="9"/>
      <c r="AA672" s="9"/>
      <c r="AB672" s="9"/>
      <c r="AD672" s="9"/>
      <c r="AE672" s="9"/>
      <c r="AF672" s="9"/>
      <c r="AH672" s="9"/>
      <c r="AI672" s="9"/>
      <c r="AJ672" s="9"/>
      <c r="AL672" s="9"/>
      <c r="AM672" s="9"/>
      <c r="AN672" s="9"/>
      <c r="AP672" s="9"/>
      <c r="AQ672" s="9"/>
      <c r="AR672" s="9"/>
      <c r="AT672" s="9"/>
      <c r="AU672" s="9"/>
      <c r="AV672" s="9"/>
      <c r="AX672" s="9"/>
      <c r="AY672" s="9"/>
      <c r="AZ672" s="9"/>
      <c r="BB672" s="9"/>
      <c r="BC672" s="9"/>
      <c r="BD672" s="9"/>
    </row>
    <row r="673" spans="1:56" ht="19.5">
      <c r="A673" s="36">
        <v>1</v>
      </c>
      <c r="B673">
        <v>3</v>
      </c>
      <c r="D673" s="47" t="s">
        <v>375</v>
      </c>
      <c r="J673" s="9"/>
      <c r="K673" s="9"/>
      <c r="L673" s="9"/>
      <c r="N673" s="9"/>
      <c r="O673" s="9"/>
      <c r="P673" s="9"/>
      <c r="R673" s="9"/>
      <c r="S673" s="9"/>
      <c r="T673" s="9"/>
      <c r="V673" s="9"/>
      <c r="W673" s="9"/>
      <c r="X673" s="9"/>
      <c r="Z673" s="9"/>
      <c r="AA673" s="9"/>
      <c r="AB673" s="9"/>
      <c r="AD673" s="9"/>
      <c r="AE673" s="9"/>
      <c r="AF673" s="9"/>
      <c r="AH673" s="9"/>
      <c r="AI673" s="9"/>
      <c r="AJ673" s="9"/>
      <c r="AL673" s="9"/>
      <c r="AM673" s="9"/>
      <c r="AN673" s="9"/>
      <c r="AP673" s="9"/>
      <c r="AQ673" s="9"/>
      <c r="AR673" s="9"/>
      <c r="AT673" s="9"/>
      <c r="AU673" s="9"/>
      <c r="AV673" s="9"/>
      <c r="AX673" s="9"/>
      <c r="AY673" s="9"/>
      <c r="AZ673" s="9"/>
      <c r="BB673" s="9"/>
      <c r="BC673" s="9"/>
      <c r="BD673" s="9"/>
    </row>
    <row r="674" spans="1:56" ht="19.5">
      <c r="A674" s="36">
        <v>1</v>
      </c>
      <c r="B674">
        <v>3</v>
      </c>
      <c r="D674" s="47"/>
      <c r="J674" s="9"/>
      <c r="K674" s="9"/>
      <c r="L674" s="9"/>
      <c r="N674" s="9"/>
      <c r="O674" s="9"/>
      <c r="P674" s="9"/>
      <c r="R674" s="9"/>
      <c r="S674" s="9"/>
      <c r="T674" s="9"/>
      <c r="V674" s="9"/>
      <c r="W674" s="9"/>
      <c r="X674" s="9"/>
      <c r="Z674" s="9"/>
      <c r="AA674" s="9"/>
      <c r="AB674" s="9"/>
      <c r="AD674" s="9"/>
      <c r="AE674" s="9"/>
      <c r="AF674" s="9"/>
      <c r="AH674" s="9"/>
      <c r="AI674" s="9"/>
      <c r="AJ674" s="9"/>
      <c r="AL674" s="9"/>
      <c r="AM674" s="9"/>
      <c r="AN674" s="9"/>
      <c r="AP674" s="9"/>
      <c r="AQ674" s="9"/>
      <c r="AR674" s="9"/>
      <c r="AT674" s="9"/>
      <c r="AU674" s="9"/>
      <c r="AV674" s="9"/>
      <c r="AX674" s="9"/>
      <c r="AY674" s="9"/>
      <c r="AZ674" s="9"/>
      <c r="BB674" s="9"/>
      <c r="BC674" s="9"/>
      <c r="BD674" s="9"/>
    </row>
    <row r="675" spans="1:56" ht="19.5">
      <c r="A675" s="36">
        <v>1</v>
      </c>
      <c r="B675">
        <v>3</v>
      </c>
      <c r="D675" s="47"/>
      <c r="J675" s="9"/>
      <c r="K675" s="9"/>
      <c r="L675" s="9"/>
      <c r="N675" s="9"/>
      <c r="O675" s="9"/>
      <c r="P675" s="9"/>
      <c r="R675" s="9"/>
      <c r="S675" s="9"/>
      <c r="T675" s="9"/>
      <c r="V675" s="9"/>
      <c r="W675" s="9"/>
      <c r="X675" s="9"/>
      <c r="Z675" s="9"/>
      <c r="AA675" s="9"/>
      <c r="AB675" s="9"/>
      <c r="AD675" s="9"/>
      <c r="AE675" s="9"/>
      <c r="AF675" s="9"/>
      <c r="AH675" s="9"/>
      <c r="AI675" s="9"/>
      <c r="AJ675" s="9"/>
      <c r="AL675" s="9"/>
      <c r="AM675" s="9"/>
      <c r="AN675" s="9"/>
      <c r="AP675" s="9"/>
      <c r="AQ675" s="9"/>
      <c r="AR675" s="9"/>
      <c r="AT675" s="9"/>
      <c r="AU675" s="9"/>
      <c r="AV675" s="9"/>
      <c r="AX675" s="9"/>
      <c r="AY675" s="9"/>
      <c r="AZ675" s="9"/>
      <c r="BB675" s="9"/>
      <c r="BC675" s="9"/>
      <c r="BD675" s="9"/>
    </row>
    <row r="676" spans="1:56" ht="19.5">
      <c r="A676" s="36">
        <v>1</v>
      </c>
      <c r="B676">
        <v>3</v>
      </c>
      <c r="D676" s="47" t="s">
        <v>104</v>
      </c>
      <c r="J676" s="3">
        <f>SUM(J659:J675)</f>
        <v>9894.6270643400003</v>
      </c>
      <c r="K676" s="3">
        <f>SUM(K659:K675)</f>
        <v>1602.2784301189999</v>
      </c>
      <c r="L676" s="3">
        <f>SUM(L659:L675)</f>
        <v>1251.1284301190001</v>
      </c>
      <c r="N676" s="3">
        <f>SUM(N659:N675)</f>
        <v>6273.1093280424993</v>
      </c>
      <c r="O676" s="3">
        <f>SUM(O659:O675)</f>
        <v>986.85190501524994</v>
      </c>
      <c r="P676" s="3">
        <f>SUM(P659:P675)</f>
        <v>484.92912901525</v>
      </c>
      <c r="R676" s="3">
        <f>SUM(R659:R675)</f>
        <v>7675.9528785999992</v>
      </c>
      <c r="S676" s="3">
        <f>SUM(S659:S675)</f>
        <v>1526.0404615100001</v>
      </c>
      <c r="T676" s="3">
        <f>SUM(T659:T675)</f>
        <v>1174.89046151</v>
      </c>
      <c r="V676" s="3">
        <f>SUM(V659:V675)</f>
        <v>3907.0406048249993</v>
      </c>
      <c r="W676" s="3">
        <f>SUM(W659:W675)</f>
        <v>846.99206467249985</v>
      </c>
      <c r="X676" s="3">
        <f>SUM(X659:X675)</f>
        <v>438.02743267250003</v>
      </c>
      <c r="Z676" s="3">
        <f>SUM(Z659:Z675)</f>
        <v>9356.0478250200013</v>
      </c>
      <c r="AA676" s="3">
        <f>SUM(AA659:AA675)</f>
        <v>1569.9990915570002</v>
      </c>
      <c r="AB676" s="3">
        <f>SUM(AB659:AB675)</f>
        <v>1218.8490915570001</v>
      </c>
      <c r="AD676" s="3">
        <f>SUM(AD659:AD675)</f>
        <v>5999.5099831275002</v>
      </c>
      <c r="AE676" s="3">
        <f>SUM(AE659:AE675)</f>
        <v>978.80419774574989</v>
      </c>
      <c r="AF676" s="3">
        <f>SUM(AF659:AF675)</f>
        <v>468.63799774575</v>
      </c>
      <c r="AH676" s="3">
        <f>SUM(AH659:AH675)</f>
        <v>9026.1668257799993</v>
      </c>
      <c r="AI676" s="3">
        <f>SUM(AI659:AI675)</f>
        <v>1541.5405682229998</v>
      </c>
      <c r="AJ676" s="3">
        <f>SUM(AJ659:AJ675)</f>
        <v>1190.3905682230002</v>
      </c>
      <c r="AL676" s="3">
        <f>SUM(AL659:AL675)</f>
        <v>5608.0057782224985</v>
      </c>
      <c r="AM676" s="3">
        <f>SUM(AM659:AM675)</f>
        <v>951.34293320924985</v>
      </c>
      <c r="AN676" s="3">
        <f>SUM(AN659:AN675)</f>
        <v>455.17180520925001</v>
      </c>
      <c r="AP676" s="3">
        <f>SUM(AP659:AP675)</f>
        <v>9059.0537876800008</v>
      </c>
      <c r="AQ676" s="3">
        <f>SUM(AQ659:AQ675)</f>
        <v>1544.3088208880001</v>
      </c>
      <c r="AR676" s="3">
        <f>SUM(AR659:AR675)</f>
        <v>1193.1588208879998</v>
      </c>
      <c r="AT676" s="3">
        <f>SUM(AT659:AT675)</f>
        <v>5612.2575834600002</v>
      </c>
      <c r="AU676" s="3">
        <f>SUM(AU659:AU675)</f>
        <v>950.86138761799998</v>
      </c>
      <c r="AV676" s="3">
        <f>SUM(AV659:AV675)</f>
        <v>456.19016361800004</v>
      </c>
      <c r="AX676" s="3">
        <f>SUM(AX659:AX675)</f>
        <v>45011.848381420001</v>
      </c>
      <c r="AY676" s="3">
        <f>SUM(AY659:AY675)</f>
        <v>7784.1673722970008</v>
      </c>
      <c r="AZ676" s="3">
        <f>SUM(AZ659:AZ675)</f>
        <v>6028.4173722969999</v>
      </c>
      <c r="BB676" s="3">
        <f>SUM(BB659:BB675)</f>
        <v>27399.923277677499</v>
      </c>
      <c r="BC676" s="3">
        <f>SUM(BC659:BC675)</f>
        <v>4714.8524882607499</v>
      </c>
      <c r="BD676" s="3">
        <f>SUM(BD659:BD675)</f>
        <v>2302.95652826075</v>
      </c>
    </row>
    <row r="677" spans="1:56">
      <c r="A677" s="36">
        <v>1</v>
      </c>
      <c r="B677">
        <v>3</v>
      </c>
      <c r="L677" s="3">
        <f>J676+K676+L676</f>
        <v>12748.033924578001</v>
      </c>
      <c r="P677" s="3">
        <f>N676+O676+P676</f>
        <v>7744.8903620729989</v>
      </c>
      <c r="T677" s="3">
        <f>R676+S676+T676</f>
        <v>10376.883801619999</v>
      </c>
      <c r="X677" s="3">
        <f>V676+W676+X676</f>
        <v>5192.0601021699995</v>
      </c>
      <c r="AB677" s="3">
        <f>Z676+AA676+AB676</f>
        <v>12144.896008134001</v>
      </c>
      <c r="AF677" s="3">
        <f>AD676+AE676+AF676</f>
        <v>7446.9521786189998</v>
      </c>
      <c r="AJ677" s="3">
        <f>AH676+AI676+AJ676</f>
        <v>11758.097962225998</v>
      </c>
      <c r="AN677" s="3">
        <f>AL676+AM676+AN676</f>
        <v>7014.5205166409987</v>
      </c>
      <c r="AR677" s="3">
        <f>AP676+AQ676+AR676</f>
        <v>11796.521429456001</v>
      </c>
      <c r="AV677" s="3">
        <f>AT676+AU676+AV676</f>
        <v>7019.309134696</v>
      </c>
      <c r="AZ677" s="3">
        <f>AX676+AY676+AZ676</f>
        <v>58824.433126014002</v>
      </c>
      <c r="BD677" s="3">
        <f>BB676+BC676+BD676</f>
        <v>34417.732294198999</v>
      </c>
    </row>
  </sheetData>
  <autoFilter ref="A1:CP677"/>
  <phoneticPr fontId="1"/>
  <hyperlinks>
    <hyperlink ref="D9" r:id="rId1" location="/estimate?id=a7590594d4b9b3d0a719d979905721bf277ae27d"/>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77"/>
  <sheetViews>
    <sheetView zoomScale="40" zoomScaleNormal="40" workbookViewId="0">
      <pane xSplit="4" ySplit="1" topLeftCell="E159" activePane="bottomRight" state="frozen"/>
      <selection pane="topRight" activeCell="E1" sqref="E1"/>
      <selection pane="bottomLeft" activeCell="A2" sqref="A2"/>
      <selection pane="bottomRight" activeCell="J179" sqref="J179:AV185"/>
    </sheetView>
  </sheetViews>
  <sheetFormatPr defaultRowHeight="18.75" outlineLevelRow="1" outlineLevelCol="2"/>
  <cols>
    <col min="1" max="2" width="2.75" bestFit="1" customWidth="1"/>
    <col min="3" max="3" width="2.625" customWidth="1"/>
    <col min="4" max="4" width="55.75" bestFit="1" customWidth="1"/>
    <col min="5" max="5" width="77.125" customWidth="1" outlineLevel="1"/>
    <col min="6" max="6" width="11.875" style="1" customWidth="1"/>
    <col min="7" max="7" width="25.5" hidden="1" customWidth="1"/>
    <col min="8" max="8" width="27.625" hidden="1" customWidth="1"/>
    <col min="10" max="12" width="10.625" customWidth="1" outlineLevel="2"/>
    <col min="13" max="13" width="2.625" customWidth="1"/>
    <col min="14" max="16" width="10.625" customWidth="1" outlineLevel="1"/>
    <col min="18" max="20" width="10.625" customWidth="1" outlineLevel="2"/>
    <col min="21" max="21" width="2.625" customWidth="1"/>
    <col min="22" max="24" width="10.625" customWidth="1" outlineLevel="1"/>
    <col min="25" max="25" width="9" customWidth="1"/>
    <col min="26" max="28" width="10.625" customWidth="1" outlineLevel="2"/>
    <col min="29" max="29" width="2.625" customWidth="1"/>
    <col min="30" max="32" width="10.625" customWidth="1" outlineLevel="1"/>
    <col min="33" max="33" width="9" customWidth="1"/>
    <col min="34" max="36" width="10.625" customWidth="1" outlineLevel="2"/>
    <col min="37" max="37" width="2.625" customWidth="1"/>
    <col min="38" max="40" width="10.625" customWidth="1" outlineLevel="1"/>
    <col min="41" max="41" width="9" customWidth="1"/>
    <col min="42" max="44" width="10.625" customWidth="1" outlineLevel="2"/>
    <col min="45" max="45" width="2.625" customWidth="1"/>
    <col min="46" max="48" width="10.625" customWidth="1" outlineLevel="1"/>
    <col min="49" max="49" width="9" customWidth="1"/>
    <col min="50" max="52" width="9" customWidth="1" outlineLevel="2"/>
    <col min="53" max="53" width="2.625" customWidth="1"/>
    <col min="54" max="56" width="9" customWidth="1" outlineLevel="1"/>
    <col min="57" max="57" width="9" customWidth="1"/>
    <col min="58" max="61" width="9" customWidth="1" outlineLevel="1"/>
    <col min="62" max="62" width="2.625" customWidth="1" outlineLevel="1"/>
    <col min="63" max="66" width="9" customWidth="1" outlineLevel="1"/>
    <col min="67" max="67" width="2.625" customWidth="1" outlineLevel="1"/>
    <col min="68" max="71" width="9" customWidth="1" outlineLevel="1"/>
    <col min="72" max="73" width="9" customWidth="1"/>
    <col min="74" max="74" width="2.625" customWidth="1"/>
    <col min="75" max="80" width="9" customWidth="1"/>
    <col min="81" max="81" width="2.625" customWidth="1"/>
    <col min="82" max="92" width="9" customWidth="1"/>
    <col min="93" max="93" width="10.5" customWidth="1"/>
    <col min="94" max="127" width="9" customWidth="1"/>
  </cols>
  <sheetData>
    <row r="1" spans="1:94">
      <c r="M1" t="s">
        <v>466</v>
      </c>
    </row>
    <row r="2" spans="1:94">
      <c r="A2" s="36">
        <v>1</v>
      </c>
      <c r="B2" s="36">
        <v>1</v>
      </c>
      <c r="C2" t="s">
        <v>73</v>
      </c>
      <c r="F2"/>
      <c r="M2" t="s">
        <v>465</v>
      </c>
      <c r="BT2" t="s">
        <v>382</v>
      </c>
    </row>
    <row r="3" spans="1:94">
      <c r="A3" s="36">
        <v>1</v>
      </c>
      <c r="B3" s="36">
        <v>1</v>
      </c>
      <c r="D3" s="6" t="s">
        <v>74</v>
      </c>
      <c r="E3" s="6"/>
      <c r="F3" s="6"/>
      <c r="G3" s="6"/>
      <c r="J3" s="6"/>
      <c r="K3" s="6"/>
      <c r="L3" s="6"/>
      <c r="M3" t="s">
        <v>465</v>
      </c>
      <c r="N3" s="6"/>
      <c r="O3" s="6"/>
      <c r="P3" s="6"/>
      <c r="R3" s="6"/>
      <c r="S3" s="6"/>
      <c r="T3" s="6"/>
      <c r="U3" s="6"/>
      <c r="V3" s="6"/>
      <c r="W3" s="6"/>
      <c r="X3" s="6"/>
      <c r="Z3" s="6"/>
      <c r="AA3" s="6"/>
      <c r="AB3" s="6"/>
      <c r="AC3" s="6"/>
      <c r="AD3" s="6"/>
      <c r="AE3" s="6"/>
      <c r="AF3" s="6"/>
      <c r="AH3" s="6"/>
      <c r="AI3" s="6"/>
      <c r="AJ3" s="6"/>
      <c r="AK3" s="6"/>
      <c r="AL3" s="6"/>
      <c r="AM3" s="6"/>
      <c r="AN3" s="6"/>
      <c r="AP3" s="6"/>
      <c r="AQ3" s="6"/>
      <c r="AR3" s="6"/>
      <c r="AS3" s="6"/>
      <c r="AT3" s="6"/>
      <c r="AU3" s="6"/>
      <c r="AV3" s="6"/>
      <c r="BT3" t="s">
        <v>383</v>
      </c>
    </row>
    <row r="4" spans="1:94">
      <c r="A4" s="36">
        <v>1</v>
      </c>
      <c r="B4" s="36">
        <v>1</v>
      </c>
      <c r="C4" s="6"/>
      <c r="D4" s="6" t="s">
        <v>75</v>
      </c>
      <c r="E4" s="91" t="s">
        <v>76</v>
      </c>
      <c r="F4" s="6"/>
      <c r="G4" s="6"/>
      <c r="I4" s="6" t="s">
        <v>77</v>
      </c>
      <c r="J4" s="6">
        <v>1.4</v>
      </c>
      <c r="K4" s="6" t="s">
        <v>77</v>
      </c>
      <c r="L4" s="6"/>
      <c r="M4" t="s">
        <v>465</v>
      </c>
      <c r="N4" s="6">
        <v>1.4</v>
      </c>
      <c r="O4" s="6">
        <v>1.4</v>
      </c>
      <c r="P4" s="6">
        <v>1.4</v>
      </c>
      <c r="R4" s="6">
        <v>1.4</v>
      </c>
      <c r="S4" s="6" t="s">
        <v>77</v>
      </c>
      <c r="T4" s="6"/>
      <c r="U4" s="6"/>
      <c r="V4" s="6">
        <v>1.4</v>
      </c>
      <c r="W4" s="6">
        <v>1.4</v>
      </c>
      <c r="X4" s="6">
        <v>1.4</v>
      </c>
      <c r="Z4" s="6">
        <v>1.4</v>
      </c>
      <c r="AA4" s="6" t="s">
        <v>77</v>
      </c>
      <c r="AB4" s="6"/>
      <c r="AC4" s="6"/>
      <c r="AD4" s="6">
        <v>1.4</v>
      </c>
      <c r="AE4" s="6">
        <v>1.4</v>
      </c>
      <c r="AF4" s="6">
        <v>1.4</v>
      </c>
      <c r="AH4" s="6">
        <v>1.4</v>
      </c>
      <c r="AI4" s="6" t="s">
        <v>77</v>
      </c>
      <c r="AJ4" s="6"/>
      <c r="AK4" s="6"/>
      <c r="AL4" s="6">
        <v>1.4</v>
      </c>
      <c r="AM4" s="6">
        <v>1.4</v>
      </c>
      <c r="AN4" s="6">
        <v>1.4</v>
      </c>
      <c r="AP4" s="6">
        <v>1.4</v>
      </c>
      <c r="AQ4" s="6" t="s">
        <v>77</v>
      </c>
      <c r="AR4" s="6"/>
      <c r="AS4" s="6"/>
      <c r="AT4" s="6">
        <v>1.4</v>
      </c>
      <c r="AU4" s="6">
        <v>1.4</v>
      </c>
      <c r="AV4" s="6">
        <v>1.4</v>
      </c>
      <c r="BU4" s="156" t="s">
        <v>381</v>
      </c>
    </row>
    <row r="5" spans="1:94">
      <c r="A5" s="36">
        <v>1</v>
      </c>
      <c r="B5" s="36">
        <v>1</v>
      </c>
      <c r="C5" s="6"/>
      <c r="D5" s="6" t="s">
        <v>78</v>
      </c>
      <c r="E5" s="91" t="s">
        <v>76</v>
      </c>
      <c r="F5" s="6"/>
      <c r="G5" s="6"/>
      <c r="I5" s="6" t="s">
        <v>77</v>
      </c>
      <c r="J5" s="6">
        <v>0.7</v>
      </c>
      <c r="K5" s="6" t="s">
        <v>77</v>
      </c>
      <c r="L5" s="6"/>
      <c r="M5" t="s">
        <v>465</v>
      </c>
      <c r="N5" s="6">
        <v>0.7</v>
      </c>
      <c r="O5" s="6">
        <v>0.7</v>
      </c>
      <c r="P5" s="6">
        <v>0.7</v>
      </c>
      <c r="R5" s="6">
        <v>0.7</v>
      </c>
      <c r="S5" s="6" t="s">
        <v>77</v>
      </c>
      <c r="T5" s="6"/>
      <c r="U5" s="6"/>
      <c r="V5" s="6">
        <v>0.7</v>
      </c>
      <c r="W5" s="6">
        <v>0.7</v>
      </c>
      <c r="X5" s="6">
        <v>0.7</v>
      </c>
      <c r="Z5" s="6">
        <v>0.7</v>
      </c>
      <c r="AA5" s="6" t="s">
        <v>77</v>
      </c>
      <c r="AB5" s="6"/>
      <c r="AC5" s="6"/>
      <c r="AD5" s="6">
        <v>0.7</v>
      </c>
      <c r="AE5" s="6">
        <v>0.7</v>
      </c>
      <c r="AF5" s="6">
        <v>0.7</v>
      </c>
      <c r="AH5" s="6">
        <v>0.7</v>
      </c>
      <c r="AI5" s="6" t="s">
        <v>77</v>
      </c>
      <c r="AJ5" s="6"/>
      <c r="AK5" s="6"/>
      <c r="AL5" s="6">
        <v>0.7</v>
      </c>
      <c r="AM5" s="6">
        <v>0.7</v>
      </c>
      <c r="AN5" s="6">
        <v>0.7</v>
      </c>
      <c r="AP5" s="6">
        <v>0.7</v>
      </c>
      <c r="AQ5" s="6" t="s">
        <v>77</v>
      </c>
      <c r="AR5" s="6"/>
      <c r="AS5" s="6"/>
      <c r="AT5" s="6">
        <v>0.7</v>
      </c>
      <c r="AU5" s="6">
        <v>0.7</v>
      </c>
      <c r="AV5" s="6">
        <v>0.7</v>
      </c>
      <c r="BV5" s="156" t="s">
        <v>380</v>
      </c>
      <c r="BW5" s="38"/>
      <c r="BX5" s="38"/>
      <c r="BY5" s="38"/>
    </row>
    <row r="6" spans="1:94">
      <c r="A6" s="36">
        <v>1</v>
      </c>
      <c r="B6" s="36">
        <v>1</v>
      </c>
      <c r="C6" s="6"/>
      <c r="D6" s="6" t="s">
        <v>79</v>
      </c>
      <c r="E6" s="6"/>
      <c r="F6" s="6"/>
      <c r="G6" s="6"/>
      <c r="I6" s="6" t="s">
        <v>77</v>
      </c>
      <c r="J6" s="6">
        <v>0.12</v>
      </c>
      <c r="K6" s="6" t="s">
        <v>77</v>
      </c>
      <c r="L6" s="6"/>
      <c r="M6" t="s">
        <v>465</v>
      </c>
      <c r="N6" s="6">
        <v>0.12</v>
      </c>
      <c r="O6" s="6">
        <v>0.12</v>
      </c>
      <c r="P6" s="6">
        <v>0.12</v>
      </c>
      <c r="R6" s="6">
        <v>0.12</v>
      </c>
      <c r="S6" s="6" t="s">
        <v>77</v>
      </c>
      <c r="T6" s="6"/>
      <c r="U6" s="6"/>
      <c r="V6" s="6">
        <v>0.12</v>
      </c>
      <c r="W6" s="6">
        <v>0.12</v>
      </c>
      <c r="X6" s="6">
        <v>0.12</v>
      </c>
      <c r="Z6" s="6">
        <v>0.12</v>
      </c>
      <c r="AA6" s="6" t="s">
        <v>77</v>
      </c>
      <c r="AB6" s="6"/>
      <c r="AC6" s="6"/>
      <c r="AD6" s="6">
        <v>0.12</v>
      </c>
      <c r="AE6" s="6">
        <v>0.12</v>
      </c>
      <c r="AF6" s="6">
        <v>0.12</v>
      </c>
      <c r="AH6" s="6">
        <v>0.12</v>
      </c>
      <c r="AI6" s="6" t="s">
        <v>77</v>
      </c>
      <c r="AJ6" s="6"/>
      <c r="AK6" s="6"/>
      <c r="AL6" s="6">
        <v>0.12</v>
      </c>
      <c r="AM6" s="6">
        <v>0.12</v>
      </c>
      <c r="AN6" s="6">
        <v>0.12</v>
      </c>
      <c r="AP6" s="6">
        <v>0.12</v>
      </c>
      <c r="AQ6" s="6" t="s">
        <v>77</v>
      </c>
      <c r="AR6" s="6"/>
      <c r="AS6" s="6"/>
      <c r="AT6" s="6">
        <v>0.12</v>
      </c>
      <c r="AU6" s="6">
        <v>0.12</v>
      </c>
      <c r="AV6" s="6">
        <v>0.12</v>
      </c>
      <c r="BV6" s="39"/>
      <c r="BW6" s="39" t="s">
        <v>138</v>
      </c>
      <c r="BX6" s="39" t="s">
        <v>139</v>
      </c>
      <c r="BY6" s="39" t="s">
        <v>140</v>
      </c>
      <c r="BZ6" s="39" t="s">
        <v>1</v>
      </c>
      <c r="CA6" s="39" t="s">
        <v>141</v>
      </c>
      <c r="CB6" s="39" t="s">
        <v>142</v>
      </c>
      <c r="CC6" s="39" t="s">
        <v>143</v>
      </c>
      <c r="CD6" s="39" t="s">
        <v>2</v>
      </c>
    </row>
    <row r="7" spans="1:94">
      <c r="A7" s="36">
        <v>1</v>
      </c>
      <c r="B7" s="36">
        <v>1</v>
      </c>
      <c r="C7" s="6"/>
      <c r="D7" s="6" t="s">
        <v>80</v>
      </c>
      <c r="E7" s="6"/>
      <c r="F7" s="6"/>
      <c r="G7" s="6"/>
      <c r="I7" s="6" t="s">
        <v>77</v>
      </c>
      <c r="J7" s="6">
        <v>2.3E-2</v>
      </c>
      <c r="K7" s="6" t="s">
        <v>77</v>
      </c>
      <c r="L7" s="6"/>
      <c r="M7" t="s">
        <v>465</v>
      </c>
      <c r="N7" s="6">
        <v>2.3E-2</v>
      </c>
      <c r="O7" s="6">
        <v>2.3E-2</v>
      </c>
      <c r="P7" s="6">
        <v>2.3E-2</v>
      </c>
      <c r="R7" s="6">
        <v>2.3E-2</v>
      </c>
      <c r="S7" s="6" t="s">
        <v>77</v>
      </c>
      <c r="T7" s="6"/>
      <c r="U7" s="6"/>
      <c r="V7" s="6">
        <v>2.3E-2</v>
      </c>
      <c r="W7" s="6">
        <v>2.3E-2</v>
      </c>
      <c r="X7" s="6">
        <v>2.3E-2</v>
      </c>
      <c r="Z7" s="6">
        <v>2.3E-2</v>
      </c>
      <c r="AA7" s="6" t="s">
        <v>77</v>
      </c>
      <c r="AB7" s="6"/>
      <c r="AC7" s="6"/>
      <c r="AD7" s="6">
        <v>2.3E-2</v>
      </c>
      <c r="AE7" s="6">
        <v>2.3E-2</v>
      </c>
      <c r="AF7" s="6">
        <v>2.3E-2</v>
      </c>
      <c r="AH7" s="6">
        <v>2.3E-2</v>
      </c>
      <c r="AI7" s="6" t="s">
        <v>77</v>
      </c>
      <c r="AJ7" s="6"/>
      <c r="AK7" s="6"/>
      <c r="AL7" s="6">
        <v>2.3E-2</v>
      </c>
      <c r="AM7" s="6">
        <v>2.3E-2</v>
      </c>
      <c r="AN7" s="6">
        <v>2.3E-2</v>
      </c>
      <c r="AP7" s="6">
        <v>2.3E-2</v>
      </c>
      <c r="AQ7" s="6" t="s">
        <v>77</v>
      </c>
      <c r="AR7" s="6"/>
      <c r="AS7" s="6"/>
      <c r="AT7" s="6">
        <v>2.3E-2</v>
      </c>
      <c r="AU7" s="6">
        <v>2.3E-2</v>
      </c>
      <c r="AV7" s="6">
        <v>2.3E-2</v>
      </c>
      <c r="BV7" s="40" t="s">
        <v>86</v>
      </c>
      <c r="BW7" s="41">
        <v>874591</v>
      </c>
      <c r="BX7" s="41">
        <v>347528</v>
      </c>
      <c r="BY7" s="41">
        <f>BW7+BX7</f>
        <v>1222119</v>
      </c>
      <c r="BZ7" s="42">
        <f>(ROUNDDOWN(BY7*1.05^1,0))</f>
        <v>1283224</v>
      </c>
      <c r="CA7" s="41">
        <f>ROUNDDOWN(BY7*1.05^3,0)</f>
        <v>1414755</v>
      </c>
      <c r="CB7" s="41">
        <f>ROUNDDOWN(BY7*1.05^5,0)</f>
        <v>1559767</v>
      </c>
      <c r="CC7" s="41">
        <f>ROUNDDOWN(BY7*1.05^7,0)</f>
        <v>1719644</v>
      </c>
      <c r="CD7" s="42">
        <f>ROUNDDOWN(BY7*1.05^10,0)</f>
        <v>1990703</v>
      </c>
    </row>
    <row r="8" spans="1:94">
      <c r="A8" s="36">
        <v>1</v>
      </c>
      <c r="B8" s="36">
        <v>1</v>
      </c>
      <c r="C8" s="6"/>
      <c r="D8" s="6" t="s">
        <v>81</v>
      </c>
      <c r="E8" s="6"/>
      <c r="F8" s="6"/>
      <c r="G8" s="6"/>
      <c r="I8" s="6" t="s">
        <v>77</v>
      </c>
      <c r="J8" s="6">
        <v>0.01</v>
      </c>
      <c r="K8" s="6" t="s">
        <v>77</v>
      </c>
      <c r="L8" s="6"/>
      <c r="M8" t="s">
        <v>465</v>
      </c>
      <c r="N8" s="6">
        <v>0.01</v>
      </c>
      <c r="O8" s="6">
        <v>0.01</v>
      </c>
      <c r="P8" s="6">
        <v>0.01</v>
      </c>
      <c r="R8" s="6">
        <v>0.01</v>
      </c>
      <c r="S8" s="6" t="s">
        <v>77</v>
      </c>
      <c r="T8" s="6"/>
      <c r="U8" s="6"/>
      <c r="V8" s="6">
        <v>0.01</v>
      </c>
      <c r="W8" s="6">
        <v>0.01</v>
      </c>
      <c r="X8" s="6">
        <v>0.01</v>
      </c>
      <c r="Z8" s="6">
        <v>0.01</v>
      </c>
      <c r="AA8" s="6" t="s">
        <v>77</v>
      </c>
      <c r="AB8" s="6"/>
      <c r="AC8" s="6"/>
      <c r="AD8" s="6">
        <v>0.01</v>
      </c>
      <c r="AE8" s="6">
        <v>0.01</v>
      </c>
      <c r="AF8" s="6">
        <v>0.01</v>
      </c>
      <c r="AH8" s="6">
        <v>0.01</v>
      </c>
      <c r="AI8" s="6" t="s">
        <v>77</v>
      </c>
      <c r="AJ8" s="6"/>
      <c r="AK8" s="6"/>
      <c r="AL8" s="6">
        <v>0.01</v>
      </c>
      <c r="AM8" s="6">
        <v>0.01</v>
      </c>
      <c r="AN8" s="6">
        <v>0.01</v>
      </c>
      <c r="AP8" s="6">
        <v>0.01</v>
      </c>
      <c r="AQ8" s="6" t="s">
        <v>77</v>
      </c>
      <c r="AR8" s="6"/>
      <c r="AS8" s="6"/>
      <c r="AT8" s="6">
        <v>0.01</v>
      </c>
      <c r="AU8" s="6">
        <v>0.01</v>
      </c>
      <c r="AV8" s="6">
        <v>0.01</v>
      </c>
      <c r="BV8" s="40" t="s">
        <v>108</v>
      </c>
      <c r="BW8" s="41">
        <v>159318</v>
      </c>
      <c r="BX8" s="41">
        <v>149401</v>
      </c>
      <c r="BY8" s="41">
        <f>BW8+BX8</f>
        <v>308719</v>
      </c>
      <c r="BZ8" s="42">
        <f>(ROUNDDOWN(BY8*1.05^1,0))</f>
        <v>324154</v>
      </c>
      <c r="CA8" s="41">
        <f>ROUNDDOWN(BY8*1.05^3,0)</f>
        <v>357380</v>
      </c>
      <c r="CB8" s="41">
        <f>ROUNDDOWN(BY8*1.05^5,0)</f>
        <v>394012</v>
      </c>
      <c r="CC8" s="41">
        <f>ROUNDDOWN(BY8*1.05^7,0)</f>
        <v>434398</v>
      </c>
      <c r="CD8" s="42">
        <f>ROUNDDOWN(BY8*1.05^10,0)</f>
        <v>502870</v>
      </c>
    </row>
    <row r="9" spans="1:94">
      <c r="A9">
        <v>1</v>
      </c>
      <c r="B9">
        <v>1</v>
      </c>
      <c r="C9" s="6"/>
      <c r="D9" s="179" t="s">
        <v>408</v>
      </c>
      <c r="E9" s="6"/>
      <c r="F9" s="6"/>
      <c r="G9" s="6"/>
      <c r="J9" s="6"/>
      <c r="K9" s="6"/>
      <c r="L9" s="6"/>
      <c r="M9" t="s">
        <v>465</v>
      </c>
      <c r="N9" s="6"/>
      <c r="O9" s="6"/>
      <c r="P9" s="6"/>
      <c r="R9" s="6"/>
      <c r="S9" s="6"/>
      <c r="T9" s="6"/>
      <c r="U9" s="6"/>
      <c r="V9" s="6"/>
      <c r="W9" s="6"/>
      <c r="X9" s="6"/>
      <c r="Z9" s="6"/>
      <c r="AA9" s="6"/>
      <c r="AB9" s="6"/>
      <c r="AC9" s="6"/>
      <c r="AD9" s="6"/>
      <c r="AE9" s="6"/>
      <c r="AF9" s="6"/>
      <c r="AH9" s="6"/>
      <c r="AI9" s="6"/>
      <c r="AJ9" s="6"/>
      <c r="AK9" s="6"/>
      <c r="AL9" s="6"/>
      <c r="AM9" s="6"/>
      <c r="AN9" s="6"/>
      <c r="AP9" s="6"/>
      <c r="AQ9" s="6"/>
      <c r="AR9" s="6"/>
      <c r="AS9" s="6"/>
      <c r="AT9" s="6"/>
      <c r="AU9" s="6"/>
      <c r="AV9" s="6"/>
      <c r="BV9" s="40" t="s">
        <v>119</v>
      </c>
      <c r="BW9" s="41">
        <v>541075</v>
      </c>
      <c r="BX9" s="41">
        <v>291704</v>
      </c>
      <c r="BY9" s="41">
        <f>BW9+BX9</f>
        <v>832779</v>
      </c>
      <c r="BZ9" s="42">
        <f>(ROUNDDOWN(BY9*1.05^1,0))</f>
        <v>874417</v>
      </c>
      <c r="CA9" s="41">
        <f>ROUNDDOWN(BY9*1.05^3,0)</f>
        <v>964045</v>
      </c>
      <c r="CB9" s="41">
        <f>ROUNDDOWN(BY9*1.05^5,0)</f>
        <v>1062860</v>
      </c>
      <c r="CC9" s="41">
        <f>ROUNDDOWN(BY9*1.05^7,0)</f>
        <v>1171803</v>
      </c>
      <c r="CD9" s="42">
        <f>ROUNDDOWN(BY9*1.05^10,0)</f>
        <v>1356509</v>
      </c>
    </row>
    <row r="10" spans="1:94">
      <c r="A10">
        <v>1</v>
      </c>
      <c r="B10">
        <v>1</v>
      </c>
      <c r="C10" s="6"/>
      <c r="D10" s="6"/>
      <c r="E10" s="6"/>
      <c r="F10" s="6"/>
      <c r="G10" s="6"/>
      <c r="J10" s="6" t="s">
        <v>82</v>
      </c>
      <c r="K10" s="6"/>
      <c r="L10" s="6"/>
      <c r="M10" t="s">
        <v>465</v>
      </c>
      <c r="N10" s="6" t="s">
        <v>83</v>
      </c>
      <c r="O10" s="6"/>
      <c r="P10" s="6"/>
      <c r="R10" s="6" t="s">
        <v>82</v>
      </c>
      <c r="S10" s="6"/>
      <c r="T10" s="6"/>
      <c r="U10" s="6"/>
      <c r="V10" s="6" t="s">
        <v>83</v>
      </c>
      <c r="W10" s="6"/>
      <c r="X10" s="6"/>
      <c r="Z10" s="6" t="s">
        <v>82</v>
      </c>
      <c r="AA10" s="6"/>
      <c r="AB10" s="6"/>
      <c r="AC10" s="6"/>
      <c r="AD10" s="6" t="s">
        <v>83</v>
      </c>
      <c r="AE10" s="6"/>
      <c r="AF10" s="6"/>
      <c r="AH10" s="6" t="s">
        <v>82</v>
      </c>
      <c r="AI10" s="6"/>
      <c r="AJ10" s="6"/>
      <c r="AK10" s="6"/>
      <c r="AL10" s="6" t="s">
        <v>83</v>
      </c>
      <c r="AM10" s="6"/>
      <c r="AN10" s="6"/>
      <c r="AP10" s="6" t="s">
        <v>82</v>
      </c>
      <c r="AQ10" s="6"/>
      <c r="AR10" s="6"/>
      <c r="AS10" s="6"/>
      <c r="AT10" s="6" t="s">
        <v>83</v>
      </c>
      <c r="AU10" s="6"/>
      <c r="AV10" s="6"/>
      <c r="AX10" s="6" t="s">
        <v>82</v>
      </c>
      <c r="AY10" s="6"/>
      <c r="AZ10" s="6"/>
      <c r="BA10" s="6"/>
      <c r="BB10" s="6" t="s">
        <v>83</v>
      </c>
      <c r="BC10" s="6"/>
      <c r="BD10" s="6"/>
      <c r="BV10" s="40" t="s">
        <v>126</v>
      </c>
      <c r="BW10" s="41">
        <v>306391</v>
      </c>
      <c r="BX10" s="41">
        <v>161013</v>
      </c>
      <c r="BY10" s="41">
        <f>BW10+BX10</f>
        <v>467404</v>
      </c>
      <c r="BZ10" s="42">
        <f>(ROUNDDOWN(BY10*1.05^1,0))</f>
        <v>490774</v>
      </c>
      <c r="CA10" s="41">
        <f>ROUNDDOWN(BY10*1.05^3,0)</f>
        <v>541078</v>
      </c>
      <c r="CB10" s="41">
        <f>ROUNDDOWN(BY10*1.05^5,0)</f>
        <v>596539</v>
      </c>
      <c r="CC10" s="41">
        <f>ROUNDDOWN(BY10*1.05^7,0)</f>
        <v>657684</v>
      </c>
      <c r="CD10" s="42">
        <f>ROUNDDOWN(BY10*1.05^10,0)</f>
        <v>761351</v>
      </c>
    </row>
    <row r="11" spans="1:94">
      <c r="A11" s="12" t="s">
        <v>84</v>
      </c>
      <c r="B11" s="12" t="s">
        <v>85</v>
      </c>
      <c r="C11" s="6"/>
      <c r="D11" s="4" t="s">
        <v>73</v>
      </c>
      <c r="E11" s="43"/>
      <c r="F11" s="44"/>
      <c r="G11" s="45"/>
      <c r="H11" s="46"/>
      <c r="J11" s="21" t="s">
        <v>86</v>
      </c>
      <c r="K11" s="20"/>
      <c r="L11" s="19"/>
      <c r="M11" t="s">
        <v>465</v>
      </c>
      <c r="N11" s="21" t="s">
        <v>86</v>
      </c>
      <c r="O11" s="20"/>
      <c r="P11" s="19"/>
      <c r="R11" s="21" t="s">
        <v>87</v>
      </c>
      <c r="S11" s="20"/>
      <c r="T11" s="19"/>
      <c r="V11" s="21" t="s">
        <v>87</v>
      </c>
      <c r="W11" s="20"/>
      <c r="X11" s="19"/>
      <c r="Z11" s="21" t="s">
        <v>88</v>
      </c>
      <c r="AA11" s="20"/>
      <c r="AB11" s="19"/>
      <c r="AD11" s="21" t="s">
        <v>88</v>
      </c>
      <c r="AE11" s="20"/>
      <c r="AF11" s="19"/>
      <c r="AH11" s="21" t="s">
        <v>89</v>
      </c>
      <c r="AI11" s="20"/>
      <c r="AJ11" s="19"/>
      <c r="AL11" s="21" t="s">
        <v>89</v>
      </c>
      <c r="AM11" s="20"/>
      <c r="AN11" s="19"/>
      <c r="AP11" s="21" t="s">
        <v>90</v>
      </c>
      <c r="AQ11" s="20"/>
      <c r="AR11" s="19"/>
      <c r="AT11" s="21" t="s">
        <v>90</v>
      </c>
      <c r="AU11" s="20"/>
      <c r="AV11" s="19"/>
      <c r="AX11" s="21" t="s">
        <v>91</v>
      </c>
      <c r="AY11" s="20"/>
      <c r="AZ11" s="19"/>
      <c r="BB11" s="21" t="s">
        <v>91</v>
      </c>
      <c r="BC11" s="20"/>
      <c r="BD11" s="19"/>
      <c r="BV11" s="40" t="s">
        <v>130</v>
      </c>
      <c r="BW11" s="41">
        <v>393227</v>
      </c>
      <c r="BX11" s="41">
        <v>116601</v>
      </c>
      <c r="BY11" s="41">
        <f>BW11+BX11</f>
        <v>509828</v>
      </c>
      <c r="BZ11" s="42">
        <f>(ROUNDDOWN(BY11*1.05^1,0))</f>
        <v>535319</v>
      </c>
      <c r="CA11" s="41">
        <f>ROUNDDOWN(BY11*1.05^3,0)</f>
        <v>590189</v>
      </c>
      <c r="CB11" s="41">
        <f>ROUNDDOWN(BY11*1.05^5,0)</f>
        <v>650684</v>
      </c>
      <c r="CC11" s="41">
        <f>ROUNDDOWN(BY11*1.05^7,0)</f>
        <v>717379</v>
      </c>
      <c r="CD11" s="42">
        <f>ROUNDDOWN(BY11*1.05^10,0)</f>
        <v>830456</v>
      </c>
    </row>
    <row r="12" spans="1:94">
      <c r="A12" s="12" t="s">
        <v>84</v>
      </c>
      <c r="B12" s="12" t="s">
        <v>85</v>
      </c>
      <c r="C12" s="6"/>
      <c r="D12" s="7"/>
      <c r="E12" s="7" t="s">
        <v>83</v>
      </c>
      <c r="F12" s="18" t="s">
        <v>92</v>
      </c>
      <c r="G12" s="7" t="s">
        <v>93</v>
      </c>
      <c r="H12" s="17" t="s">
        <v>94</v>
      </c>
      <c r="J12" s="18" t="s">
        <v>8</v>
      </c>
      <c r="K12" s="18" t="s">
        <v>9</v>
      </c>
      <c r="L12" s="18" t="s">
        <v>10</v>
      </c>
      <c r="M12" t="s">
        <v>465</v>
      </c>
      <c r="N12" s="18" t="s">
        <v>8</v>
      </c>
      <c r="O12" s="18" t="s">
        <v>9</v>
      </c>
      <c r="P12" s="18" t="s">
        <v>10</v>
      </c>
      <c r="R12" s="18" t="s">
        <v>8</v>
      </c>
      <c r="S12" s="18" t="s">
        <v>9</v>
      </c>
      <c r="T12" s="18" t="s">
        <v>10</v>
      </c>
      <c r="V12" s="18" t="s">
        <v>8</v>
      </c>
      <c r="W12" s="18" t="s">
        <v>9</v>
      </c>
      <c r="X12" s="18" t="s">
        <v>10</v>
      </c>
      <c r="Z12" s="18" t="s">
        <v>8</v>
      </c>
      <c r="AA12" s="18" t="s">
        <v>9</v>
      </c>
      <c r="AB12" s="18" t="s">
        <v>10</v>
      </c>
      <c r="AD12" s="18" t="s">
        <v>8</v>
      </c>
      <c r="AE12" s="18" t="s">
        <v>9</v>
      </c>
      <c r="AF12" s="18" t="s">
        <v>10</v>
      </c>
      <c r="AH12" s="18" t="s">
        <v>8</v>
      </c>
      <c r="AI12" s="18" t="s">
        <v>9</v>
      </c>
      <c r="AJ12" s="18" t="s">
        <v>10</v>
      </c>
      <c r="AL12" s="18" t="s">
        <v>8</v>
      </c>
      <c r="AM12" s="18" t="s">
        <v>9</v>
      </c>
      <c r="AN12" s="18" t="s">
        <v>10</v>
      </c>
      <c r="AP12" s="18" t="s">
        <v>8</v>
      </c>
      <c r="AQ12" s="18" t="s">
        <v>9</v>
      </c>
      <c r="AR12" s="18" t="s">
        <v>10</v>
      </c>
      <c r="AT12" s="18" t="s">
        <v>8</v>
      </c>
      <c r="AU12" s="18" t="s">
        <v>9</v>
      </c>
      <c r="AV12" s="18" t="s">
        <v>10</v>
      </c>
      <c r="AX12" s="18" t="s">
        <v>8</v>
      </c>
      <c r="AY12" s="18" t="s">
        <v>9</v>
      </c>
      <c r="AZ12" s="18" t="s">
        <v>10</v>
      </c>
      <c r="BB12" s="18" t="s">
        <v>8</v>
      </c>
      <c r="BC12" s="18" t="s">
        <v>9</v>
      </c>
      <c r="BD12" s="18" t="s">
        <v>10</v>
      </c>
    </row>
    <row r="13" spans="1:94">
      <c r="A13" s="12" t="s">
        <v>84</v>
      </c>
      <c r="B13">
        <v>1</v>
      </c>
      <c r="C13" s="6"/>
      <c r="D13" s="9" t="s">
        <v>95</v>
      </c>
      <c r="E13" s="88" t="s">
        <v>96</v>
      </c>
      <c r="F13" s="14">
        <v>12</v>
      </c>
      <c r="G13" s="9" t="s">
        <v>97</v>
      </c>
      <c r="H13" s="5" t="s">
        <v>98</v>
      </c>
      <c r="J13" s="9">
        <f>$J$4</f>
        <v>1.4</v>
      </c>
      <c r="K13" s="9">
        <f>$J$5</f>
        <v>0.7</v>
      </c>
      <c r="L13" s="9">
        <f>$J$5</f>
        <v>0.7</v>
      </c>
      <c r="M13" t="s">
        <v>465</v>
      </c>
      <c r="N13" s="67">
        <f>$J$4</f>
        <v>1.4</v>
      </c>
      <c r="O13" s="67">
        <f>$J$5</f>
        <v>0.7</v>
      </c>
      <c r="P13" s="67">
        <f>$J$5</f>
        <v>0.7</v>
      </c>
      <c r="Q13" s="68"/>
      <c r="R13" s="67">
        <f>$R$5</f>
        <v>0.7</v>
      </c>
      <c r="S13" s="67">
        <f>$R$5</f>
        <v>0.7</v>
      </c>
      <c r="T13" s="67">
        <f>$R$5</f>
        <v>0.7</v>
      </c>
      <c r="U13" s="68"/>
      <c r="V13" s="67">
        <f>$R$5</f>
        <v>0.7</v>
      </c>
      <c r="W13" s="67">
        <f>$R$5</f>
        <v>0.7</v>
      </c>
      <c r="X13" s="67">
        <f>$R$5</f>
        <v>0.7</v>
      </c>
      <c r="Y13" s="68"/>
      <c r="Z13" s="67">
        <f>$Z$4</f>
        <v>1.4</v>
      </c>
      <c r="AA13" s="67">
        <f>$Z$5</f>
        <v>0.7</v>
      </c>
      <c r="AB13" s="67">
        <f>$Z$5</f>
        <v>0.7</v>
      </c>
      <c r="AC13" s="68"/>
      <c r="AD13" s="67">
        <f>$Z$4</f>
        <v>1.4</v>
      </c>
      <c r="AE13" s="67">
        <f>$Z$5</f>
        <v>0.7</v>
      </c>
      <c r="AF13" s="67">
        <f>$Z$5</f>
        <v>0.7</v>
      </c>
      <c r="AG13" s="68"/>
      <c r="AH13" s="67">
        <f>$AH$4</f>
        <v>1.4</v>
      </c>
      <c r="AI13" s="67">
        <f>$AH$5</f>
        <v>0.7</v>
      </c>
      <c r="AJ13" s="67">
        <f>$AH$5</f>
        <v>0.7</v>
      </c>
      <c r="AK13" s="68"/>
      <c r="AL13" s="67">
        <f>$AH$4</f>
        <v>1.4</v>
      </c>
      <c r="AM13" s="67">
        <f>$AH$5</f>
        <v>0.7</v>
      </c>
      <c r="AN13" s="67">
        <f>$AH$5</f>
        <v>0.7</v>
      </c>
      <c r="AO13" s="68"/>
      <c r="AP13" s="67">
        <f>$AP$4</f>
        <v>1.4</v>
      </c>
      <c r="AQ13" s="67">
        <f>$AP$5</f>
        <v>0.7</v>
      </c>
      <c r="AR13" s="67">
        <f>$AP$5</f>
        <v>0.7</v>
      </c>
      <c r="AS13" s="68"/>
      <c r="AT13" s="67">
        <f>$AP$4</f>
        <v>1.4</v>
      </c>
      <c r="AU13" s="67">
        <f>$AP$5</f>
        <v>0.7</v>
      </c>
      <c r="AV13" s="67">
        <f>$AP$5</f>
        <v>0.7</v>
      </c>
      <c r="BU13" t="s">
        <v>379</v>
      </c>
    </row>
    <row r="14" spans="1:94">
      <c r="A14" s="12" t="s">
        <v>84</v>
      </c>
      <c r="B14">
        <v>1</v>
      </c>
      <c r="C14" s="6"/>
      <c r="D14" s="29" t="s">
        <v>99</v>
      </c>
      <c r="E14" s="62" t="s">
        <v>100</v>
      </c>
      <c r="F14" s="14" t="s">
        <v>101</v>
      </c>
      <c r="G14" s="9" t="s">
        <v>97</v>
      </c>
      <c r="H14" s="5" t="s">
        <v>102</v>
      </c>
      <c r="I14" t="s">
        <v>414</v>
      </c>
      <c r="J14" s="9">
        <v>30</v>
      </c>
      <c r="K14" s="25">
        <v>20</v>
      </c>
      <c r="L14" s="25">
        <v>20</v>
      </c>
      <c r="M14" t="s">
        <v>465</v>
      </c>
      <c r="N14" s="67">
        <v>30</v>
      </c>
      <c r="O14" s="70">
        <v>20</v>
      </c>
      <c r="P14" s="198">
        <v>20</v>
      </c>
      <c r="Q14" s="68"/>
      <c r="R14" s="67">
        <v>30</v>
      </c>
      <c r="S14" s="34">
        <v>20</v>
      </c>
      <c r="T14" s="34">
        <v>20</v>
      </c>
      <c r="U14" s="68"/>
      <c r="V14" s="67">
        <v>30</v>
      </c>
      <c r="W14" s="70">
        <f>O14</f>
        <v>20</v>
      </c>
      <c r="X14" s="198">
        <f>P14</f>
        <v>20</v>
      </c>
      <c r="Y14" s="68"/>
      <c r="Z14" s="67">
        <v>30</v>
      </c>
      <c r="AA14" s="34">
        <v>20</v>
      </c>
      <c r="AB14" s="34">
        <v>20</v>
      </c>
      <c r="AC14" s="68"/>
      <c r="AD14" s="67">
        <v>30</v>
      </c>
      <c r="AE14" s="70">
        <f>W14</f>
        <v>20</v>
      </c>
      <c r="AF14" s="198">
        <f>X14</f>
        <v>20</v>
      </c>
      <c r="AG14" s="68"/>
      <c r="AH14" s="67">
        <v>30</v>
      </c>
      <c r="AI14" s="34">
        <v>20</v>
      </c>
      <c r="AJ14" s="34">
        <v>20</v>
      </c>
      <c r="AK14" s="68"/>
      <c r="AL14" s="67">
        <v>30</v>
      </c>
      <c r="AM14" s="70">
        <f>AE14</f>
        <v>20</v>
      </c>
      <c r="AN14" s="198">
        <f>AF14</f>
        <v>20</v>
      </c>
      <c r="AO14" s="68"/>
      <c r="AP14" s="67">
        <v>30</v>
      </c>
      <c r="AQ14" s="34">
        <v>20</v>
      </c>
      <c r="AR14" s="34">
        <v>20</v>
      </c>
      <c r="AS14" s="68"/>
      <c r="AT14" s="67">
        <v>30</v>
      </c>
      <c r="AU14" s="70">
        <f>AM14</f>
        <v>20</v>
      </c>
      <c r="AV14" s="198">
        <f>AN14</f>
        <v>20</v>
      </c>
      <c r="BV14" s="38" t="s">
        <v>207</v>
      </c>
      <c r="CG14" t="s">
        <v>83</v>
      </c>
    </row>
    <row r="15" spans="1:94">
      <c r="A15" s="12" t="s">
        <v>84</v>
      </c>
      <c r="B15">
        <v>1</v>
      </c>
      <c r="C15" s="6"/>
      <c r="D15" s="196" t="s">
        <v>103</v>
      </c>
      <c r="E15" s="62" t="s">
        <v>100</v>
      </c>
      <c r="F15" s="14" t="s">
        <v>101</v>
      </c>
      <c r="G15" s="9" t="s">
        <v>97</v>
      </c>
      <c r="H15" s="5" t="s">
        <v>102</v>
      </c>
      <c r="J15" s="9">
        <v>24</v>
      </c>
      <c r="K15" s="25">
        <v>10</v>
      </c>
      <c r="L15" s="25">
        <v>10</v>
      </c>
      <c r="M15" t="s">
        <v>465</v>
      </c>
      <c r="N15" s="67">
        <v>24</v>
      </c>
      <c r="O15" s="105">
        <v>11</v>
      </c>
      <c r="P15" s="105">
        <v>8</v>
      </c>
      <c r="Q15" s="68"/>
      <c r="R15" s="67">
        <v>24</v>
      </c>
      <c r="S15" s="34">
        <v>10</v>
      </c>
      <c r="T15" s="34">
        <v>10</v>
      </c>
      <c r="U15" s="68"/>
      <c r="V15" s="67">
        <v>24</v>
      </c>
      <c r="W15" s="105">
        <f>O15</f>
        <v>11</v>
      </c>
      <c r="X15" s="105">
        <f>P15</f>
        <v>8</v>
      </c>
      <c r="Y15" s="68"/>
      <c r="Z15" s="67">
        <v>24</v>
      </c>
      <c r="AA15" s="34">
        <v>10</v>
      </c>
      <c r="AB15" s="34">
        <v>10</v>
      </c>
      <c r="AC15" s="68"/>
      <c r="AD15" s="67">
        <v>24</v>
      </c>
      <c r="AE15" s="105">
        <f>W15</f>
        <v>11</v>
      </c>
      <c r="AF15" s="105">
        <f>X15</f>
        <v>8</v>
      </c>
      <c r="AG15" s="68"/>
      <c r="AH15" s="67">
        <v>24</v>
      </c>
      <c r="AI15" s="34">
        <v>10</v>
      </c>
      <c r="AJ15" s="34">
        <v>10</v>
      </c>
      <c r="AK15" s="68"/>
      <c r="AL15" s="67">
        <v>24</v>
      </c>
      <c r="AM15" s="105">
        <f>AE15</f>
        <v>11</v>
      </c>
      <c r="AN15" s="105">
        <f>AF15</f>
        <v>8</v>
      </c>
      <c r="AO15" s="68"/>
      <c r="AP15" s="67">
        <v>24</v>
      </c>
      <c r="AQ15" s="34">
        <v>10</v>
      </c>
      <c r="AR15" s="34">
        <v>10</v>
      </c>
      <c r="AS15" s="68"/>
      <c r="AT15" s="67">
        <v>24</v>
      </c>
      <c r="AU15" s="105">
        <f>AM15</f>
        <v>11</v>
      </c>
      <c r="AV15" s="105">
        <f>AN15</f>
        <v>8</v>
      </c>
      <c r="BV15" s="96" t="s">
        <v>209</v>
      </c>
      <c r="BW15" s="97"/>
      <c r="BX15" s="96" t="s">
        <v>210</v>
      </c>
      <c r="BY15" s="97"/>
      <c r="BZ15" s="96" t="s">
        <v>211</v>
      </c>
      <c r="CA15" s="98"/>
      <c r="CB15" s="97" t="s">
        <v>212</v>
      </c>
      <c r="CC15" s="98"/>
      <c r="CD15" s="97" t="s">
        <v>213</v>
      </c>
      <c r="CE15" s="98"/>
      <c r="CG15" s="96" t="s">
        <v>209</v>
      </c>
      <c r="CH15" s="97"/>
      <c r="CI15" s="96" t="s">
        <v>210</v>
      </c>
      <c r="CJ15" s="97"/>
      <c r="CK15" s="96" t="s">
        <v>211</v>
      </c>
      <c r="CL15" s="98"/>
      <c r="CM15" s="97" t="s">
        <v>212</v>
      </c>
      <c r="CN15" s="98"/>
      <c r="CO15" s="97" t="s">
        <v>213</v>
      </c>
      <c r="CP15" s="98"/>
    </row>
    <row r="16" spans="1:94">
      <c r="A16" s="12" t="s">
        <v>84</v>
      </c>
      <c r="B16">
        <v>1</v>
      </c>
      <c r="C16" s="6"/>
      <c r="D16" s="9" t="s">
        <v>105</v>
      </c>
      <c r="E16" s="9"/>
      <c r="F16" s="14" t="s">
        <v>106</v>
      </c>
      <c r="G16" s="9"/>
      <c r="H16" s="5" t="s">
        <v>17</v>
      </c>
      <c r="J16" s="9">
        <v>2</v>
      </c>
      <c r="K16" s="25">
        <v>1</v>
      </c>
      <c r="L16" s="25">
        <v>1</v>
      </c>
      <c r="M16" t="s">
        <v>465</v>
      </c>
      <c r="N16" s="90">
        <v>2</v>
      </c>
      <c r="O16" s="34">
        <v>1</v>
      </c>
      <c r="P16" s="34">
        <v>1</v>
      </c>
      <c r="Q16" s="68"/>
      <c r="R16" s="67">
        <v>2</v>
      </c>
      <c r="S16" s="34">
        <v>1</v>
      </c>
      <c r="T16" s="34">
        <v>1</v>
      </c>
      <c r="U16" s="68"/>
      <c r="V16" s="90">
        <v>2</v>
      </c>
      <c r="W16" s="34">
        <v>1</v>
      </c>
      <c r="X16" s="34">
        <v>1</v>
      </c>
      <c r="Y16" s="68"/>
      <c r="Z16" s="67">
        <v>2</v>
      </c>
      <c r="AA16" s="34">
        <v>1</v>
      </c>
      <c r="AB16" s="34">
        <v>1</v>
      </c>
      <c r="AC16" s="68"/>
      <c r="AD16" s="90">
        <v>2</v>
      </c>
      <c r="AE16" s="34">
        <v>1</v>
      </c>
      <c r="AF16" s="34">
        <v>1</v>
      </c>
      <c r="AG16" s="68"/>
      <c r="AH16" s="67">
        <v>2</v>
      </c>
      <c r="AI16" s="34">
        <v>1</v>
      </c>
      <c r="AJ16" s="34">
        <v>1</v>
      </c>
      <c r="AK16" s="68"/>
      <c r="AL16" s="90">
        <v>2</v>
      </c>
      <c r="AM16" s="34">
        <v>1</v>
      </c>
      <c r="AN16" s="34">
        <v>1</v>
      </c>
      <c r="AO16" s="68"/>
      <c r="AP16" s="67">
        <v>2</v>
      </c>
      <c r="AQ16" s="34">
        <v>1</v>
      </c>
      <c r="AR16" s="34">
        <v>1</v>
      </c>
      <c r="AS16" s="68"/>
      <c r="AT16" s="90">
        <v>2</v>
      </c>
      <c r="AU16" s="34">
        <v>1</v>
      </c>
      <c r="AV16" s="34">
        <v>1</v>
      </c>
      <c r="BV16" s="99" t="s">
        <v>215</v>
      </c>
      <c r="BW16" s="99" t="s">
        <v>216</v>
      </c>
      <c r="BX16" s="99" t="s">
        <v>215</v>
      </c>
      <c r="BY16" s="99" t="s">
        <v>216</v>
      </c>
      <c r="BZ16" s="99" t="s">
        <v>215</v>
      </c>
      <c r="CA16" s="99" t="s">
        <v>216</v>
      </c>
      <c r="CB16" s="99" t="s">
        <v>215</v>
      </c>
      <c r="CC16" s="99" t="s">
        <v>216</v>
      </c>
      <c r="CD16" s="99" t="s">
        <v>215</v>
      </c>
      <c r="CE16" s="99" t="s">
        <v>216</v>
      </c>
      <c r="CG16" s="99" t="s">
        <v>215</v>
      </c>
      <c r="CH16" s="99" t="s">
        <v>216</v>
      </c>
      <c r="CI16" s="99" t="s">
        <v>215</v>
      </c>
      <c r="CJ16" s="99" t="s">
        <v>216</v>
      </c>
      <c r="CK16" s="99" t="s">
        <v>215</v>
      </c>
      <c r="CL16" s="99" t="s">
        <v>216</v>
      </c>
      <c r="CM16" s="99" t="s">
        <v>215</v>
      </c>
      <c r="CN16" s="99" t="s">
        <v>216</v>
      </c>
      <c r="CO16" s="99" t="s">
        <v>215</v>
      </c>
      <c r="CP16" s="99" t="s">
        <v>216</v>
      </c>
    </row>
    <row r="17" spans="1:94">
      <c r="A17" s="12" t="s">
        <v>84</v>
      </c>
      <c r="B17">
        <v>1</v>
      </c>
      <c r="C17" s="6"/>
      <c r="D17" s="9" t="s">
        <v>107</v>
      </c>
      <c r="E17" s="9"/>
      <c r="F17" s="14">
        <v>17</v>
      </c>
      <c r="G17" s="9"/>
      <c r="H17" s="5" t="s">
        <v>17</v>
      </c>
      <c r="J17" s="28">
        <v>1.5</v>
      </c>
      <c r="K17" s="28">
        <v>1.5</v>
      </c>
      <c r="L17" s="28">
        <v>1.5</v>
      </c>
      <c r="M17" t="s">
        <v>465</v>
      </c>
      <c r="N17" s="71">
        <v>1.5</v>
      </c>
      <c r="O17" s="71">
        <v>1.5</v>
      </c>
      <c r="P17" s="71">
        <v>1.5</v>
      </c>
      <c r="Q17" s="68"/>
      <c r="R17" s="71">
        <v>1.5</v>
      </c>
      <c r="S17" s="71">
        <v>1.5</v>
      </c>
      <c r="T17" s="71">
        <v>1.5</v>
      </c>
      <c r="U17" s="68"/>
      <c r="V17" s="71">
        <v>1.5</v>
      </c>
      <c r="W17" s="71">
        <v>1.5</v>
      </c>
      <c r="X17" s="71">
        <v>1.5</v>
      </c>
      <c r="Y17" s="68"/>
      <c r="Z17" s="71">
        <v>1.5</v>
      </c>
      <c r="AA17" s="71">
        <v>1.5</v>
      </c>
      <c r="AB17" s="71">
        <v>1.5</v>
      </c>
      <c r="AC17" s="68"/>
      <c r="AD17" s="71">
        <v>1.5</v>
      </c>
      <c r="AE17" s="71">
        <v>1.5</v>
      </c>
      <c r="AF17" s="71">
        <v>1.5</v>
      </c>
      <c r="AG17" s="68"/>
      <c r="AH17" s="71">
        <v>1.5</v>
      </c>
      <c r="AI17" s="71">
        <v>1.5</v>
      </c>
      <c r="AJ17" s="71">
        <v>1.5</v>
      </c>
      <c r="AK17" s="68"/>
      <c r="AL17" s="71">
        <v>1.5</v>
      </c>
      <c r="AM17" s="71">
        <v>1.5</v>
      </c>
      <c r="AN17" s="71">
        <v>1.5</v>
      </c>
      <c r="AO17" s="68"/>
      <c r="AP17" s="71">
        <v>1.5</v>
      </c>
      <c r="AQ17" s="71">
        <v>1.5</v>
      </c>
      <c r="AR17" s="71">
        <v>1.5</v>
      </c>
      <c r="AS17" s="68"/>
      <c r="AT17" s="71">
        <v>1.5</v>
      </c>
      <c r="AU17" s="71">
        <v>1.5</v>
      </c>
      <c r="AV17" s="71">
        <v>1.5</v>
      </c>
      <c r="BV17" s="100">
        <v>4.0000000000000001E-3</v>
      </c>
      <c r="BW17" s="100">
        <v>4.0000000000000001E-3</v>
      </c>
      <c r="BX17" s="100">
        <v>4.0000000000000001E-3</v>
      </c>
      <c r="BY17" s="100">
        <v>4.0000000000000001E-3</v>
      </c>
      <c r="BZ17" s="100">
        <v>4.0000000000000001E-3</v>
      </c>
      <c r="CA17" s="100">
        <v>4.0000000000000001E-3</v>
      </c>
      <c r="CB17" s="100">
        <v>4.0000000000000001E-3</v>
      </c>
      <c r="CC17" s="100">
        <v>4.0000000000000001E-3</v>
      </c>
      <c r="CD17" s="100">
        <v>4.0000000000000001E-3</v>
      </c>
      <c r="CE17" s="100">
        <v>4.0000000000000001E-3</v>
      </c>
      <c r="CG17" s="100">
        <v>4.0000000000000001E-3</v>
      </c>
      <c r="CH17" s="100">
        <v>4.0000000000000001E-3</v>
      </c>
      <c r="CI17" s="100">
        <v>4.0000000000000001E-3</v>
      </c>
      <c r="CJ17" s="100">
        <v>4.0000000000000001E-3</v>
      </c>
      <c r="CK17" s="100">
        <v>4.0000000000000001E-3</v>
      </c>
      <c r="CL17" s="100">
        <v>4.0000000000000001E-3</v>
      </c>
      <c r="CM17" s="100">
        <v>4.0000000000000001E-3</v>
      </c>
      <c r="CN17" s="100">
        <v>4.0000000000000001E-3</v>
      </c>
      <c r="CO17" s="100">
        <v>4.0000000000000001E-3</v>
      </c>
      <c r="CP17" s="100">
        <v>4.0000000000000001E-3</v>
      </c>
    </row>
    <row r="18" spans="1:94">
      <c r="A18" s="12" t="s">
        <v>84</v>
      </c>
      <c r="B18">
        <v>1</v>
      </c>
      <c r="C18" s="6"/>
      <c r="D18" s="9" t="s">
        <v>109</v>
      </c>
      <c r="E18" s="88" t="s">
        <v>110</v>
      </c>
      <c r="F18" s="14">
        <v>14</v>
      </c>
      <c r="G18" s="9" t="s">
        <v>111</v>
      </c>
      <c r="H18" s="5" t="s">
        <v>17</v>
      </c>
      <c r="J18" s="9">
        <v>3</v>
      </c>
      <c r="K18" s="9">
        <v>3</v>
      </c>
      <c r="L18" s="9">
        <v>3</v>
      </c>
      <c r="M18" t="s">
        <v>465</v>
      </c>
      <c r="N18" s="9">
        <v>3</v>
      </c>
      <c r="O18" s="9">
        <v>3</v>
      </c>
      <c r="P18" s="9">
        <v>3</v>
      </c>
      <c r="Q18" s="68"/>
      <c r="R18" s="67">
        <v>3</v>
      </c>
      <c r="S18" s="67">
        <v>3</v>
      </c>
      <c r="T18" s="67">
        <v>3</v>
      </c>
      <c r="U18" s="68"/>
      <c r="V18" s="9">
        <v>3</v>
      </c>
      <c r="W18" s="9">
        <v>3</v>
      </c>
      <c r="X18" s="9">
        <v>3</v>
      </c>
      <c r="Y18" s="68"/>
      <c r="Z18" s="67">
        <v>3</v>
      </c>
      <c r="AA18" s="67">
        <v>3</v>
      </c>
      <c r="AB18" s="67">
        <v>3</v>
      </c>
      <c r="AC18" s="68"/>
      <c r="AD18" s="9">
        <v>3</v>
      </c>
      <c r="AE18" s="9">
        <v>3</v>
      </c>
      <c r="AF18" s="9">
        <v>3</v>
      </c>
      <c r="AG18" s="68"/>
      <c r="AH18" s="67">
        <v>3</v>
      </c>
      <c r="AI18" s="67">
        <v>3</v>
      </c>
      <c r="AJ18" s="67">
        <v>3</v>
      </c>
      <c r="AK18" s="68"/>
      <c r="AL18" s="9">
        <v>3</v>
      </c>
      <c r="AM18" s="9">
        <v>3</v>
      </c>
      <c r="AN18" s="9">
        <v>3</v>
      </c>
      <c r="AO18" s="68"/>
      <c r="AP18" s="67">
        <v>3</v>
      </c>
      <c r="AQ18" s="67">
        <v>3</v>
      </c>
      <c r="AR18" s="67">
        <v>3</v>
      </c>
      <c r="AS18" s="68"/>
      <c r="AT18" s="9">
        <v>3</v>
      </c>
      <c r="AU18" s="9">
        <v>3</v>
      </c>
      <c r="AV18" s="9">
        <v>3</v>
      </c>
      <c r="BV18" s="100">
        <v>3</v>
      </c>
      <c r="BW18" s="100">
        <v>3</v>
      </c>
      <c r="BX18" s="100">
        <v>3</v>
      </c>
      <c r="BY18" s="100">
        <v>3</v>
      </c>
      <c r="BZ18" s="100">
        <v>3</v>
      </c>
      <c r="CA18" s="100">
        <v>3</v>
      </c>
      <c r="CB18" s="100">
        <v>3</v>
      </c>
      <c r="CC18" s="100">
        <v>3</v>
      </c>
      <c r="CD18" s="100">
        <v>3</v>
      </c>
      <c r="CE18" s="100">
        <v>3</v>
      </c>
      <c r="CG18" s="101">
        <v>3</v>
      </c>
      <c r="CH18" s="101">
        <v>3</v>
      </c>
      <c r="CI18" s="101">
        <v>3</v>
      </c>
      <c r="CJ18" s="101">
        <v>3</v>
      </c>
      <c r="CK18" s="101">
        <v>3</v>
      </c>
      <c r="CL18" s="101">
        <v>3</v>
      </c>
      <c r="CM18" s="101">
        <v>3</v>
      </c>
      <c r="CN18" s="101">
        <v>3</v>
      </c>
      <c r="CO18" s="101">
        <v>3</v>
      </c>
      <c r="CP18" s="101">
        <v>3</v>
      </c>
    </row>
    <row r="19" spans="1:94">
      <c r="A19" s="12" t="s">
        <v>84</v>
      </c>
      <c r="B19">
        <v>1</v>
      </c>
      <c r="C19" s="6"/>
      <c r="D19" s="9" t="s">
        <v>112</v>
      </c>
      <c r="E19" s="9"/>
      <c r="F19" s="14">
        <v>18</v>
      </c>
      <c r="G19" s="9" t="s">
        <v>113</v>
      </c>
      <c r="H19" s="5" t="s">
        <v>114</v>
      </c>
      <c r="J19" s="9">
        <v>6</v>
      </c>
      <c r="K19" s="9">
        <v>6</v>
      </c>
      <c r="L19" s="9">
        <v>6</v>
      </c>
      <c r="M19" t="s">
        <v>465</v>
      </c>
      <c r="N19" s="67">
        <v>6</v>
      </c>
      <c r="O19" s="67">
        <v>6</v>
      </c>
      <c r="P19" s="67">
        <v>6</v>
      </c>
      <c r="Q19" s="68"/>
      <c r="R19" s="67">
        <v>6</v>
      </c>
      <c r="S19" s="67">
        <v>6</v>
      </c>
      <c r="T19" s="67">
        <v>6</v>
      </c>
      <c r="U19" s="68"/>
      <c r="V19" s="67">
        <v>6</v>
      </c>
      <c r="W19" s="67">
        <v>6</v>
      </c>
      <c r="X19" s="67">
        <v>6</v>
      </c>
      <c r="Y19" s="68"/>
      <c r="Z19" s="67">
        <v>6</v>
      </c>
      <c r="AA19" s="67">
        <v>6</v>
      </c>
      <c r="AB19" s="67">
        <v>6</v>
      </c>
      <c r="AC19" s="68"/>
      <c r="AD19" s="67">
        <v>6</v>
      </c>
      <c r="AE19" s="67">
        <v>6</v>
      </c>
      <c r="AF19" s="67">
        <v>6</v>
      </c>
      <c r="AG19" s="68"/>
      <c r="AH19" s="67">
        <v>6</v>
      </c>
      <c r="AI19" s="67">
        <v>6</v>
      </c>
      <c r="AJ19" s="67">
        <v>6</v>
      </c>
      <c r="AK19" s="68"/>
      <c r="AL19" s="67">
        <v>6</v>
      </c>
      <c r="AM19" s="67">
        <v>6</v>
      </c>
      <c r="AN19" s="67">
        <v>6</v>
      </c>
      <c r="AO19" s="68"/>
      <c r="AP19" s="67">
        <v>6</v>
      </c>
      <c r="AQ19" s="67">
        <v>6</v>
      </c>
      <c r="AR19" s="67">
        <v>6</v>
      </c>
      <c r="AS19" s="68"/>
      <c r="AT19" s="67">
        <v>6</v>
      </c>
      <c r="AU19" s="67">
        <v>6</v>
      </c>
      <c r="AV19" s="67">
        <v>6</v>
      </c>
      <c r="BV19" s="100">
        <v>2250</v>
      </c>
      <c r="BW19" s="100">
        <v>2250</v>
      </c>
      <c r="BX19" s="100">
        <v>2250</v>
      </c>
      <c r="BY19" s="100">
        <v>2250</v>
      </c>
      <c r="BZ19" s="100">
        <v>2250</v>
      </c>
      <c r="CA19" s="100">
        <v>2250</v>
      </c>
      <c r="CB19" s="100">
        <v>2250</v>
      </c>
      <c r="CC19" s="100">
        <v>2250</v>
      </c>
      <c r="CD19" s="100">
        <v>2250</v>
      </c>
      <c r="CE19" s="100">
        <v>2250</v>
      </c>
      <c r="CG19" s="100">
        <v>2250</v>
      </c>
      <c r="CH19" s="101">
        <f>CG19/5</f>
        <v>450</v>
      </c>
      <c r="CI19" s="100">
        <v>2250</v>
      </c>
      <c r="CJ19" s="101">
        <f>CI19/5</f>
        <v>450</v>
      </c>
      <c r="CK19" s="100">
        <v>2250</v>
      </c>
      <c r="CL19" s="101">
        <f>CK19/5</f>
        <v>450</v>
      </c>
      <c r="CM19" s="100">
        <v>2250</v>
      </c>
      <c r="CN19" s="101">
        <f>CM19/5</f>
        <v>450</v>
      </c>
      <c r="CO19" s="100">
        <v>2250</v>
      </c>
      <c r="CP19" s="101">
        <f>CO19/5</f>
        <v>450</v>
      </c>
    </row>
    <row r="20" spans="1:94">
      <c r="A20" s="12" t="s">
        <v>84</v>
      </c>
      <c r="B20">
        <v>1</v>
      </c>
      <c r="C20" s="6"/>
      <c r="D20" s="9" t="s">
        <v>115</v>
      </c>
      <c r="E20" s="9"/>
      <c r="F20" s="14" t="s">
        <v>116</v>
      </c>
      <c r="G20" s="9" t="s">
        <v>117</v>
      </c>
      <c r="H20" s="5" t="s">
        <v>98</v>
      </c>
      <c r="J20" s="9">
        <v>20</v>
      </c>
      <c r="K20" s="76">
        <v>2</v>
      </c>
      <c r="L20" s="76">
        <v>2</v>
      </c>
      <c r="M20" t="s">
        <v>465</v>
      </c>
      <c r="N20" s="67">
        <v>20</v>
      </c>
      <c r="O20" s="75">
        <f t="shared" ref="O20:P26" si="0">$N20/10</f>
        <v>2</v>
      </c>
      <c r="P20" s="75">
        <f t="shared" si="0"/>
        <v>2</v>
      </c>
      <c r="Q20" s="68"/>
      <c r="R20" s="67">
        <v>20</v>
      </c>
      <c r="S20" s="75">
        <v>2</v>
      </c>
      <c r="T20" s="75">
        <v>2</v>
      </c>
      <c r="U20" s="68"/>
      <c r="V20" s="67">
        <v>20</v>
      </c>
      <c r="W20" s="75">
        <f>$V20/10</f>
        <v>2</v>
      </c>
      <c r="X20" s="75">
        <f>$V20/10</f>
        <v>2</v>
      </c>
      <c r="Y20" s="68"/>
      <c r="Z20" s="67">
        <v>20</v>
      </c>
      <c r="AA20" s="75">
        <v>2</v>
      </c>
      <c r="AB20" s="75">
        <v>2</v>
      </c>
      <c r="AC20" s="68"/>
      <c r="AD20" s="67">
        <v>20</v>
      </c>
      <c r="AE20" s="75">
        <f t="shared" ref="AE20:AF26" si="1">$AD20/10</f>
        <v>2</v>
      </c>
      <c r="AF20" s="75">
        <f t="shared" si="1"/>
        <v>2</v>
      </c>
      <c r="AG20" s="68"/>
      <c r="AH20" s="67">
        <v>20</v>
      </c>
      <c r="AI20" s="75">
        <v>2</v>
      </c>
      <c r="AJ20" s="75">
        <v>2</v>
      </c>
      <c r="AK20" s="68"/>
      <c r="AL20" s="67">
        <v>20</v>
      </c>
      <c r="AM20" s="75">
        <f t="shared" ref="AM20:AN26" si="2">$AL20/10</f>
        <v>2</v>
      </c>
      <c r="AN20" s="75">
        <f t="shared" si="2"/>
        <v>2</v>
      </c>
      <c r="AO20" s="68"/>
      <c r="AP20" s="67">
        <v>20</v>
      </c>
      <c r="AQ20" s="75">
        <v>2</v>
      </c>
      <c r="AR20" s="75">
        <v>2</v>
      </c>
      <c r="AS20" s="68"/>
      <c r="AT20" s="67">
        <v>20</v>
      </c>
      <c r="AU20" s="75">
        <f t="shared" ref="AU20:AV26" si="3">$AT20/10</f>
        <v>2</v>
      </c>
      <c r="AV20" s="75">
        <f t="shared" si="3"/>
        <v>2</v>
      </c>
      <c r="BV20" s="100">
        <v>20</v>
      </c>
      <c r="BW20" s="100">
        <v>10</v>
      </c>
      <c r="BX20" s="100">
        <v>20</v>
      </c>
      <c r="BY20" s="100">
        <v>10</v>
      </c>
      <c r="BZ20" s="100">
        <v>20</v>
      </c>
      <c r="CA20" s="100">
        <v>10</v>
      </c>
      <c r="CB20" s="100">
        <v>20</v>
      </c>
      <c r="CC20" s="100">
        <v>10</v>
      </c>
      <c r="CD20" s="100">
        <v>20</v>
      </c>
      <c r="CE20" s="100">
        <v>10</v>
      </c>
      <c r="CG20" s="100">
        <v>20</v>
      </c>
      <c r="CH20" s="100">
        <v>10</v>
      </c>
      <c r="CI20" s="100">
        <v>20</v>
      </c>
      <c r="CJ20" s="100">
        <v>10</v>
      </c>
      <c r="CK20" s="100">
        <v>20</v>
      </c>
      <c r="CL20" s="100">
        <v>10</v>
      </c>
      <c r="CM20" s="100">
        <v>20</v>
      </c>
      <c r="CN20" s="100">
        <v>10</v>
      </c>
      <c r="CO20" s="100">
        <v>20</v>
      </c>
      <c r="CP20" s="100">
        <v>10</v>
      </c>
    </row>
    <row r="21" spans="1:94">
      <c r="A21" s="12" t="s">
        <v>84</v>
      </c>
      <c r="B21">
        <v>1</v>
      </c>
      <c r="C21" s="6"/>
      <c r="D21" s="29" t="s">
        <v>118</v>
      </c>
      <c r="E21" s="9"/>
      <c r="F21" s="14">
        <v>13</v>
      </c>
      <c r="G21" s="9" t="s">
        <v>117</v>
      </c>
      <c r="H21" s="5" t="s">
        <v>98</v>
      </c>
      <c r="J21" s="9">
        <v>1640</v>
      </c>
      <c r="K21" s="76">
        <f t="shared" ref="K21:L26" si="4">$J21/10</f>
        <v>164</v>
      </c>
      <c r="L21" s="76">
        <f t="shared" si="4"/>
        <v>164</v>
      </c>
      <c r="M21" t="s">
        <v>465</v>
      </c>
      <c r="N21" s="67">
        <f>J21</f>
        <v>1640</v>
      </c>
      <c r="O21" s="75">
        <f t="shared" si="0"/>
        <v>164</v>
      </c>
      <c r="P21" s="75">
        <f t="shared" si="0"/>
        <v>164</v>
      </c>
      <c r="Q21" s="68"/>
      <c r="R21" s="67">
        <v>207</v>
      </c>
      <c r="S21" s="75">
        <f t="shared" ref="S21:T26" si="5">$R21/10</f>
        <v>20.7</v>
      </c>
      <c r="T21" s="75">
        <f t="shared" si="5"/>
        <v>20.7</v>
      </c>
      <c r="U21" s="68"/>
      <c r="V21" s="67">
        <f>R21</f>
        <v>207</v>
      </c>
      <c r="W21" s="75">
        <f t="shared" ref="W21:X26" si="6">$V21/10</f>
        <v>20.7</v>
      </c>
      <c r="X21" s="75">
        <f t="shared" si="6"/>
        <v>20.7</v>
      </c>
      <c r="Y21" s="68"/>
      <c r="Z21" s="67">
        <v>1039</v>
      </c>
      <c r="AA21" s="75">
        <f t="shared" ref="AA21:AB26" si="7">$Z21/10</f>
        <v>103.9</v>
      </c>
      <c r="AB21" s="75">
        <f t="shared" si="7"/>
        <v>103.9</v>
      </c>
      <c r="AC21" s="68"/>
      <c r="AD21" s="67">
        <f>Z21</f>
        <v>1039</v>
      </c>
      <c r="AE21" s="75">
        <f t="shared" si="1"/>
        <v>103.9</v>
      </c>
      <c r="AF21" s="75">
        <f t="shared" si="1"/>
        <v>103.9</v>
      </c>
      <c r="AG21" s="68"/>
      <c r="AH21" s="67">
        <v>557</v>
      </c>
      <c r="AI21" s="75">
        <f t="shared" ref="AI21:AJ26" si="8">$AH21/10</f>
        <v>55.7</v>
      </c>
      <c r="AJ21" s="75">
        <f t="shared" si="8"/>
        <v>55.7</v>
      </c>
      <c r="AK21" s="68"/>
      <c r="AL21" s="67">
        <f>AH21</f>
        <v>557</v>
      </c>
      <c r="AM21" s="75">
        <f t="shared" si="2"/>
        <v>55.7</v>
      </c>
      <c r="AN21" s="75">
        <f t="shared" si="2"/>
        <v>55.7</v>
      </c>
      <c r="AO21" s="68"/>
      <c r="AP21" s="67">
        <v>588</v>
      </c>
      <c r="AQ21" s="75">
        <f t="shared" ref="AQ21:AR26" si="9">$AP21/10</f>
        <v>58.8</v>
      </c>
      <c r="AR21" s="75">
        <f t="shared" si="9"/>
        <v>58.8</v>
      </c>
      <c r="AS21" s="68"/>
      <c r="AT21" s="67">
        <v>588</v>
      </c>
      <c r="AU21" s="75">
        <f t="shared" si="3"/>
        <v>58.8</v>
      </c>
      <c r="AV21" s="75">
        <f t="shared" si="3"/>
        <v>58.8</v>
      </c>
      <c r="BV21" s="100">
        <f t="shared" ref="BV21:CE21" si="10">BV17*BV18*BV19*BV20</f>
        <v>540</v>
      </c>
      <c r="BW21" s="100">
        <f t="shared" si="10"/>
        <v>270</v>
      </c>
      <c r="BX21" s="100">
        <f t="shared" si="10"/>
        <v>540</v>
      </c>
      <c r="BY21" s="100">
        <f t="shared" si="10"/>
        <v>270</v>
      </c>
      <c r="BZ21" s="100">
        <f t="shared" si="10"/>
        <v>540</v>
      </c>
      <c r="CA21" s="100">
        <f t="shared" si="10"/>
        <v>270</v>
      </c>
      <c r="CB21" s="100">
        <f t="shared" si="10"/>
        <v>540</v>
      </c>
      <c r="CC21" s="100">
        <f t="shared" si="10"/>
        <v>270</v>
      </c>
      <c r="CD21" s="100">
        <f t="shared" si="10"/>
        <v>540</v>
      </c>
      <c r="CE21" s="100">
        <f t="shared" si="10"/>
        <v>270</v>
      </c>
      <c r="CG21" s="100">
        <f t="shared" ref="CG21:CP21" si="11">CG17*CG18*CG19*CG20</f>
        <v>540</v>
      </c>
      <c r="CH21" s="100">
        <f t="shared" si="11"/>
        <v>54</v>
      </c>
      <c r="CI21" s="100">
        <f t="shared" si="11"/>
        <v>540</v>
      </c>
      <c r="CJ21" s="100">
        <f t="shared" si="11"/>
        <v>54</v>
      </c>
      <c r="CK21" s="100">
        <f t="shared" si="11"/>
        <v>540</v>
      </c>
      <c r="CL21" s="100">
        <f t="shared" si="11"/>
        <v>54</v>
      </c>
      <c r="CM21" s="100">
        <f t="shared" si="11"/>
        <v>540</v>
      </c>
      <c r="CN21" s="100">
        <f t="shared" si="11"/>
        <v>54</v>
      </c>
      <c r="CO21" s="100">
        <f t="shared" si="11"/>
        <v>540</v>
      </c>
      <c r="CP21" s="100">
        <f t="shared" si="11"/>
        <v>54</v>
      </c>
    </row>
    <row r="22" spans="1:94">
      <c r="A22" s="12" t="s">
        <v>84</v>
      </c>
      <c r="B22">
        <v>1</v>
      </c>
      <c r="C22" s="6"/>
      <c r="D22" s="29" t="s">
        <v>120</v>
      </c>
      <c r="E22" s="9"/>
      <c r="F22" s="14">
        <v>13</v>
      </c>
      <c r="G22" s="9" t="s">
        <v>117</v>
      </c>
      <c r="H22" s="5" t="s">
        <v>98</v>
      </c>
      <c r="J22" s="9">
        <v>2545</v>
      </c>
      <c r="K22" s="76">
        <f>$J22/10</f>
        <v>254.5</v>
      </c>
      <c r="L22" s="76">
        <f t="shared" si="4"/>
        <v>254.5</v>
      </c>
      <c r="M22" t="s">
        <v>465</v>
      </c>
      <c r="N22" s="67">
        <v>2545</v>
      </c>
      <c r="O22" s="75">
        <f t="shared" si="0"/>
        <v>254.5</v>
      </c>
      <c r="P22" s="75">
        <f t="shared" si="0"/>
        <v>254.5</v>
      </c>
      <c r="Q22" s="68"/>
      <c r="R22" s="67">
        <v>320</v>
      </c>
      <c r="S22" s="75">
        <f>$R22/10</f>
        <v>32</v>
      </c>
      <c r="T22" s="75">
        <f>$R22/10</f>
        <v>32</v>
      </c>
      <c r="U22" s="68"/>
      <c r="V22" s="67">
        <v>320</v>
      </c>
      <c r="W22" s="75">
        <f t="shared" si="6"/>
        <v>32</v>
      </c>
      <c r="X22" s="75">
        <f t="shared" si="6"/>
        <v>32</v>
      </c>
      <c r="Y22" s="68"/>
      <c r="Z22" s="67">
        <v>1612</v>
      </c>
      <c r="AA22" s="75">
        <f t="shared" si="7"/>
        <v>161.19999999999999</v>
      </c>
      <c r="AB22" s="75">
        <f t="shared" si="7"/>
        <v>161.19999999999999</v>
      </c>
      <c r="AC22" s="68"/>
      <c r="AD22" s="67">
        <v>1612</v>
      </c>
      <c r="AE22" s="75">
        <f t="shared" si="1"/>
        <v>161.19999999999999</v>
      </c>
      <c r="AF22" s="75">
        <f t="shared" si="1"/>
        <v>161.19999999999999</v>
      </c>
      <c r="AG22" s="68"/>
      <c r="AH22" s="67">
        <v>864</v>
      </c>
      <c r="AI22" s="75">
        <f t="shared" si="8"/>
        <v>86.4</v>
      </c>
      <c r="AJ22" s="75">
        <f t="shared" si="8"/>
        <v>86.4</v>
      </c>
      <c r="AK22" s="68"/>
      <c r="AL22" s="67">
        <v>864</v>
      </c>
      <c r="AM22" s="75">
        <f t="shared" si="2"/>
        <v>86.4</v>
      </c>
      <c r="AN22" s="75">
        <f t="shared" si="2"/>
        <v>86.4</v>
      </c>
      <c r="AO22" s="68"/>
      <c r="AP22" s="67">
        <v>913</v>
      </c>
      <c r="AQ22" s="75">
        <f t="shared" si="9"/>
        <v>91.3</v>
      </c>
      <c r="AR22" s="75">
        <f t="shared" si="9"/>
        <v>91.3</v>
      </c>
      <c r="AS22" s="68"/>
      <c r="AT22" s="67">
        <v>913</v>
      </c>
      <c r="AU22" s="75">
        <f t="shared" si="3"/>
        <v>91.3</v>
      </c>
      <c r="AV22" s="75">
        <f t="shared" si="3"/>
        <v>91.3</v>
      </c>
      <c r="BV22" s="38"/>
      <c r="BW22" s="100">
        <f>BV21+BW21</f>
        <v>810</v>
      </c>
      <c r="BX22" s="38"/>
      <c r="BY22" s="100">
        <f>BX21+BY21</f>
        <v>810</v>
      </c>
      <c r="BZ22" s="38"/>
      <c r="CA22" s="100">
        <f>BZ21+CA21</f>
        <v>810</v>
      </c>
      <c r="CB22" s="38"/>
      <c r="CC22" s="100">
        <f>CB21+CC21</f>
        <v>810</v>
      </c>
      <c r="CD22" s="38"/>
      <c r="CE22" s="100">
        <f>CD21+CE21</f>
        <v>810</v>
      </c>
      <c r="CG22" s="38"/>
      <c r="CH22" s="100">
        <f>CG21+CH21</f>
        <v>594</v>
      </c>
      <c r="CI22" s="38"/>
      <c r="CJ22" s="100">
        <f>CI21+CJ21</f>
        <v>594</v>
      </c>
      <c r="CK22" s="38"/>
      <c r="CL22" s="100">
        <f>CK21+CL21</f>
        <v>594</v>
      </c>
      <c r="CM22" s="38"/>
      <c r="CN22" s="100">
        <f>CM21+CN21</f>
        <v>594</v>
      </c>
      <c r="CO22" s="38"/>
      <c r="CP22" s="100">
        <f>CO21+CP21</f>
        <v>594</v>
      </c>
    </row>
    <row r="23" spans="1:94">
      <c r="A23" s="12" t="s">
        <v>84</v>
      </c>
      <c r="B23">
        <v>1</v>
      </c>
      <c r="C23" s="6"/>
      <c r="D23" s="29" t="s">
        <v>121</v>
      </c>
      <c r="E23" s="62" t="s">
        <v>122</v>
      </c>
      <c r="F23" s="14" t="s">
        <v>123</v>
      </c>
      <c r="G23" s="9" t="s">
        <v>117</v>
      </c>
      <c r="H23" s="5" t="s">
        <v>98</v>
      </c>
      <c r="J23" s="63">
        <f>'計算シート (研修環境20日)'!$BZ$7</f>
        <v>1283224</v>
      </c>
      <c r="K23" s="77">
        <f>$J23/10</f>
        <v>128322.4</v>
      </c>
      <c r="L23" s="77">
        <f t="shared" si="4"/>
        <v>128322.4</v>
      </c>
      <c r="M23" t="s">
        <v>465</v>
      </c>
      <c r="N23" s="66">
        <f>J23*0.6</f>
        <v>769934.4</v>
      </c>
      <c r="O23" s="78">
        <f t="shared" si="0"/>
        <v>76993.440000000002</v>
      </c>
      <c r="P23" s="78">
        <f t="shared" si="0"/>
        <v>76993.440000000002</v>
      </c>
      <c r="Q23" s="68"/>
      <c r="R23" s="72">
        <f>'計算シート (研修環境20日)'!BZ8</f>
        <v>324154</v>
      </c>
      <c r="S23" s="78">
        <f>$R23/10</f>
        <v>32415.4</v>
      </c>
      <c r="T23" s="78">
        <f t="shared" si="5"/>
        <v>32415.4</v>
      </c>
      <c r="U23" s="68"/>
      <c r="V23" s="66">
        <f>R23*0.6</f>
        <v>194492.4</v>
      </c>
      <c r="W23" s="78">
        <f t="shared" si="6"/>
        <v>19449.239999999998</v>
      </c>
      <c r="X23" s="78">
        <f t="shared" si="6"/>
        <v>19449.239999999998</v>
      </c>
      <c r="Y23" s="68"/>
      <c r="Z23" s="72">
        <f>'計算シート (研修環境20日)'!BZ9</f>
        <v>874417</v>
      </c>
      <c r="AA23" s="78">
        <f t="shared" si="7"/>
        <v>87441.7</v>
      </c>
      <c r="AB23" s="78">
        <f t="shared" si="7"/>
        <v>87441.7</v>
      </c>
      <c r="AC23" s="68"/>
      <c r="AD23" s="66">
        <f>Z23*0.6</f>
        <v>524650.19999999995</v>
      </c>
      <c r="AE23" s="78">
        <f t="shared" si="1"/>
        <v>52465.02</v>
      </c>
      <c r="AF23" s="78">
        <f t="shared" si="1"/>
        <v>52465.02</v>
      </c>
      <c r="AG23" s="68"/>
      <c r="AH23" s="72">
        <f>'計算シート (研修環境20日)'!BZ10</f>
        <v>490774</v>
      </c>
      <c r="AI23" s="78">
        <f t="shared" si="8"/>
        <v>49077.4</v>
      </c>
      <c r="AJ23" s="78">
        <f t="shared" si="8"/>
        <v>49077.4</v>
      </c>
      <c r="AK23" s="68"/>
      <c r="AL23" s="66">
        <f>AH23*0.6</f>
        <v>294464.39999999997</v>
      </c>
      <c r="AM23" s="78">
        <f t="shared" si="2"/>
        <v>29446.439999999995</v>
      </c>
      <c r="AN23" s="78">
        <f t="shared" si="2"/>
        <v>29446.439999999995</v>
      </c>
      <c r="AO23" s="68"/>
      <c r="AP23" s="72">
        <f>'計算シート (研修環境20日)'!BZ11</f>
        <v>535319</v>
      </c>
      <c r="AQ23" s="78">
        <f t="shared" si="9"/>
        <v>53531.9</v>
      </c>
      <c r="AR23" s="78">
        <f t="shared" si="9"/>
        <v>53531.9</v>
      </c>
      <c r="AS23" s="68"/>
      <c r="AT23" s="66">
        <f>AP23*0.6</f>
        <v>321191.39999999997</v>
      </c>
      <c r="AU23" s="78">
        <f t="shared" si="3"/>
        <v>32119.139999999996</v>
      </c>
      <c r="AV23" s="78">
        <f t="shared" si="3"/>
        <v>32119.139999999996</v>
      </c>
      <c r="BV23" s="38"/>
      <c r="BW23" s="100">
        <v>190</v>
      </c>
      <c r="BX23" s="38"/>
      <c r="BY23" s="100">
        <v>190</v>
      </c>
      <c r="BZ23" s="38"/>
      <c r="CA23" s="100">
        <v>190</v>
      </c>
      <c r="CB23" s="38"/>
      <c r="CC23" s="100">
        <v>190</v>
      </c>
      <c r="CE23" s="100">
        <v>190</v>
      </c>
      <c r="CH23" s="100">
        <v>190</v>
      </c>
      <c r="CJ23" s="100">
        <v>190</v>
      </c>
      <c r="CL23" s="100">
        <v>190</v>
      </c>
      <c r="CN23" s="100">
        <v>190</v>
      </c>
      <c r="CP23" s="100">
        <v>190</v>
      </c>
    </row>
    <row r="24" spans="1:94">
      <c r="A24" s="12" t="s">
        <v>84</v>
      </c>
      <c r="B24">
        <v>1</v>
      </c>
      <c r="C24" s="6"/>
      <c r="D24" s="29" t="s">
        <v>124</v>
      </c>
      <c r="E24" s="62" t="s">
        <v>122</v>
      </c>
      <c r="F24" s="14" t="s">
        <v>123</v>
      </c>
      <c r="G24" s="9" t="s">
        <v>117</v>
      </c>
      <c r="H24" s="5" t="s">
        <v>98</v>
      </c>
      <c r="J24" s="63">
        <f>'計算シート (研修環境20日)'!$CD$7</f>
        <v>1990703</v>
      </c>
      <c r="K24" s="77">
        <f>$J24/10</f>
        <v>199070.3</v>
      </c>
      <c r="L24" s="77">
        <f t="shared" si="4"/>
        <v>199070.3</v>
      </c>
      <c r="M24" t="s">
        <v>465</v>
      </c>
      <c r="N24" s="66">
        <f>J24*0.6</f>
        <v>1194421.8</v>
      </c>
      <c r="O24" s="78">
        <f t="shared" si="0"/>
        <v>119442.18000000001</v>
      </c>
      <c r="P24" s="78">
        <f t="shared" si="0"/>
        <v>119442.18000000001</v>
      </c>
      <c r="Q24" s="68"/>
      <c r="R24" s="72">
        <f>'計算シート (研修環境20日)'!CD8</f>
        <v>502870</v>
      </c>
      <c r="S24" s="78">
        <f t="shared" si="5"/>
        <v>50287</v>
      </c>
      <c r="T24" s="78">
        <f t="shared" si="5"/>
        <v>50287</v>
      </c>
      <c r="U24" s="68"/>
      <c r="V24" s="66">
        <f>R24*0.6</f>
        <v>301722</v>
      </c>
      <c r="W24" s="78">
        <f t="shared" si="6"/>
        <v>30172.2</v>
      </c>
      <c r="X24" s="78">
        <f t="shared" si="6"/>
        <v>30172.2</v>
      </c>
      <c r="Y24" s="68"/>
      <c r="Z24" s="72">
        <f>'計算シート (研修環境20日)'!CD9</f>
        <v>1356509</v>
      </c>
      <c r="AA24" s="78">
        <f t="shared" si="7"/>
        <v>135650.9</v>
      </c>
      <c r="AB24" s="78">
        <f t="shared" si="7"/>
        <v>135650.9</v>
      </c>
      <c r="AC24" s="68"/>
      <c r="AD24" s="66">
        <f>Z24*0.6</f>
        <v>813905.4</v>
      </c>
      <c r="AE24" s="78">
        <f t="shared" si="1"/>
        <v>81390.540000000008</v>
      </c>
      <c r="AF24" s="78">
        <f t="shared" si="1"/>
        <v>81390.540000000008</v>
      </c>
      <c r="AG24" s="68"/>
      <c r="AH24" s="72">
        <f>'計算シート (研修環境20日)'!CD10</f>
        <v>761351</v>
      </c>
      <c r="AI24" s="78">
        <f t="shared" si="8"/>
        <v>76135.100000000006</v>
      </c>
      <c r="AJ24" s="78">
        <f t="shared" si="8"/>
        <v>76135.100000000006</v>
      </c>
      <c r="AK24" s="68"/>
      <c r="AL24" s="66">
        <f>AH24*0.6</f>
        <v>456810.6</v>
      </c>
      <c r="AM24" s="78">
        <f t="shared" si="2"/>
        <v>45681.06</v>
      </c>
      <c r="AN24" s="78">
        <f t="shared" si="2"/>
        <v>45681.06</v>
      </c>
      <c r="AO24" s="68"/>
      <c r="AP24" s="72">
        <f>'計算シート (研修環境20日)'!CD11</f>
        <v>830456</v>
      </c>
      <c r="AQ24" s="78">
        <f t="shared" si="9"/>
        <v>83045.600000000006</v>
      </c>
      <c r="AR24" s="78">
        <f t="shared" si="9"/>
        <v>83045.600000000006</v>
      </c>
      <c r="AS24" s="68"/>
      <c r="AT24" s="66">
        <f>AP24*0.6</f>
        <v>498273.6</v>
      </c>
      <c r="AU24" s="78">
        <f t="shared" si="3"/>
        <v>49827.360000000001</v>
      </c>
      <c r="AV24" s="78">
        <f t="shared" si="3"/>
        <v>49827.360000000001</v>
      </c>
      <c r="BW24" s="100">
        <f>BW22+BW23</f>
        <v>1000</v>
      </c>
      <c r="BY24" s="100">
        <f>BY22+BY23</f>
        <v>1000</v>
      </c>
      <c r="CA24" s="100">
        <f>CA22+CA23</f>
        <v>1000</v>
      </c>
      <c r="CC24" s="100">
        <f>CC22+CC23</f>
        <v>1000</v>
      </c>
      <c r="CE24" s="100">
        <f>CE22+CE23</f>
        <v>1000</v>
      </c>
      <c r="CH24" s="100">
        <f>CH22+CH23</f>
        <v>784</v>
      </c>
      <c r="CJ24" s="100">
        <f>CJ22+CJ23</f>
        <v>784</v>
      </c>
      <c r="CL24" s="100">
        <f>CL22+CL23</f>
        <v>784</v>
      </c>
      <c r="CN24" s="100">
        <f>CN22+CN23</f>
        <v>784</v>
      </c>
      <c r="CP24" s="100">
        <f>CP22+CP23</f>
        <v>784</v>
      </c>
    </row>
    <row r="25" spans="1:94">
      <c r="A25" s="12" t="s">
        <v>84</v>
      </c>
      <c r="B25">
        <v>1</v>
      </c>
      <c r="C25" s="6"/>
      <c r="D25" s="29" t="s">
        <v>125</v>
      </c>
      <c r="E25" s="62" t="s">
        <v>122</v>
      </c>
      <c r="F25" s="14" t="s">
        <v>123</v>
      </c>
      <c r="G25" s="9" t="s">
        <v>117</v>
      </c>
      <c r="H25" s="5" t="s">
        <v>98</v>
      </c>
      <c r="J25" s="63">
        <f>J23*0.5</f>
        <v>641612</v>
      </c>
      <c r="K25" s="77">
        <f>$J25/10</f>
        <v>64161.2</v>
      </c>
      <c r="L25" s="77">
        <f t="shared" si="4"/>
        <v>64161.2</v>
      </c>
      <c r="M25" t="s">
        <v>465</v>
      </c>
      <c r="N25" s="66">
        <f>J25</f>
        <v>641612</v>
      </c>
      <c r="O25" s="78">
        <f t="shared" si="0"/>
        <v>64161.2</v>
      </c>
      <c r="P25" s="78">
        <f t="shared" si="0"/>
        <v>64161.2</v>
      </c>
      <c r="Q25" s="68"/>
      <c r="R25" s="72">
        <f>R23*0.5</f>
        <v>162077</v>
      </c>
      <c r="S25" s="78">
        <f t="shared" si="5"/>
        <v>16207.7</v>
      </c>
      <c r="T25" s="78">
        <f t="shared" si="5"/>
        <v>16207.7</v>
      </c>
      <c r="U25" s="68"/>
      <c r="V25" s="66">
        <f>R25</f>
        <v>162077</v>
      </c>
      <c r="W25" s="78">
        <f t="shared" si="6"/>
        <v>16207.7</v>
      </c>
      <c r="X25" s="78">
        <f t="shared" si="6"/>
        <v>16207.7</v>
      </c>
      <c r="Y25" s="68"/>
      <c r="Z25" s="72">
        <f>Z23*0.5</f>
        <v>437208.5</v>
      </c>
      <c r="AA25" s="78">
        <f t="shared" si="7"/>
        <v>43720.85</v>
      </c>
      <c r="AB25" s="78">
        <f t="shared" si="7"/>
        <v>43720.85</v>
      </c>
      <c r="AC25" s="68"/>
      <c r="AD25" s="66">
        <f>Z25</f>
        <v>437208.5</v>
      </c>
      <c r="AE25" s="78">
        <f t="shared" si="1"/>
        <v>43720.85</v>
      </c>
      <c r="AF25" s="78">
        <f t="shared" si="1"/>
        <v>43720.85</v>
      </c>
      <c r="AG25" s="68"/>
      <c r="AH25" s="72">
        <f>AH23*0.5</f>
        <v>245387</v>
      </c>
      <c r="AI25" s="78">
        <f t="shared" si="8"/>
        <v>24538.7</v>
      </c>
      <c r="AJ25" s="78">
        <f t="shared" si="8"/>
        <v>24538.7</v>
      </c>
      <c r="AK25" s="68"/>
      <c r="AL25" s="66">
        <f>AH25</f>
        <v>245387</v>
      </c>
      <c r="AM25" s="78">
        <f t="shared" si="2"/>
        <v>24538.7</v>
      </c>
      <c r="AN25" s="78">
        <f t="shared" si="2"/>
        <v>24538.7</v>
      </c>
      <c r="AO25" s="68"/>
      <c r="AP25" s="72">
        <f>AP23*0.5</f>
        <v>267659.5</v>
      </c>
      <c r="AQ25" s="78">
        <f t="shared" si="9"/>
        <v>26765.95</v>
      </c>
      <c r="AR25" s="78">
        <f t="shared" si="9"/>
        <v>26765.95</v>
      </c>
      <c r="AS25" s="68"/>
      <c r="AT25" s="66">
        <f>AP25</f>
        <v>267659.5</v>
      </c>
      <c r="AU25" s="78">
        <f t="shared" si="3"/>
        <v>26765.95</v>
      </c>
      <c r="AV25" s="78">
        <f t="shared" si="3"/>
        <v>26765.95</v>
      </c>
    </row>
    <row r="26" spans="1:94">
      <c r="A26" s="12" t="s">
        <v>84</v>
      </c>
      <c r="B26">
        <v>1</v>
      </c>
      <c r="C26" s="6"/>
      <c r="D26" s="29" t="s">
        <v>127</v>
      </c>
      <c r="E26" s="62" t="s">
        <v>122</v>
      </c>
      <c r="F26" s="14" t="s">
        <v>123</v>
      </c>
      <c r="G26" s="9" t="s">
        <v>117</v>
      </c>
      <c r="H26" s="5" t="s">
        <v>98</v>
      </c>
      <c r="J26" s="63">
        <f>J24*0.5</f>
        <v>995351.5</v>
      </c>
      <c r="K26" s="77">
        <f>$J26/10</f>
        <v>99535.15</v>
      </c>
      <c r="L26" s="77">
        <f t="shared" si="4"/>
        <v>99535.15</v>
      </c>
      <c r="M26" t="s">
        <v>465</v>
      </c>
      <c r="N26" s="66">
        <f>J26</f>
        <v>995351.5</v>
      </c>
      <c r="O26" s="78">
        <f t="shared" si="0"/>
        <v>99535.15</v>
      </c>
      <c r="P26" s="78">
        <f t="shared" si="0"/>
        <v>99535.15</v>
      </c>
      <c r="Q26" s="68"/>
      <c r="R26" s="72">
        <f>R24*0.5</f>
        <v>251435</v>
      </c>
      <c r="S26" s="78">
        <f t="shared" si="5"/>
        <v>25143.5</v>
      </c>
      <c r="T26" s="78">
        <f t="shared" si="5"/>
        <v>25143.5</v>
      </c>
      <c r="U26" s="68"/>
      <c r="V26" s="66">
        <f>R26</f>
        <v>251435</v>
      </c>
      <c r="W26" s="78">
        <f t="shared" si="6"/>
        <v>25143.5</v>
      </c>
      <c r="X26" s="78">
        <f t="shared" si="6"/>
        <v>25143.5</v>
      </c>
      <c r="Y26" s="68"/>
      <c r="Z26" s="72">
        <f>Z24*0.5</f>
        <v>678254.5</v>
      </c>
      <c r="AA26" s="78">
        <f t="shared" si="7"/>
        <v>67825.45</v>
      </c>
      <c r="AB26" s="78">
        <f t="shared" si="7"/>
        <v>67825.45</v>
      </c>
      <c r="AC26" s="68"/>
      <c r="AD26" s="66">
        <f>Z26</f>
        <v>678254.5</v>
      </c>
      <c r="AE26" s="78">
        <f t="shared" si="1"/>
        <v>67825.45</v>
      </c>
      <c r="AF26" s="78">
        <f t="shared" si="1"/>
        <v>67825.45</v>
      </c>
      <c r="AG26" s="68"/>
      <c r="AH26" s="72">
        <f>AH24*0.5</f>
        <v>380675.5</v>
      </c>
      <c r="AI26" s="78">
        <f t="shared" si="8"/>
        <v>38067.550000000003</v>
      </c>
      <c r="AJ26" s="78">
        <f t="shared" si="8"/>
        <v>38067.550000000003</v>
      </c>
      <c r="AK26" s="68"/>
      <c r="AL26" s="66">
        <f>AH26</f>
        <v>380675.5</v>
      </c>
      <c r="AM26" s="78">
        <f t="shared" si="2"/>
        <v>38067.550000000003</v>
      </c>
      <c r="AN26" s="78">
        <f t="shared" si="2"/>
        <v>38067.550000000003</v>
      </c>
      <c r="AO26" s="68"/>
      <c r="AP26" s="72">
        <f>AP24*0.5</f>
        <v>415228</v>
      </c>
      <c r="AQ26" s="78">
        <f t="shared" si="9"/>
        <v>41522.800000000003</v>
      </c>
      <c r="AR26" s="78">
        <f t="shared" si="9"/>
        <v>41522.800000000003</v>
      </c>
      <c r="AS26" s="68"/>
      <c r="AT26" s="66">
        <f>AP26</f>
        <v>415228</v>
      </c>
      <c r="AU26" s="78">
        <f t="shared" si="3"/>
        <v>41522.800000000003</v>
      </c>
      <c r="AV26" s="78">
        <f t="shared" si="3"/>
        <v>41522.800000000003</v>
      </c>
      <c r="BV26" s="38"/>
      <c r="BW26" s="38"/>
      <c r="BX26" s="38"/>
      <c r="BY26" s="38"/>
      <c r="BZ26" s="38"/>
      <c r="CA26" s="38"/>
      <c r="CB26" s="38"/>
      <c r="CC26" s="38"/>
      <c r="CD26" s="100" t="s">
        <v>227</v>
      </c>
      <c r="CE26" s="102">
        <f>SUM(BV21:CE21)</f>
        <v>4050</v>
      </c>
      <c r="CG26" s="38"/>
      <c r="CH26" s="38"/>
      <c r="CI26" s="38"/>
      <c r="CJ26" s="38"/>
      <c r="CK26" s="38"/>
      <c r="CL26" s="38"/>
      <c r="CM26" s="38"/>
      <c r="CN26" s="38"/>
      <c r="CO26" s="100" t="s">
        <v>227</v>
      </c>
      <c r="CP26" s="102">
        <f>SUM(CG21:CP21)</f>
        <v>2970</v>
      </c>
    </row>
    <row r="27" spans="1:94">
      <c r="A27">
        <v>1</v>
      </c>
      <c r="B27">
        <v>1</v>
      </c>
      <c r="C27" s="6"/>
      <c r="D27" s="6"/>
      <c r="E27" s="6"/>
      <c r="F27" s="6"/>
      <c r="G27" s="6"/>
      <c r="J27" s="6"/>
      <c r="K27" s="6"/>
      <c r="L27" s="6"/>
      <c r="M27" t="s">
        <v>465</v>
      </c>
      <c r="N27" s="6"/>
      <c r="O27" s="6"/>
      <c r="P27" s="6"/>
      <c r="R27" s="6"/>
      <c r="S27" s="6"/>
      <c r="T27" s="6"/>
      <c r="V27" s="6"/>
      <c r="W27" s="6"/>
      <c r="X27" s="6"/>
      <c r="Z27" s="6"/>
      <c r="AA27" s="6"/>
      <c r="AB27" s="6"/>
      <c r="AD27" s="6"/>
      <c r="AE27" s="6"/>
      <c r="AF27" s="6"/>
      <c r="AH27" s="6"/>
      <c r="AI27" s="6"/>
      <c r="AJ27" s="6"/>
      <c r="AL27" s="6"/>
      <c r="AM27" s="6"/>
      <c r="AN27" s="6"/>
      <c r="AP27" s="6"/>
      <c r="AQ27" s="6"/>
      <c r="AR27" s="6"/>
      <c r="AT27" s="6"/>
      <c r="AU27" s="6"/>
      <c r="AV27" s="6"/>
      <c r="CD27" s="100" t="s">
        <v>229</v>
      </c>
      <c r="CE27" s="102">
        <f>CE26*0.76</f>
        <v>3078</v>
      </c>
      <c r="CG27" s="38"/>
      <c r="CH27" s="38"/>
      <c r="CI27" s="38"/>
      <c r="CJ27" s="38"/>
      <c r="CK27" s="38"/>
      <c r="CL27" s="38"/>
      <c r="CM27" s="38"/>
      <c r="CN27" s="38"/>
      <c r="CO27" s="100" t="s">
        <v>229</v>
      </c>
      <c r="CP27" s="102">
        <f>CP26*0.76</f>
        <v>2257.1999999999998</v>
      </c>
    </row>
    <row r="28" spans="1:94">
      <c r="A28" s="36">
        <v>1</v>
      </c>
      <c r="B28">
        <v>1</v>
      </c>
      <c r="C28" s="6"/>
      <c r="D28" s="9" t="s">
        <v>128</v>
      </c>
      <c r="E28" s="6"/>
      <c r="F28" s="6"/>
      <c r="G28" s="6"/>
      <c r="J28" s="8">
        <f>J13*J14*J15*J16</f>
        <v>2016</v>
      </c>
      <c r="K28" s="8">
        <f>K13*K14*K15*K16</f>
        <v>140</v>
      </c>
      <c r="L28" s="8">
        <f>L13*L14*L15*L16</f>
        <v>140</v>
      </c>
      <c r="M28" t="s">
        <v>465</v>
      </c>
      <c r="N28" s="8">
        <f>N13*N14*N15*N16</f>
        <v>2016</v>
      </c>
      <c r="O28" s="8">
        <f>O13*O14*O15*O16</f>
        <v>154</v>
      </c>
      <c r="P28" s="8">
        <f>P13*P14*P15*P16</f>
        <v>112</v>
      </c>
      <c r="R28" s="8">
        <f>R13*R14*R15*R16</f>
        <v>1008</v>
      </c>
      <c r="S28" s="8">
        <f>S13*S14*S15*S16</f>
        <v>140</v>
      </c>
      <c r="T28" s="8">
        <f>T13*T14*T15*T16</f>
        <v>140</v>
      </c>
      <c r="V28" s="8">
        <f>V13*V14*V15*V16</f>
        <v>1008</v>
      </c>
      <c r="W28" s="8">
        <f>W13*W14*W15*W16</f>
        <v>154</v>
      </c>
      <c r="X28" s="8">
        <f>X13*X14*X15*X16</f>
        <v>112</v>
      </c>
      <c r="Z28" s="8">
        <f>Z13*Z14*Z15*Z16</f>
        <v>2016</v>
      </c>
      <c r="AA28" s="8">
        <f>AA13*AA14*AA15*AA16</f>
        <v>140</v>
      </c>
      <c r="AB28" s="8">
        <f>AB13*AB14*AB15*AB16</f>
        <v>140</v>
      </c>
      <c r="AD28" s="8">
        <f>AD13*AD14*AD15*AD16</f>
        <v>2016</v>
      </c>
      <c r="AE28" s="8">
        <f>AE13*AE14*AE15*AE16</f>
        <v>154</v>
      </c>
      <c r="AF28" s="8">
        <f>AF13*AF14*AF15*AF16</f>
        <v>112</v>
      </c>
      <c r="AH28" s="8">
        <f>AH13*AH14*AH15*AH16</f>
        <v>2016</v>
      </c>
      <c r="AI28" s="8">
        <f>AI13*AI14*AI15*AI16</f>
        <v>140</v>
      </c>
      <c r="AJ28" s="8">
        <f>AJ13*AJ14*AJ15*AJ16</f>
        <v>140</v>
      </c>
      <c r="AL28" s="8">
        <f>AL13*AL14*AL15*AL16</f>
        <v>2016</v>
      </c>
      <c r="AM28" s="8">
        <f>AM13*AM14*AM15*AM16</f>
        <v>154</v>
      </c>
      <c r="AN28" s="8">
        <f>AN13*AN14*AN15*AN16</f>
        <v>112</v>
      </c>
      <c r="AP28" s="8">
        <f>AP13*AP14*AP15*AP16</f>
        <v>2016</v>
      </c>
      <c r="AQ28" s="8">
        <f>AQ13*AQ14*AQ15*AQ16</f>
        <v>140</v>
      </c>
      <c r="AR28" s="8">
        <f>AR13*AR14*AR15*AR16</f>
        <v>140</v>
      </c>
      <c r="AT28" s="8">
        <f>AT13*AT14*AT15*AT16</f>
        <v>2016</v>
      </c>
      <c r="AU28" s="8">
        <f>AU13*AU14*AU15*AU16</f>
        <v>154</v>
      </c>
      <c r="AV28" s="8">
        <f>AV13*AV14*AV15*AV16</f>
        <v>112</v>
      </c>
      <c r="AX28" s="8">
        <f t="shared" ref="AX28:AZ38" si="12">J28+R28+Z28+AH28+AP28</f>
        <v>9072</v>
      </c>
      <c r="AY28" s="8">
        <f t="shared" si="12"/>
        <v>700</v>
      </c>
      <c r="AZ28" s="8">
        <f t="shared" si="12"/>
        <v>700</v>
      </c>
      <c r="BB28" s="8">
        <f t="shared" ref="BB28:BD38" si="13">N28+V28+AD28+AL28+AT28</f>
        <v>9072</v>
      </c>
      <c r="BC28" s="8">
        <f t="shared" si="13"/>
        <v>770</v>
      </c>
      <c r="BD28" s="8">
        <f t="shared" si="13"/>
        <v>560</v>
      </c>
      <c r="CG28" s="38"/>
      <c r="CH28" s="38"/>
      <c r="CI28" s="38"/>
      <c r="CJ28" s="38"/>
      <c r="CK28" s="38"/>
      <c r="CL28" s="38"/>
      <c r="CM28" s="38"/>
      <c r="CN28" s="38"/>
      <c r="CO28" s="38"/>
      <c r="CP28" s="103"/>
    </row>
    <row r="29" spans="1:94">
      <c r="A29" s="36">
        <v>1</v>
      </c>
      <c r="B29">
        <v>1</v>
      </c>
      <c r="C29" s="6"/>
      <c r="D29" s="9" t="s">
        <v>129</v>
      </c>
      <c r="E29" s="6"/>
      <c r="F29" s="6"/>
      <c r="G29" s="6"/>
      <c r="J29" s="8">
        <f>J21*J6</f>
        <v>196.79999999999998</v>
      </c>
      <c r="K29" s="8">
        <f>K21*J6</f>
        <v>19.68</v>
      </c>
      <c r="L29" s="8">
        <f>L21*J6</f>
        <v>19.68</v>
      </c>
      <c r="M29" t="s">
        <v>465</v>
      </c>
      <c r="N29" s="184">
        <f>N21*N6*N16</f>
        <v>393.59999999999997</v>
      </c>
      <c r="O29" s="184">
        <f>O21*O6*O16</f>
        <v>19.68</v>
      </c>
      <c r="P29" s="184">
        <f>P21*P6*P16</f>
        <v>19.68</v>
      </c>
      <c r="R29" s="8">
        <f>R21*R6</f>
        <v>24.84</v>
      </c>
      <c r="S29" s="8">
        <f>S21*R6</f>
        <v>2.484</v>
      </c>
      <c r="T29" s="8">
        <f>T21*R6</f>
        <v>2.484</v>
      </c>
      <c r="V29" s="184">
        <f>V21*V6*V16</f>
        <v>49.68</v>
      </c>
      <c r="W29" s="184">
        <f>W21*W6*W16</f>
        <v>2.484</v>
      </c>
      <c r="X29" s="184">
        <f>X21*X6*X16</f>
        <v>2.484</v>
      </c>
      <c r="Z29" s="8">
        <f>Z21*Z6</f>
        <v>124.67999999999999</v>
      </c>
      <c r="AA29" s="8">
        <f>AA21*Z6</f>
        <v>12.468</v>
      </c>
      <c r="AB29" s="8">
        <f>AB21*Z6</f>
        <v>12.468</v>
      </c>
      <c r="AD29" s="184">
        <f>AD21*AD6*AD16</f>
        <v>249.35999999999999</v>
      </c>
      <c r="AE29" s="184">
        <f>AE21*AE6*AE16</f>
        <v>12.468</v>
      </c>
      <c r="AF29" s="184">
        <f>AF21*AF6*AF16</f>
        <v>12.468</v>
      </c>
      <c r="AH29" s="8">
        <f>AH21*AH6</f>
        <v>66.84</v>
      </c>
      <c r="AI29" s="8">
        <f>AI21*AH6</f>
        <v>6.6840000000000002</v>
      </c>
      <c r="AJ29" s="8">
        <f>AJ21*AH6</f>
        <v>6.6840000000000002</v>
      </c>
      <c r="AL29" s="184">
        <f>AL21*AL6*AL16</f>
        <v>133.68</v>
      </c>
      <c r="AM29" s="184">
        <f>AM21*AM6*AM16</f>
        <v>6.6840000000000002</v>
      </c>
      <c r="AN29" s="184">
        <f>AN21*AN6*AN16</f>
        <v>6.6840000000000002</v>
      </c>
      <c r="AP29" s="8">
        <f>AP21*AP6</f>
        <v>70.56</v>
      </c>
      <c r="AQ29" s="8">
        <f>AQ21*AP6</f>
        <v>7.0559999999999992</v>
      </c>
      <c r="AR29" s="8">
        <f>AR21*AP6</f>
        <v>7.0559999999999992</v>
      </c>
      <c r="AT29" s="184">
        <f>AT21*AT6*2</f>
        <v>141.12</v>
      </c>
      <c r="AU29" s="8">
        <f>AU21*AT6</f>
        <v>7.0559999999999992</v>
      </c>
      <c r="AV29" s="8">
        <f>AV21*AT6</f>
        <v>7.0559999999999992</v>
      </c>
      <c r="AX29" s="8">
        <f t="shared" si="12"/>
        <v>483.71999999999997</v>
      </c>
      <c r="AY29" s="8">
        <f t="shared" si="12"/>
        <v>48.372</v>
      </c>
      <c r="AZ29" s="8">
        <f t="shared" si="12"/>
        <v>48.372</v>
      </c>
      <c r="BB29" s="8">
        <f t="shared" si="13"/>
        <v>967.43999999999994</v>
      </c>
      <c r="BC29" s="8">
        <f t="shared" si="13"/>
        <v>48.372</v>
      </c>
      <c r="BD29" s="8">
        <f t="shared" si="13"/>
        <v>48.372</v>
      </c>
      <c r="CG29" s="38"/>
      <c r="CH29" s="38"/>
      <c r="CI29" s="38"/>
      <c r="CJ29" s="38"/>
      <c r="CK29" s="38"/>
      <c r="CL29" s="38"/>
      <c r="CM29" s="38"/>
      <c r="CN29" s="38"/>
      <c r="CO29" s="100" t="s">
        <v>231</v>
      </c>
      <c r="CP29" s="102">
        <f>CP26-CE26</f>
        <v>-1080</v>
      </c>
    </row>
    <row r="30" spans="1:94">
      <c r="A30" s="36">
        <v>1</v>
      </c>
      <c r="B30">
        <v>1</v>
      </c>
      <c r="C30" s="6"/>
      <c r="D30" s="9" t="s">
        <v>131</v>
      </c>
      <c r="E30" s="6"/>
      <c r="F30" s="6"/>
      <c r="G30" s="6"/>
      <c r="J30" s="8">
        <f>J22*J6</f>
        <v>305.39999999999998</v>
      </c>
      <c r="K30" s="8">
        <f>K22*J6</f>
        <v>30.54</v>
      </c>
      <c r="L30" s="8">
        <f>L22*J6</f>
        <v>30.54</v>
      </c>
      <c r="M30" t="s">
        <v>465</v>
      </c>
      <c r="N30" s="184">
        <f>N22*N6*N16</f>
        <v>610.79999999999995</v>
      </c>
      <c r="O30" s="184">
        <f>O22*O6*O16</f>
        <v>30.54</v>
      </c>
      <c r="P30" s="184">
        <f>P22*P6*P16</f>
        <v>30.54</v>
      </c>
      <c r="R30" s="8">
        <f>R22*R6</f>
        <v>38.4</v>
      </c>
      <c r="S30" s="8">
        <f>S22*R6</f>
        <v>3.84</v>
      </c>
      <c r="T30" s="8">
        <f>T22*R6</f>
        <v>3.84</v>
      </c>
      <c r="V30" s="184">
        <f>V22*V6*V16</f>
        <v>76.8</v>
      </c>
      <c r="W30" s="184">
        <f>W22*W6*W16</f>
        <v>3.84</v>
      </c>
      <c r="X30" s="184">
        <f>X22*X6*X16</f>
        <v>3.84</v>
      </c>
      <c r="Z30" s="8">
        <f>Z22*Z6</f>
        <v>193.44</v>
      </c>
      <c r="AA30" s="8">
        <f>AA22*Z6</f>
        <v>19.343999999999998</v>
      </c>
      <c r="AB30" s="8">
        <f>AB22*Z6</f>
        <v>19.343999999999998</v>
      </c>
      <c r="AD30" s="184">
        <f>AD22*AD6*AD16</f>
        <v>386.88</v>
      </c>
      <c r="AE30" s="184">
        <f>AE22*AE6*AE16</f>
        <v>19.343999999999998</v>
      </c>
      <c r="AF30" s="184">
        <f>AF22*AF6*AF16</f>
        <v>19.343999999999998</v>
      </c>
      <c r="AH30" s="8">
        <f>AH22*AH6</f>
        <v>103.67999999999999</v>
      </c>
      <c r="AI30" s="8">
        <f>AI22*AH6</f>
        <v>10.368</v>
      </c>
      <c r="AJ30" s="8">
        <f>AJ22*AH6</f>
        <v>10.368</v>
      </c>
      <c r="AL30" s="184">
        <f>AL22*AL6*AL16</f>
        <v>207.35999999999999</v>
      </c>
      <c r="AM30" s="184">
        <f>AM22*AM6*AM16</f>
        <v>10.368</v>
      </c>
      <c r="AN30" s="184">
        <f>AN22*AN6*AN16</f>
        <v>10.368</v>
      </c>
      <c r="AP30" s="8">
        <f>AP22*AP6</f>
        <v>109.56</v>
      </c>
      <c r="AQ30" s="8">
        <f>AQ22*AP6</f>
        <v>10.956</v>
      </c>
      <c r="AR30" s="8">
        <f>AR22*AP6</f>
        <v>10.956</v>
      </c>
      <c r="AT30" s="184">
        <f>AT22*AT6*2</f>
        <v>219.12</v>
      </c>
      <c r="AU30" s="8">
        <f>AU22*AT6</f>
        <v>10.956</v>
      </c>
      <c r="AV30" s="8">
        <f>AV22*AT6</f>
        <v>10.956</v>
      </c>
      <c r="AX30" s="8">
        <f t="shared" si="12"/>
        <v>750.48</v>
      </c>
      <c r="AY30" s="8">
        <f t="shared" si="12"/>
        <v>75.047999999999988</v>
      </c>
      <c r="AZ30" s="8">
        <f t="shared" si="12"/>
        <v>75.047999999999988</v>
      </c>
      <c r="BB30" s="8">
        <f t="shared" si="13"/>
        <v>1500.96</v>
      </c>
      <c r="BC30" s="8">
        <f t="shared" si="13"/>
        <v>75.047999999999988</v>
      </c>
      <c r="BD30" s="8">
        <f t="shared" si="13"/>
        <v>75.047999999999988</v>
      </c>
      <c r="CG30" s="38"/>
      <c r="CH30" s="38"/>
      <c r="CI30" s="38"/>
      <c r="CJ30" s="38"/>
      <c r="CK30" s="38"/>
      <c r="CL30" s="38"/>
      <c r="CM30" s="38"/>
      <c r="CN30" s="38"/>
      <c r="CO30" s="100" t="s">
        <v>231</v>
      </c>
      <c r="CP30" s="102">
        <f>CP27-CE27</f>
        <v>-820.80000000000018</v>
      </c>
    </row>
    <row r="31" spans="1:94">
      <c r="A31" s="36">
        <v>1</v>
      </c>
      <c r="B31">
        <v>1</v>
      </c>
      <c r="C31" s="6"/>
      <c r="D31" s="9" t="s">
        <v>132</v>
      </c>
      <c r="E31" s="6"/>
      <c r="F31" s="6"/>
      <c r="G31" s="6"/>
      <c r="J31" s="8">
        <f>((J23*J17*J18*30)/1000000)*0.24</f>
        <v>41.576457599999998</v>
      </c>
      <c r="K31" s="8">
        <f>((K23*K17*K18*30)/1000000)*0.24</f>
        <v>4.1576457599999985</v>
      </c>
      <c r="L31" s="8">
        <f>((L23*L17*L18*30)/1000000)*0.24</f>
        <v>4.1576457599999985</v>
      </c>
      <c r="M31" t="s">
        <v>465</v>
      </c>
      <c r="N31" s="8">
        <f>((N23*N17*N18*30)/1000000)*0.24</f>
        <v>24.94587456</v>
      </c>
      <c r="O31" s="8">
        <f>((O23*O17*O18*30)/1000000)*0.24</f>
        <v>2.4945874559999992</v>
      </c>
      <c r="P31" s="8">
        <f>((P23*P17*P18*30)/1000000)*0.24</f>
        <v>2.4945874559999992</v>
      </c>
      <c r="R31" s="8">
        <f>((R23*R17*R18*30)/1000000)*0.24</f>
        <v>10.5025896</v>
      </c>
      <c r="S31" s="8">
        <f>((S23*S17*S18*30)/1000000)*0.24</f>
        <v>1.0502589600000001</v>
      </c>
      <c r="T31" s="8">
        <f>((T23*T17*T18*30)/1000000)*0.24</f>
        <v>1.0502589600000001</v>
      </c>
      <c r="V31" s="8">
        <f>((V23*V17*V18*30)/1000000)*0.24</f>
        <v>6.3015537599999991</v>
      </c>
      <c r="W31" s="8">
        <f>((W23*W17*W18*30)/1000000)*0.24</f>
        <v>0.63015537599999993</v>
      </c>
      <c r="X31" s="8">
        <f>((X23*X17*X18*30)/1000000)*0.24</f>
        <v>0.63015537599999993</v>
      </c>
      <c r="Z31" s="8">
        <f>((Z23*Z17*Z18*30)/1000000)*0.24</f>
        <v>28.331110799999998</v>
      </c>
      <c r="AA31" s="8">
        <f>((AA23*AA17*AA18*30)/1000000)*0.24</f>
        <v>2.8331110799999997</v>
      </c>
      <c r="AB31" s="8">
        <f>((AB23*AB17*AB18*30)/1000000)*0.24</f>
        <v>2.8331110799999997</v>
      </c>
      <c r="AD31" s="8">
        <f>((AD23*AD17*AD18*30)/1000000)*0.24</f>
        <v>16.998666479999997</v>
      </c>
      <c r="AE31" s="8">
        <f>((AE23*AE17*AE18*30)/1000000)*0.24</f>
        <v>1.699866648</v>
      </c>
      <c r="AF31" s="8">
        <f>((AF23*AF17*AF18*30)/1000000)*0.24</f>
        <v>1.699866648</v>
      </c>
      <c r="AH31" s="8">
        <f>((AH23*AH17*AH18*30)/1000000)*0.24</f>
        <v>15.901077600000001</v>
      </c>
      <c r="AI31" s="8">
        <f>((AI23*AI17*AI18*30)/1000000)*0.24</f>
        <v>1.59010776</v>
      </c>
      <c r="AJ31" s="8">
        <f>((AJ23*AJ17*AJ18*30)/1000000)*0.24</f>
        <v>1.59010776</v>
      </c>
      <c r="AL31" s="8">
        <f>((AL23*AL17*AL18*30)/1000000)*0.24</f>
        <v>9.5406465599999972</v>
      </c>
      <c r="AM31" s="8">
        <f>((AM23*AM17*AM18*30)/1000000)*0.24</f>
        <v>0.95406465599999979</v>
      </c>
      <c r="AN31" s="8">
        <f>((AN23*AN17*AN18*30)/1000000)*0.24</f>
        <v>0.95406465599999979</v>
      </c>
      <c r="AP31" s="8">
        <f>((AP23*AP17*AP18*30)/1000000)*0.24</f>
        <v>17.344335600000001</v>
      </c>
      <c r="AQ31" s="8">
        <f>((AQ23*AQ17*AQ18*30)/1000000)*0.24</f>
        <v>1.7344335600000003</v>
      </c>
      <c r="AR31" s="8">
        <f>((AR23*AR17*AR18*30)/1000000)*0.24</f>
        <v>1.7344335600000003</v>
      </c>
      <c r="AT31" s="8">
        <f>((AT23*AT17*AT18*30)/1000000)*0.24</f>
        <v>10.406601359999998</v>
      </c>
      <c r="AU31" s="8">
        <f>((AU23*AU17*AU18*30)/1000000)*0.24</f>
        <v>1.0406601359999998</v>
      </c>
      <c r="AV31" s="8">
        <f>((AV23*AV17*AV18*30)/1000000)*0.24</f>
        <v>1.0406601359999998</v>
      </c>
      <c r="AX31" s="8">
        <f t="shared" si="12"/>
        <v>113.6555712</v>
      </c>
      <c r="AY31" s="8">
        <f t="shared" si="12"/>
        <v>11.365557119999998</v>
      </c>
      <c r="AZ31" s="8">
        <f t="shared" si="12"/>
        <v>11.365557119999998</v>
      </c>
      <c r="BB31" s="8">
        <f t="shared" si="13"/>
        <v>68.19334271999999</v>
      </c>
      <c r="BC31" s="8">
        <f t="shared" si="13"/>
        <v>6.819334271999999</v>
      </c>
      <c r="BD31" s="8">
        <f t="shared" si="13"/>
        <v>6.819334271999999</v>
      </c>
    </row>
    <row r="32" spans="1:94">
      <c r="A32" s="36">
        <v>1</v>
      </c>
      <c r="B32">
        <v>1</v>
      </c>
      <c r="C32" s="6"/>
      <c r="D32" s="9" t="s">
        <v>133</v>
      </c>
      <c r="E32" s="6"/>
      <c r="F32" s="6"/>
      <c r="G32" s="6"/>
      <c r="J32" s="8">
        <f>((J24*J17*J18*30)/1000000)*0.24</f>
        <v>64.498777200000006</v>
      </c>
      <c r="K32" s="8">
        <f>((K24*K17*K18*30)/1000000)*0.24</f>
        <v>6.449877719999999</v>
      </c>
      <c r="L32" s="8">
        <f>((L24*L17*L18*30)/1000000)*0.24</f>
        <v>6.449877719999999</v>
      </c>
      <c r="M32" t="s">
        <v>465</v>
      </c>
      <c r="N32" s="8">
        <f>((N24*N17*N18*30)/1000000)*0.24</f>
        <v>38.69926632</v>
      </c>
      <c r="O32" s="8">
        <f>((O24*O17*O18*30)/1000000)*0.24</f>
        <v>3.8699266320000003</v>
      </c>
      <c r="P32" s="8">
        <f>((P24*P17*P18*30)/1000000)*0.24</f>
        <v>3.8699266320000003</v>
      </c>
      <c r="R32" s="8">
        <f>((R24*R17*R18*30)/1000000)*0.24</f>
        <v>16.292988000000001</v>
      </c>
      <c r="S32" s="8">
        <f>((S24*S17*S18*30)/1000000)*0.24</f>
        <v>1.6292987999999999</v>
      </c>
      <c r="T32" s="8">
        <f>((T24*T17*T18*30)/1000000)*0.24</f>
        <v>1.6292987999999999</v>
      </c>
      <c r="V32" s="8">
        <f>((V24*V17*V18*30)/1000000)*0.24</f>
        <v>9.7757927999999996</v>
      </c>
      <c r="W32" s="8">
        <f>((W24*W17*W18*30)/1000000)*0.24</f>
        <v>0.97757928000000027</v>
      </c>
      <c r="X32" s="8">
        <f>((X24*X17*X18*30)/1000000)*0.24</f>
        <v>0.97757928000000027</v>
      </c>
      <c r="Z32" s="8">
        <f>((Z24*Z17*Z18*30)/1000000)*0.24</f>
        <v>43.950891599999999</v>
      </c>
      <c r="AA32" s="8">
        <f>((AA24*AA17*AA18*30)/1000000)*0.24</f>
        <v>4.3950891599999986</v>
      </c>
      <c r="AB32" s="8">
        <f>((AB24*AB17*AB18*30)/1000000)*0.24</f>
        <v>4.3950891599999986</v>
      </c>
      <c r="AD32" s="8">
        <f>((AD24*AD17*AD18*30)/1000000)*0.24</f>
        <v>26.370534960000004</v>
      </c>
      <c r="AE32" s="8">
        <f>((AE24*AE17*AE18*30)/1000000)*0.24</f>
        <v>2.6370534960000001</v>
      </c>
      <c r="AF32" s="8">
        <f>((AF24*AF17*AF18*30)/1000000)*0.24</f>
        <v>2.6370534960000001</v>
      </c>
      <c r="AH32" s="8">
        <f>((AH24*AH17*AH18*30)/1000000)*0.24</f>
        <v>24.6677724</v>
      </c>
      <c r="AI32" s="8">
        <f>((AI24*AI17*AI18*30)/1000000)*0.24</f>
        <v>2.4667772399999999</v>
      </c>
      <c r="AJ32" s="8">
        <f>((AJ24*AJ17*AJ18*30)/1000000)*0.24</f>
        <v>2.4667772399999999</v>
      </c>
      <c r="AL32" s="8">
        <f>((AL24*AL17*AL18*30)/1000000)*0.24</f>
        <v>14.800663439999999</v>
      </c>
      <c r="AM32" s="8">
        <f>((AM24*AM17*AM18*30)/1000000)*0.24</f>
        <v>1.4800663439999997</v>
      </c>
      <c r="AN32" s="8">
        <f>((AN24*AN17*AN18*30)/1000000)*0.24</f>
        <v>1.4800663439999997</v>
      </c>
      <c r="AP32" s="8">
        <f>((AP24*AP17*AP18*30)/1000000)*0.24</f>
        <v>26.9067744</v>
      </c>
      <c r="AQ32" s="8">
        <f>((AQ24*AQ17*AQ18*30)/1000000)*0.24</f>
        <v>2.69067744</v>
      </c>
      <c r="AR32" s="8">
        <f>((AR24*AR17*AR18*30)/1000000)*0.24</f>
        <v>2.69067744</v>
      </c>
      <c r="AT32" s="8">
        <f>((AT24*AT17*AT18*30)/1000000)*0.24</f>
        <v>16.144064639999996</v>
      </c>
      <c r="AU32" s="8">
        <f>((AU24*AU17*AU18*30)/1000000)*0.24</f>
        <v>1.6144064640000002</v>
      </c>
      <c r="AV32" s="8">
        <f>((AV24*AV17*AV18*30)/1000000)*0.24</f>
        <v>1.6144064640000002</v>
      </c>
      <c r="AX32" s="8">
        <f t="shared" si="12"/>
        <v>176.3172036</v>
      </c>
      <c r="AY32" s="8">
        <f t="shared" si="12"/>
        <v>17.631720359999996</v>
      </c>
      <c r="AZ32" s="8">
        <f t="shared" si="12"/>
        <v>17.631720359999996</v>
      </c>
      <c r="BB32" s="8">
        <f t="shared" si="13"/>
        <v>105.79032215999999</v>
      </c>
      <c r="BC32" s="8">
        <f t="shared" si="13"/>
        <v>10.579032216</v>
      </c>
      <c r="BD32" s="8">
        <f t="shared" si="13"/>
        <v>10.579032216</v>
      </c>
    </row>
    <row r="33" spans="1:56">
      <c r="A33" s="36">
        <v>1</v>
      </c>
      <c r="B33">
        <v>1</v>
      </c>
      <c r="C33" s="6"/>
      <c r="D33" s="9" t="s">
        <v>134</v>
      </c>
      <c r="E33" s="6"/>
      <c r="F33" s="6"/>
      <c r="G33" s="6"/>
      <c r="J33" s="8">
        <f>((J25*J17*J18*30)/1000000)*0.24</f>
        <v>20.788228799999999</v>
      </c>
      <c r="K33" s="8">
        <f>((K25*K17*K18*30)/1000000)*0.24</f>
        <v>2.0788228799999993</v>
      </c>
      <c r="L33" s="8">
        <f>((L25*L17*L18*30)/1000000)*0.24</f>
        <v>2.0788228799999993</v>
      </c>
      <c r="M33" t="s">
        <v>465</v>
      </c>
      <c r="N33" s="8">
        <f>((N25*N17*N18*30)/1000000)*0.24</f>
        <v>20.788228799999999</v>
      </c>
      <c r="O33" s="8">
        <f>((O25*O17*O18*30)/1000000)*0.24</f>
        <v>2.0788228799999993</v>
      </c>
      <c r="P33" s="8">
        <f>((P25*P17*P18*30)/1000000)*0.24</f>
        <v>2.0788228799999993</v>
      </c>
      <c r="R33" s="8">
        <f>((R25*R17*R18*30)/1000000)*0.24</f>
        <v>5.2512948000000002</v>
      </c>
      <c r="S33" s="8">
        <f>((S25*S17*S18*30)/1000000)*0.24</f>
        <v>0.52512948000000004</v>
      </c>
      <c r="T33" s="8">
        <f>((T25*T17*T18*30)/1000000)*0.24</f>
        <v>0.52512948000000004</v>
      </c>
      <c r="V33" s="8">
        <f>((V25*V17*V18*30)/1000000)*0.24</f>
        <v>5.2512948000000002</v>
      </c>
      <c r="W33" s="8">
        <f>((W25*W17*W18*30)/1000000)*0.24</f>
        <v>0.52512948000000004</v>
      </c>
      <c r="X33" s="8">
        <f>((X25*X17*X18*30)/1000000)*0.24</f>
        <v>0.52512948000000004</v>
      </c>
      <c r="Z33" s="8">
        <f>((Z25*Z17*Z18*30)/1000000)*0.24</f>
        <v>14.165555399999999</v>
      </c>
      <c r="AA33" s="8">
        <f>((AA25*AA17*AA18*30)/1000000)*0.24</f>
        <v>1.4165555399999998</v>
      </c>
      <c r="AB33" s="8">
        <f>((AB25*AB17*AB18*30)/1000000)*0.24</f>
        <v>1.4165555399999998</v>
      </c>
      <c r="AD33" s="8">
        <f>((AD25*AD17*AD18*30)/1000000)*0.24</f>
        <v>14.165555399999999</v>
      </c>
      <c r="AE33" s="8">
        <f>((AE25*AE17*AE18*30)/1000000)*0.24</f>
        <v>1.4165555399999998</v>
      </c>
      <c r="AF33" s="8">
        <f>((AF25*AF17*AF18*30)/1000000)*0.24</f>
        <v>1.4165555399999998</v>
      </c>
      <c r="AH33" s="8">
        <f>((AH25*AH17*AH18*30)/1000000)*0.24</f>
        <v>7.9505388000000004</v>
      </c>
      <c r="AI33" s="8">
        <f>((AI25*AI17*AI18*30)/1000000)*0.24</f>
        <v>0.79505387999999999</v>
      </c>
      <c r="AJ33" s="8">
        <f>((AJ25*AJ17*AJ18*30)/1000000)*0.24</f>
        <v>0.79505387999999999</v>
      </c>
      <c r="AL33" s="8">
        <f>((AL25*AL17*AL18*30)/1000000)*0.24</f>
        <v>7.9505388000000004</v>
      </c>
      <c r="AM33" s="8">
        <f>((AM25*AM17*AM18*30)/1000000)*0.24</f>
        <v>0.79505387999999999</v>
      </c>
      <c r="AN33" s="8">
        <f>((AN25*AN17*AN18*30)/1000000)*0.24</f>
        <v>0.79505387999999999</v>
      </c>
      <c r="AP33" s="8">
        <f>((AP25*AP17*AP18*30)/1000000)*0.24</f>
        <v>8.6721678000000004</v>
      </c>
      <c r="AQ33" s="8">
        <f>((AQ25*AQ17*AQ18*30)/1000000)*0.24</f>
        <v>0.86721678000000013</v>
      </c>
      <c r="AR33" s="8">
        <f>((AR25*AR17*AR18*30)/1000000)*0.24</f>
        <v>0.86721678000000013</v>
      </c>
      <c r="AT33" s="8">
        <f>((AT25*AT17*AT18*30)/1000000)*0.24</f>
        <v>8.6721678000000004</v>
      </c>
      <c r="AU33" s="8">
        <f>((AU25*AU17*AU18*30)/1000000)*0.24</f>
        <v>0.86721678000000013</v>
      </c>
      <c r="AV33" s="8">
        <f>((AV25*AV17*AV18*30)/1000000)*0.24</f>
        <v>0.86721678000000013</v>
      </c>
      <c r="AX33" s="8">
        <f t="shared" si="12"/>
        <v>56.827785599999999</v>
      </c>
      <c r="AY33" s="8">
        <f t="shared" si="12"/>
        <v>5.6827785599999991</v>
      </c>
      <c r="AZ33" s="8">
        <f t="shared" si="12"/>
        <v>5.6827785599999991</v>
      </c>
      <c r="BB33" s="8">
        <f t="shared" si="13"/>
        <v>56.827785599999999</v>
      </c>
      <c r="BC33" s="8">
        <f t="shared" si="13"/>
        <v>5.6827785599999991</v>
      </c>
      <c r="BD33" s="8">
        <f t="shared" si="13"/>
        <v>5.6827785599999991</v>
      </c>
    </row>
    <row r="34" spans="1:56">
      <c r="A34" s="36">
        <v>1</v>
      </c>
      <c r="B34">
        <v>1</v>
      </c>
      <c r="C34" s="6"/>
      <c r="D34" s="9" t="s">
        <v>135</v>
      </c>
      <c r="E34" s="6"/>
      <c r="F34" s="6"/>
      <c r="G34" s="6"/>
      <c r="J34" s="8">
        <f>((J26*J17*J18*30)/1000000)*0.24</f>
        <v>32.249388600000003</v>
      </c>
      <c r="K34" s="8">
        <f>((K26*K17*K18*30)/1000000)*0.24</f>
        <v>3.2249388599999995</v>
      </c>
      <c r="L34" s="8">
        <f>((L26*L17*L18*30)/1000000)*0.24</f>
        <v>3.2249388599999995</v>
      </c>
      <c r="M34" t="s">
        <v>465</v>
      </c>
      <c r="N34" s="8">
        <f>((N26*N17*N18*30)/1000000)*0.24</f>
        <v>32.249388600000003</v>
      </c>
      <c r="O34" s="8">
        <f>((O26*O17*O18*30)/1000000)*0.24</f>
        <v>3.2249388599999995</v>
      </c>
      <c r="P34" s="8">
        <f>((P26*P17*P18*30)/1000000)*0.24</f>
        <v>3.2249388599999995</v>
      </c>
      <c r="R34" s="8">
        <f>((R26*R17*R18*30)/1000000)*0.24</f>
        <v>8.1464940000000006</v>
      </c>
      <c r="S34" s="8">
        <f>((S26*S17*S18*30)/1000000)*0.24</f>
        <v>0.81464939999999997</v>
      </c>
      <c r="T34" s="8">
        <f>((T26*T17*T18*30)/1000000)*0.24</f>
        <v>0.81464939999999997</v>
      </c>
      <c r="V34" s="8">
        <f>((V26*V17*V18*30)/1000000)*0.24</f>
        <v>8.1464940000000006</v>
      </c>
      <c r="W34" s="8">
        <f>((W26*W17*W18*30)/1000000)*0.24</f>
        <v>0.81464939999999997</v>
      </c>
      <c r="X34" s="8">
        <f>((X26*X17*X18*30)/1000000)*0.24</f>
        <v>0.81464939999999997</v>
      </c>
      <c r="Z34" s="8">
        <f>((Z26*Z17*Z18*30)/1000000)*0.24</f>
        <v>21.975445799999999</v>
      </c>
      <c r="AA34" s="8">
        <f>((AA26*AA17*AA18*30)/1000000)*0.24</f>
        <v>2.1975445799999993</v>
      </c>
      <c r="AB34" s="8">
        <f>((AB26*AB17*AB18*30)/1000000)*0.24</f>
        <v>2.1975445799999993</v>
      </c>
      <c r="AD34" s="8">
        <f>((AD26*AD17*AD18*30)/1000000)*0.24</f>
        <v>21.975445799999999</v>
      </c>
      <c r="AE34" s="8">
        <f>((AE26*AE17*AE18*30)/1000000)*0.24</f>
        <v>2.1975445799999993</v>
      </c>
      <c r="AF34" s="8">
        <f>((AF26*AF17*AF18*30)/1000000)*0.24</f>
        <v>2.1975445799999993</v>
      </c>
      <c r="AH34" s="8">
        <f>((AH26*AH17*AH18*30)/1000000)*0.24</f>
        <v>12.3338862</v>
      </c>
      <c r="AI34" s="8">
        <f>((AI26*AI17*AI18*30)/1000000)*0.24</f>
        <v>1.2333886199999999</v>
      </c>
      <c r="AJ34" s="8">
        <f>((AJ26*AJ17*AJ18*30)/1000000)*0.24</f>
        <v>1.2333886199999999</v>
      </c>
      <c r="AL34" s="8">
        <f>((AL26*AL17*AL18*30)/1000000)*0.24</f>
        <v>12.3338862</v>
      </c>
      <c r="AM34" s="8">
        <f>((AM26*AM17*AM18*30)/1000000)*0.24</f>
        <v>1.2333886199999999</v>
      </c>
      <c r="AN34" s="8">
        <f>((AN26*AN17*AN18*30)/1000000)*0.24</f>
        <v>1.2333886199999999</v>
      </c>
      <c r="AP34" s="8">
        <f>((AP26*AP17*AP18*30)/1000000)*0.24</f>
        <v>13.4533872</v>
      </c>
      <c r="AQ34" s="8">
        <f>((AQ26*AQ17*AQ18*30)/1000000)*0.24</f>
        <v>1.34533872</v>
      </c>
      <c r="AR34" s="8">
        <f>((AR26*AR17*AR18*30)/1000000)*0.24</f>
        <v>1.34533872</v>
      </c>
      <c r="AT34" s="8">
        <f>((AT26*AT17*AT18*30)/1000000)*0.24</f>
        <v>13.4533872</v>
      </c>
      <c r="AU34" s="8">
        <f>((AU26*AU17*AU18*30)/1000000)*0.24</f>
        <v>1.34533872</v>
      </c>
      <c r="AV34" s="8">
        <f>((AV26*AV17*AV18*30)/1000000)*0.24</f>
        <v>1.34533872</v>
      </c>
      <c r="AX34" s="8">
        <f t="shared" si="12"/>
        <v>88.1586018</v>
      </c>
      <c r="AY34" s="8">
        <f t="shared" si="12"/>
        <v>8.8158601799999978</v>
      </c>
      <c r="AZ34" s="8">
        <f t="shared" si="12"/>
        <v>8.8158601799999978</v>
      </c>
      <c r="BB34" s="8">
        <f t="shared" si="13"/>
        <v>88.1586018</v>
      </c>
      <c r="BC34" s="8">
        <f t="shared" si="13"/>
        <v>8.8158601799999978</v>
      </c>
      <c r="BD34" s="8">
        <f t="shared" si="13"/>
        <v>8.8158601799999978</v>
      </c>
    </row>
    <row r="35" spans="1:56">
      <c r="A35" s="36">
        <v>1</v>
      </c>
      <c r="B35">
        <v>1</v>
      </c>
      <c r="C35" s="6"/>
      <c r="D35" s="9" t="s">
        <v>136</v>
      </c>
      <c r="E35" s="6"/>
      <c r="F35" s="6"/>
      <c r="G35" s="6"/>
      <c r="J35" s="8">
        <f>(J21+J20*J19)*J7</f>
        <v>40.479999999999997</v>
      </c>
      <c r="K35" s="8">
        <f>(K21+K20*K19)*J7</f>
        <v>4.048</v>
      </c>
      <c r="L35" s="8">
        <f>(L21+L20*L19)*J7</f>
        <v>4.048</v>
      </c>
      <c r="M35" t="s">
        <v>465</v>
      </c>
      <c r="N35" s="8">
        <f>(N21+N20*N19)*N7</f>
        <v>40.479999999999997</v>
      </c>
      <c r="O35" s="8">
        <f>(O21+O20*O19)*O7</f>
        <v>4.048</v>
      </c>
      <c r="P35" s="8">
        <f>(P21+P20*P19)*P7</f>
        <v>4.048</v>
      </c>
      <c r="R35" s="8">
        <f>(R21+R20*R19)*R7</f>
        <v>7.5209999999999999</v>
      </c>
      <c r="S35" s="8">
        <f>(S21+S20*S19)*R7</f>
        <v>0.7521000000000001</v>
      </c>
      <c r="T35" s="8">
        <f>(T21+T20*T19)*R7</f>
        <v>0.7521000000000001</v>
      </c>
      <c r="V35" s="8">
        <f>(V21+V20*V19)*V7</f>
        <v>7.5209999999999999</v>
      </c>
      <c r="W35" s="8">
        <f>(W21+W20*W19)*W7</f>
        <v>0.7521000000000001</v>
      </c>
      <c r="X35" s="8">
        <f>(X21+X20*X19)*X7</f>
        <v>0.7521000000000001</v>
      </c>
      <c r="Z35" s="8">
        <f>(Z21+Z20*Z19)*Z7</f>
        <v>26.657</v>
      </c>
      <c r="AA35" s="8">
        <f>(AA21+AA20*AA19)*Z7</f>
        <v>2.6657000000000002</v>
      </c>
      <c r="AB35" s="8">
        <f>(AB21+AB20*AB19)*Z7</f>
        <v>2.6657000000000002</v>
      </c>
      <c r="AD35" s="8">
        <f>(AD21+AD20*AD19)*AD7</f>
        <v>26.657</v>
      </c>
      <c r="AE35" s="8">
        <f>(AE21+AE20*AE19)*AE7</f>
        <v>2.6657000000000002</v>
      </c>
      <c r="AF35" s="8">
        <f>(AF21+AF20*AF19)*AF7</f>
        <v>2.6657000000000002</v>
      </c>
      <c r="AH35" s="8">
        <f>(AH21+AH20*AH19)*AH7</f>
        <v>15.571</v>
      </c>
      <c r="AI35" s="8">
        <f>(AI21+AI20*AI19)*AH7</f>
        <v>1.5570999999999999</v>
      </c>
      <c r="AJ35" s="8">
        <f>(AJ21+AJ20*AJ19)*AH7</f>
        <v>1.5570999999999999</v>
      </c>
      <c r="AL35" s="8">
        <f>(AL21+AL20*AL19)*AL7</f>
        <v>15.571</v>
      </c>
      <c r="AM35" s="8">
        <f>(AM21+AM20*AM19)*AM7</f>
        <v>1.5570999999999999</v>
      </c>
      <c r="AN35" s="8">
        <f>(AN21+AN20*AN19)*AN7</f>
        <v>1.5570999999999999</v>
      </c>
      <c r="AP35" s="8">
        <f>(AP21+AP20*AP19)*AP7</f>
        <v>16.283999999999999</v>
      </c>
      <c r="AQ35" s="8">
        <f>(AQ21+AQ20*AQ19)*AP7</f>
        <v>1.6283999999999998</v>
      </c>
      <c r="AR35" s="8">
        <f>(AR21+AR20*AR19)*AP7</f>
        <v>1.6283999999999998</v>
      </c>
      <c r="AT35" s="8">
        <f>(AT21+AT20*AT19)*AT7</f>
        <v>16.283999999999999</v>
      </c>
      <c r="AU35" s="8">
        <f>(AU21+AU20*AU19)*AT7</f>
        <v>1.6283999999999998</v>
      </c>
      <c r="AV35" s="8">
        <f>(AV21+AV20*AV19)*AT7</f>
        <v>1.6283999999999998</v>
      </c>
      <c r="AX35" s="8">
        <f t="shared" si="12"/>
        <v>106.51300000000001</v>
      </c>
      <c r="AY35" s="8">
        <f t="shared" si="12"/>
        <v>10.651299999999999</v>
      </c>
      <c r="AZ35" s="8">
        <f t="shared" si="12"/>
        <v>10.651299999999999</v>
      </c>
      <c r="BB35" s="8">
        <f t="shared" si="13"/>
        <v>106.51300000000001</v>
      </c>
      <c r="BC35" s="8">
        <f t="shared" si="13"/>
        <v>10.651299999999999</v>
      </c>
      <c r="BD35" s="8">
        <f t="shared" si="13"/>
        <v>10.651299999999999</v>
      </c>
    </row>
    <row r="36" spans="1:56">
      <c r="A36" s="36">
        <v>1</v>
      </c>
      <c r="B36">
        <v>1</v>
      </c>
      <c r="C36" s="6"/>
      <c r="D36" s="9" t="s">
        <v>137</v>
      </c>
      <c r="E36" s="6"/>
      <c r="F36" s="6"/>
      <c r="G36" s="6"/>
      <c r="J36" s="8">
        <f>(J22+J20*J19)*J7</f>
        <v>61.295000000000002</v>
      </c>
      <c r="K36" s="8">
        <f>(K22+K20*K19)*J7</f>
        <v>6.1295000000000002</v>
      </c>
      <c r="L36" s="8">
        <f>(L22+L20*L19)*J7</f>
        <v>6.1295000000000002</v>
      </c>
      <c r="M36" t="s">
        <v>465</v>
      </c>
      <c r="N36" s="8">
        <f>(N22+N20*N19)*N7</f>
        <v>61.295000000000002</v>
      </c>
      <c r="O36" s="8">
        <f>(O22+O20*O19)*O7</f>
        <v>6.1295000000000002</v>
      </c>
      <c r="P36" s="8">
        <f>(P22+P20*P19)*P7</f>
        <v>6.1295000000000002</v>
      </c>
      <c r="R36" s="8">
        <f>(R22+R20*R19)*R7</f>
        <v>10.119999999999999</v>
      </c>
      <c r="S36" s="8">
        <f>(S22+S20*S19)*R7</f>
        <v>1.012</v>
      </c>
      <c r="T36" s="8">
        <f>(T22+T20*T19)*R7</f>
        <v>1.012</v>
      </c>
      <c r="V36" s="8">
        <f>(V22+V20*V19)*V7</f>
        <v>10.119999999999999</v>
      </c>
      <c r="W36" s="8">
        <f>(W22+W20*W19)*W7</f>
        <v>1.012</v>
      </c>
      <c r="X36" s="8">
        <f>(X22+X20*X19)*X7</f>
        <v>1.012</v>
      </c>
      <c r="Z36" s="8">
        <f>(Z22+Z20*Z19)*Z7</f>
        <v>39.835999999999999</v>
      </c>
      <c r="AA36" s="8">
        <f>(AA22+AA20*AA19)*Z7</f>
        <v>3.9835999999999996</v>
      </c>
      <c r="AB36" s="8">
        <f>(AB22+AB20*AB19)*Z7</f>
        <v>3.9835999999999996</v>
      </c>
      <c r="AD36" s="8">
        <f>(AD22+AD20*AD19)*AD7</f>
        <v>39.835999999999999</v>
      </c>
      <c r="AE36" s="8">
        <f>(AE22+AE20*AE19)*AE7</f>
        <v>3.9835999999999996</v>
      </c>
      <c r="AF36" s="8">
        <f>(AF22+AF20*AF19)*AF7</f>
        <v>3.9835999999999996</v>
      </c>
      <c r="AH36" s="8">
        <f>(AH22+AH20*AH19)*AH7</f>
        <v>22.631999999999998</v>
      </c>
      <c r="AI36" s="8">
        <f>(AI22+AI20*AI19)*AH7</f>
        <v>2.2631999999999999</v>
      </c>
      <c r="AJ36" s="8">
        <f>(AJ22+AJ20*AJ19)*AH7</f>
        <v>2.2631999999999999</v>
      </c>
      <c r="AL36" s="8">
        <f>(AL22+AL20*AL19)*AL7</f>
        <v>22.631999999999998</v>
      </c>
      <c r="AM36" s="8">
        <f>(AM22+AM20*AM19)*AM7</f>
        <v>2.2631999999999999</v>
      </c>
      <c r="AN36" s="8">
        <f>(AN22+AN20*AN19)*AN7</f>
        <v>2.2631999999999999</v>
      </c>
      <c r="AP36" s="8">
        <f>(AP22+AP20*AP19)*AP7</f>
        <v>23.759</v>
      </c>
      <c r="AQ36" s="8">
        <f>(AQ22+AQ20*AQ19)*AP7</f>
        <v>2.3758999999999997</v>
      </c>
      <c r="AR36" s="8">
        <f>(AR22+AR20*AR19)*AP7</f>
        <v>2.3758999999999997</v>
      </c>
      <c r="AT36" s="8">
        <f>(AT22+AT20*AT19)*AT7</f>
        <v>23.759</v>
      </c>
      <c r="AU36" s="8">
        <f>(AU22+AU20*AU19)*AT7</f>
        <v>2.3758999999999997</v>
      </c>
      <c r="AV36" s="8">
        <f>(AV22+AV20*AV19)*AT7</f>
        <v>2.3758999999999997</v>
      </c>
      <c r="AX36" s="8">
        <f t="shared" si="12"/>
        <v>157.642</v>
      </c>
      <c r="AY36" s="8">
        <f t="shared" si="12"/>
        <v>15.764199999999999</v>
      </c>
      <c r="AZ36" s="8">
        <f t="shared" si="12"/>
        <v>15.764199999999999</v>
      </c>
      <c r="BB36" s="8">
        <f t="shared" si="13"/>
        <v>157.642</v>
      </c>
      <c r="BC36" s="8">
        <f t="shared" si="13"/>
        <v>15.764199999999999</v>
      </c>
      <c r="BD36" s="8">
        <f t="shared" si="13"/>
        <v>15.764199999999999</v>
      </c>
    </row>
    <row r="37" spans="1:56">
      <c r="A37" s="36">
        <v>1</v>
      </c>
      <c r="B37">
        <v>1</v>
      </c>
      <c r="C37" s="6"/>
      <c r="D37" s="9" t="s">
        <v>144</v>
      </c>
      <c r="E37" s="6"/>
      <c r="F37" s="6"/>
      <c r="G37" s="6"/>
      <c r="J37" s="8">
        <f>(J20*30*2*J8)</f>
        <v>12</v>
      </c>
      <c r="K37" s="8">
        <f>(K20*30*2*J8)</f>
        <v>1.2</v>
      </c>
      <c r="L37" s="8">
        <f>(L20*30*2*J8)</f>
        <v>1.2</v>
      </c>
      <c r="M37" t="s">
        <v>465</v>
      </c>
      <c r="N37" s="8">
        <f>(N20*30*2*N8)</f>
        <v>12</v>
      </c>
      <c r="O37" s="8">
        <f>(O20*30*2*O8)</f>
        <v>1.2</v>
      </c>
      <c r="P37" s="8">
        <f>(P20*30*2*P8)</f>
        <v>1.2</v>
      </c>
      <c r="R37" s="8">
        <f>(R20*30*2*R8)</f>
        <v>12</v>
      </c>
      <c r="S37" s="8">
        <f>(S20*30*2*R8)</f>
        <v>1.2</v>
      </c>
      <c r="T37" s="8">
        <f>(T20*30*2*R8)</f>
        <v>1.2</v>
      </c>
      <c r="V37" s="8">
        <f>(V20*30*2*V8)</f>
        <v>12</v>
      </c>
      <c r="W37" s="8">
        <f>(W20*30*2*W8)</f>
        <v>1.2</v>
      </c>
      <c r="X37" s="8">
        <f>(X20*30*2*X8)</f>
        <v>1.2</v>
      </c>
      <c r="Z37" s="8">
        <f>(Z20*30*2*Z8)</f>
        <v>12</v>
      </c>
      <c r="AA37" s="8">
        <f>(AA20*30*2*Z8)</f>
        <v>1.2</v>
      </c>
      <c r="AB37" s="8">
        <f>(AB20*30*2*Z8)</f>
        <v>1.2</v>
      </c>
      <c r="AD37" s="8">
        <f>(AD20*30*2*AD8)</f>
        <v>12</v>
      </c>
      <c r="AE37" s="8">
        <f>(AE20*30*2*AE8)</f>
        <v>1.2</v>
      </c>
      <c r="AF37" s="8">
        <f>(AF20*30*2*AF8)</f>
        <v>1.2</v>
      </c>
      <c r="AH37" s="8">
        <f>(AH20*30*2*AH8)</f>
        <v>12</v>
      </c>
      <c r="AI37" s="8">
        <f>(AI20*30*2*AH8)</f>
        <v>1.2</v>
      </c>
      <c r="AJ37" s="8">
        <f>(AJ20*30*2*AH8)</f>
        <v>1.2</v>
      </c>
      <c r="AL37" s="8">
        <f>(AL20*30*2*AL8)</f>
        <v>12</v>
      </c>
      <c r="AM37" s="8">
        <f>(AM20*30*2*AM8)</f>
        <v>1.2</v>
      </c>
      <c r="AN37" s="8">
        <f>(AN20*30*2*AN8)</f>
        <v>1.2</v>
      </c>
      <c r="AP37" s="8">
        <f>(AP20*30*2*AP8)</f>
        <v>12</v>
      </c>
      <c r="AQ37" s="8">
        <f>(AQ20*30*2*AP8)</f>
        <v>1.2</v>
      </c>
      <c r="AR37" s="8">
        <f>(AR20*30*2*AP8)</f>
        <v>1.2</v>
      </c>
      <c r="AT37" s="8">
        <f>(AT20*30*2*AT8)</f>
        <v>12</v>
      </c>
      <c r="AU37" s="8">
        <f>(AU20*30*2*AT8)</f>
        <v>1.2</v>
      </c>
      <c r="AV37" s="8">
        <f>(AV20*30*2*AT8)</f>
        <v>1.2</v>
      </c>
      <c r="AX37" s="8">
        <f t="shared" si="12"/>
        <v>60</v>
      </c>
      <c r="AY37" s="8">
        <f t="shared" si="12"/>
        <v>6</v>
      </c>
      <c r="AZ37" s="8">
        <f t="shared" si="12"/>
        <v>6</v>
      </c>
      <c r="BB37" s="8">
        <f t="shared" si="13"/>
        <v>60</v>
      </c>
      <c r="BC37" s="8">
        <f t="shared" si="13"/>
        <v>6</v>
      </c>
      <c r="BD37" s="8">
        <f t="shared" si="13"/>
        <v>6</v>
      </c>
    </row>
    <row r="38" spans="1:56">
      <c r="A38" s="36">
        <v>1</v>
      </c>
      <c r="B38" s="12" t="s">
        <v>145</v>
      </c>
      <c r="D38" s="7" t="s">
        <v>146</v>
      </c>
      <c r="E38" s="6"/>
      <c r="F38" s="6"/>
      <c r="G38" s="6"/>
      <c r="J38" s="3">
        <f>J28+J29+J31+J33+J35+J37</f>
        <v>2327.6446864000004</v>
      </c>
      <c r="K38" s="3">
        <f>K28+K29+K31+K33+K35+K37</f>
        <v>171.16446864</v>
      </c>
      <c r="L38" s="3">
        <f>L28+L29+L31+L33+L35+L37</f>
        <v>171.16446864</v>
      </c>
      <c r="M38" t="s">
        <v>465</v>
      </c>
      <c r="N38" s="3">
        <f>N28+N29+N31+N33+N35+N37</f>
        <v>2507.81410336</v>
      </c>
      <c r="O38" s="3">
        <f>O28+O29+O31+O33+O35+O37</f>
        <v>183.50141033599999</v>
      </c>
      <c r="P38" s="3">
        <f>P28+P29+P31+P33+P35+P37</f>
        <v>141.50141033599999</v>
      </c>
      <c r="R38" s="3">
        <f>R28+R29+R31+R33+R35+R37</f>
        <v>1068.1148843999999</v>
      </c>
      <c r="S38" s="3">
        <f>S28+S29+S31+S33+S35+S37</f>
        <v>146.01148844000002</v>
      </c>
      <c r="T38" s="3">
        <f>T28+T29+T31+T33+T35+T37</f>
        <v>146.01148844000002</v>
      </c>
      <c r="V38" s="3">
        <f>V28+V29+V31+V33+V35+V37</f>
        <v>1088.7538485600001</v>
      </c>
      <c r="W38" s="3">
        <f>W28+W29+W31+W33+W35+W37</f>
        <v>159.59138485600002</v>
      </c>
      <c r="X38" s="3">
        <f>X28+X29+X31+X33+X35+X37</f>
        <v>117.591384856</v>
      </c>
      <c r="Z38" s="3">
        <f>Z28+Z29+Z31+Z33+Z35+Z37</f>
        <v>2221.8336661999997</v>
      </c>
      <c r="AA38" s="3">
        <f>AA28+AA29+AA31+AA33+AA35+AA37</f>
        <v>160.58336661999996</v>
      </c>
      <c r="AB38" s="3">
        <f>AB28+AB29+AB31+AB33+AB35+AB37</f>
        <v>160.58336661999996</v>
      </c>
      <c r="AD38" s="3">
        <f>AD28+AD29+AD31+AD33+AD35+AD37</f>
        <v>2335.1812218800001</v>
      </c>
      <c r="AE38" s="3">
        <f>AE28+AE29+AE31+AE33+AE35+AE37</f>
        <v>173.45012218799997</v>
      </c>
      <c r="AF38" s="3">
        <f>AF28+AF29+AF31+AF33+AF35+AF37</f>
        <v>131.45012218799999</v>
      </c>
      <c r="AH38" s="3">
        <f>AH28+AH29+AH31+AH33+AH35+AH37</f>
        <v>2134.2626163999998</v>
      </c>
      <c r="AI38" s="3">
        <f>AI28+AI29+AI31+AI33+AI35+AI37</f>
        <v>151.82626163999998</v>
      </c>
      <c r="AJ38" s="3">
        <f>AJ28+AJ29+AJ31+AJ33+AJ35+AJ37</f>
        <v>151.82626163999998</v>
      </c>
      <c r="AL38" s="3">
        <f>AL28+AL29+AL31+AL33+AL35+AL37</f>
        <v>2194.7421853599994</v>
      </c>
      <c r="AM38" s="3">
        <f>AM28+AM29+AM31+AM33+AM35+AM37</f>
        <v>165.19021853599997</v>
      </c>
      <c r="AN38" s="3">
        <f>AN28+AN29+AN31+AN33+AN35+AN37</f>
        <v>123.190218536</v>
      </c>
      <c r="AP38" s="3">
        <f>AP28+AP29+AP31+AP33+AP35+AP37</f>
        <v>2140.8605033999997</v>
      </c>
      <c r="AQ38" s="3">
        <f>AQ28+AQ29+AQ31+AQ33+AQ35+AQ37</f>
        <v>152.48605034000002</v>
      </c>
      <c r="AR38" s="3">
        <f>AR28+AR29+AR31+AR33+AR35+AR37</f>
        <v>152.48605034000002</v>
      </c>
      <c r="AT38" s="3">
        <f>AT28+AT29+AT31+AT33+AT35+AT37</f>
        <v>2204.4827691599999</v>
      </c>
      <c r="AU38" s="3">
        <f>AU28+AU29+AU31+AU33+AU35+AU37</f>
        <v>165.79227691600002</v>
      </c>
      <c r="AV38" s="3">
        <f>AV28+AV29+AV31+AV33+AV35+AV37</f>
        <v>123.79227691600001</v>
      </c>
      <c r="AX38" s="3">
        <f>J38+R38+Z38+AH38+AP38</f>
        <v>9892.7163567999996</v>
      </c>
      <c r="AY38" s="3">
        <f t="shared" si="12"/>
        <v>782.07163567999999</v>
      </c>
      <c r="AZ38" s="3">
        <f t="shared" si="12"/>
        <v>782.07163567999999</v>
      </c>
      <c r="BB38" s="3">
        <f t="shared" si="13"/>
        <v>10330.97412832</v>
      </c>
      <c r="BC38" s="3">
        <f t="shared" si="13"/>
        <v>847.52541283200003</v>
      </c>
      <c r="BD38" s="3">
        <f t="shared" si="13"/>
        <v>637.52541283199992</v>
      </c>
    </row>
    <row r="39" spans="1:56">
      <c r="A39" s="36">
        <v>1</v>
      </c>
      <c r="B39" s="12" t="s">
        <v>145</v>
      </c>
      <c r="E39" s="6"/>
      <c r="F39" s="6"/>
      <c r="G39" s="6"/>
      <c r="L39" s="3">
        <f>J38+K38+L38</f>
        <v>2669.9736236800004</v>
      </c>
      <c r="M39" t="s">
        <v>465</v>
      </c>
      <c r="P39" s="3">
        <f>N38+O38+P38</f>
        <v>2832.8169240319999</v>
      </c>
      <c r="T39" s="3">
        <f>R38+S38+T38</f>
        <v>1360.1378612799999</v>
      </c>
      <c r="X39" s="3">
        <f>V38+W38+X38</f>
        <v>1365.9366182720003</v>
      </c>
      <c r="AB39" s="3">
        <f>Z38+AA38+AB38</f>
        <v>2543.0003994399999</v>
      </c>
      <c r="AF39" s="3">
        <f>AD38+AE38+AF38</f>
        <v>2640.0814662560001</v>
      </c>
      <c r="AJ39" s="3">
        <f>AH38+AI38+AJ38</f>
        <v>2437.9151396799998</v>
      </c>
      <c r="AN39" s="3">
        <f>AL38+AM38+AN38</f>
        <v>2483.1226224319994</v>
      </c>
      <c r="AR39" s="3">
        <f>AP38+AQ38+AR38</f>
        <v>2445.8326040799998</v>
      </c>
      <c r="AV39" s="3">
        <f>AT38+AU38+AV38</f>
        <v>2494.0673229919998</v>
      </c>
      <c r="AZ39" s="3">
        <f>AX38+AY38+AZ38</f>
        <v>11456.85962816</v>
      </c>
      <c r="BD39" s="3">
        <f>BB38+BC38+BD38</f>
        <v>11816.024953983999</v>
      </c>
    </row>
    <row r="40" spans="1:56">
      <c r="A40" s="36">
        <v>1</v>
      </c>
      <c r="B40" s="12" t="s">
        <v>147</v>
      </c>
      <c r="D40" s="7" t="s">
        <v>148</v>
      </c>
      <c r="E40" s="6"/>
      <c r="F40" s="6"/>
      <c r="G40" s="6"/>
      <c r="J40" s="3">
        <f>J28+J30+J32+J34+J36+J37</f>
        <v>2491.4431658000003</v>
      </c>
      <c r="K40" s="3">
        <f>K28+K30+K32+K34+K36+K37</f>
        <v>187.54431657999999</v>
      </c>
      <c r="L40" s="3">
        <f>L28+L30+L32+L34+L36+L37</f>
        <v>187.54431657999999</v>
      </c>
      <c r="M40" t="s">
        <v>465</v>
      </c>
      <c r="N40" s="3">
        <f>N28+N30+N32+N34+N36+N37</f>
        <v>2771.0436549200003</v>
      </c>
      <c r="O40" s="3">
        <f>O28+O30+O32+O34+O36+O37</f>
        <v>198.96436549199998</v>
      </c>
      <c r="P40" s="3">
        <f>P28+P30+P32+P34+P36+P37</f>
        <v>156.96436549199998</v>
      </c>
      <c r="R40" s="3">
        <f>R28+R30+R32+R34+R36+R37</f>
        <v>1092.959482</v>
      </c>
      <c r="S40" s="3">
        <f>S28+S30+S32+S34+S36+S37</f>
        <v>148.49594819999999</v>
      </c>
      <c r="T40" s="3">
        <f>T28+T30+T32+T34+T36+T37</f>
        <v>148.49594819999999</v>
      </c>
      <c r="V40" s="3">
        <f>V28+V30+V32+V34+V36+V37</f>
        <v>1124.8422868</v>
      </c>
      <c r="W40" s="3">
        <f>W28+W30+W32+W34+W36+W37</f>
        <v>161.84422867999999</v>
      </c>
      <c r="X40" s="3">
        <f>X28+X30+X32+X34+X36+X37</f>
        <v>119.84422868</v>
      </c>
      <c r="Z40" s="3">
        <f>Z28+Z30+Z32+Z34+Z36+Z37</f>
        <v>2327.2023374</v>
      </c>
      <c r="AA40" s="3">
        <f>AA28+AA30+AA32+AA34+AA36+AA37</f>
        <v>171.12023373999997</v>
      </c>
      <c r="AB40" s="3">
        <f>AB28+AB30+AB32+AB34+AB36+AB37</f>
        <v>171.12023373999997</v>
      </c>
      <c r="AD40" s="3">
        <f>AD28+AD30+AD32+AD34+AD36+AD37</f>
        <v>2503.0619807600001</v>
      </c>
      <c r="AE40" s="3">
        <f>AE28+AE30+AE32+AE34+AE36+AE37</f>
        <v>183.36219807599997</v>
      </c>
      <c r="AF40" s="3">
        <f>AF28+AF30+AF32+AF34+AF36+AF37</f>
        <v>141.36219807599997</v>
      </c>
      <c r="AH40" s="3">
        <f>AH28+AH30+AH32+AH34+AH36+AH37</f>
        <v>2191.3136586000001</v>
      </c>
      <c r="AI40" s="3">
        <f>AI28+AI30+AI32+AI34+AI36+AI37</f>
        <v>157.53136585999999</v>
      </c>
      <c r="AJ40" s="3">
        <f>AJ28+AJ30+AJ32+AJ34+AJ36+AJ37</f>
        <v>157.53136585999999</v>
      </c>
      <c r="AL40" s="3">
        <f>AL28+AL30+AL32+AL34+AL36+AL37</f>
        <v>2285.1265496400001</v>
      </c>
      <c r="AM40" s="3">
        <f>AM28+AM30+AM32+AM34+AM36+AM37</f>
        <v>170.54465496399999</v>
      </c>
      <c r="AN40" s="3">
        <f>AN28+AN30+AN32+AN34+AN36+AN37</f>
        <v>128.54465496399999</v>
      </c>
      <c r="AP40" s="3">
        <f>AP28+AP30+AP32+AP34+AP36+AP37</f>
        <v>2201.6791616</v>
      </c>
      <c r="AQ40" s="3">
        <f>AQ28+AQ30+AQ32+AQ34+AQ36+AQ37</f>
        <v>158.56791615999998</v>
      </c>
      <c r="AR40" s="3">
        <f>AR28+AR30+AR32+AR34+AR36+AR37</f>
        <v>158.56791615999998</v>
      </c>
      <c r="AT40" s="3">
        <f>AT28+AT30+AT32+AT34+AT36+AT37</f>
        <v>2300.4764518400002</v>
      </c>
      <c r="AU40" s="3">
        <f>AU28+AU30+AU32+AU34+AU36+AU37</f>
        <v>171.49164518399999</v>
      </c>
      <c r="AV40" s="3">
        <f>AV28+AV30+AV32+AV34+AV36+AV37</f>
        <v>129.49164518399999</v>
      </c>
      <c r="AX40" s="3">
        <f>J40+R40+Z40+AH40+AP40</f>
        <v>10304.597805400001</v>
      </c>
      <c r="AY40" s="3">
        <f t="shared" ref="AY40:AZ40" si="14">K40+S40+AA40+AI40+AQ40</f>
        <v>823.25978053999995</v>
      </c>
      <c r="AZ40" s="3">
        <f t="shared" si="14"/>
        <v>823.25978053999995</v>
      </c>
      <c r="BB40" s="3">
        <f t="shared" ref="BB40:BD40" si="15">N40+V40+AD40+AL40+AT40</f>
        <v>10984.55092396</v>
      </c>
      <c r="BC40" s="3">
        <f t="shared" si="15"/>
        <v>886.20709239600001</v>
      </c>
      <c r="BD40" s="3">
        <f t="shared" si="15"/>
        <v>676.20709239600001</v>
      </c>
    </row>
    <row r="41" spans="1:56">
      <c r="A41" s="36">
        <v>1</v>
      </c>
      <c r="B41" s="12" t="s">
        <v>147</v>
      </c>
      <c r="E41" s="6"/>
      <c r="F41" s="6"/>
      <c r="G41" s="6"/>
      <c r="L41" s="3">
        <f>J40+K40+L40</f>
        <v>2866.5317989599998</v>
      </c>
      <c r="M41" t="s">
        <v>465</v>
      </c>
      <c r="P41" s="3">
        <f>N40+O40+P40</f>
        <v>3126.9723859040005</v>
      </c>
      <c r="T41" s="3">
        <f>R40+S40+T40</f>
        <v>1389.9513783999998</v>
      </c>
      <c r="X41" s="3">
        <f>V40+W40+X40</f>
        <v>1406.53074416</v>
      </c>
      <c r="AB41" s="3">
        <f>Z40+AA40+AB40</f>
        <v>2669.44280488</v>
      </c>
      <c r="AF41" s="3">
        <f>AD40+AE40+AF40</f>
        <v>2827.7863769119999</v>
      </c>
      <c r="AJ41" s="3">
        <f>AH40+AI40+AJ40</f>
        <v>2506.3763903199997</v>
      </c>
      <c r="AN41" s="3">
        <f>AL40+AM40+AN40</f>
        <v>2584.2158595680003</v>
      </c>
      <c r="AR41" s="3">
        <f>AP40+AQ40+AR40</f>
        <v>2518.8149939200002</v>
      </c>
      <c r="AV41" s="3">
        <f>AT40+AU40+AV40</f>
        <v>2601.4597422080001</v>
      </c>
      <c r="AZ41" s="3">
        <f>AX40+AY40+AZ40</f>
        <v>11951.117366480001</v>
      </c>
      <c r="BD41" s="3">
        <f>BB40+BC40+BD40</f>
        <v>12546.965108752</v>
      </c>
    </row>
    <row r="42" spans="1:56">
      <c r="A42" s="36">
        <v>1</v>
      </c>
      <c r="B42" s="36">
        <v>1</v>
      </c>
      <c r="F42"/>
      <c r="M42" t="s">
        <v>465</v>
      </c>
    </row>
    <row r="43" spans="1:56">
      <c r="A43" s="36">
        <v>1</v>
      </c>
      <c r="B43" s="36">
        <v>1</v>
      </c>
      <c r="F43"/>
      <c r="N43" s="2">
        <f>N38-J38</f>
        <v>180.16941695999958</v>
      </c>
      <c r="O43" s="2">
        <f>O38-K38</f>
        <v>12.336941695999997</v>
      </c>
      <c r="P43" s="2">
        <f>P38-L38</f>
        <v>-29.663058304000003</v>
      </c>
      <c r="V43" s="2">
        <f>V38-R38</f>
        <v>20.638964160000114</v>
      </c>
      <c r="W43" s="2">
        <f>W38-S38</f>
        <v>13.579896415999997</v>
      </c>
      <c r="X43" s="2">
        <f>X38-T38</f>
        <v>-28.420103584000017</v>
      </c>
      <c r="AD43" s="2">
        <f>AD38-Z38</f>
        <v>113.34755568000037</v>
      </c>
      <c r="AE43" s="2">
        <f>AE38-AA38</f>
        <v>12.866755568000002</v>
      </c>
      <c r="AF43" s="2">
        <f>AF38-AB38</f>
        <v>-29.133244431999969</v>
      </c>
      <c r="AL43" s="2">
        <f>AL38-AH38</f>
        <v>60.479568959999597</v>
      </c>
      <c r="AM43" s="2">
        <f>AM38-AI38</f>
        <v>13.363956895999991</v>
      </c>
      <c r="AN43" s="2">
        <f>AN38-AJ38</f>
        <v>-28.636043103999981</v>
      </c>
      <c r="AT43" s="2">
        <f>AT38-AP38</f>
        <v>63.622265760000118</v>
      </c>
      <c r="AU43" s="2">
        <f>AU38-AQ38</f>
        <v>13.306226576</v>
      </c>
      <c r="AV43" s="2">
        <f>AV38-AR38</f>
        <v>-28.693773424000014</v>
      </c>
      <c r="BB43" s="2">
        <f>BB38-AX38</f>
        <v>438.25777152000046</v>
      </c>
      <c r="BC43" s="2">
        <f>BC38-AY38</f>
        <v>65.453777152000043</v>
      </c>
      <c r="BD43" s="2">
        <f>BD38-AZ38</f>
        <v>-144.54622284800007</v>
      </c>
    </row>
    <row r="44" spans="1:56">
      <c r="A44" s="36">
        <v>1</v>
      </c>
      <c r="B44" s="36">
        <v>1</v>
      </c>
      <c r="F44"/>
      <c r="P44" s="2">
        <f>P39-L39</f>
        <v>162.84330035199946</v>
      </c>
      <c r="X44" s="2">
        <f>X39-T39</f>
        <v>5.7987569920003352</v>
      </c>
      <c r="AF44" s="2">
        <f>AF39-AB39</f>
        <v>97.081066816000202</v>
      </c>
      <c r="AN44" s="2">
        <f>AN39-AJ39</f>
        <v>45.207482751999578</v>
      </c>
      <c r="AV44" s="2">
        <f>AV39-AR39</f>
        <v>48.234718912000062</v>
      </c>
      <c r="BD44" s="2">
        <f>BD39-AZ39</f>
        <v>359.1653258239985</v>
      </c>
    </row>
    <row r="45" spans="1:56">
      <c r="A45" s="36">
        <v>1</v>
      </c>
      <c r="B45" s="36">
        <v>1</v>
      </c>
      <c r="F45"/>
      <c r="N45" s="2">
        <f>N40-J40</f>
        <v>279.60048912000002</v>
      </c>
      <c r="O45" s="2">
        <f>O40-K40</f>
        <v>11.420048911999999</v>
      </c>
      <c r="P45" s="2">
        <f>P40-L40</f>
        <v>-30.579951088000001</v>
      </c>
      <c r="V45" s="2">
        <f>V40-R40</f>
        <v>31.882804800000031</v>
      </c>
      <c r="W45" s="2">
        <f>W40-S40</f>
        <v>13.34828048</v>
      </c>
      <c r="X45" s="2">
        <f>X40-T40</f>
        <v>-28.651719519999986</v>
      </c>
      <c r="AD45" s="2">
        <f>AD40-Z40</f>
        <v>175.85964336000006</v>
      </c>
      <c r="AE45" s="2">
        <f>AE40-AA40</f>
        <v>12.241964335999995</v>
      </c>
      <c r="AF45" s="2">
        <f>AF40-AB40</f>
        <v>-29.758035664000005</v>
      </c>
      <c r="AL45" s="2">
        <f>AL40-AH40</f>
        <v>93.812891040000068</v>
      </c>
      <c r="AM45" s="2">
        <f>AM40-AI40</f>
        <v>13.013289103999995</v>
      </c>
      <c r="AN45" s="2">
        <f>AN40-AJ40</f>
        <v>-28.986710896000005</v>
      </c>
      <c r="AT45" s="2">
        <f>AT40-AP40</f>
        <v>98.797290240000166</v>
      </c>
      <c r="AU45" s="2">
        <f>AU40-AQ40</f>
        <v>12.923729024000011</v>
      </c>
      <c r="AV45" s="2">
        <f>AV40-AR40</f>
        <v>-29.076270975999989</v>
      </c>
      <c r="BB45" s="2">
        <f>BB40-AX40</f>
        <v>679.95311855999898</v>
      </c>
      <c r="BC45" s="2">
        <f>BC40-AY40</f>
        <v>62.947311856000056</v>
      </c>
      <c r="BD45" s="2">
        <f>BD40-AZ40</f>
        <v>-147.05268814399994</v>
      </c>
    </row>
    <row r="46" spans="1:56">
      <c r="A46" s="36">
        <v>1</v>
      </c>
      <c r="B46" s="36">
        <v>1</v>
      </c>
      <c r="F46"/>
      <c r="P46" s="2">
        <f>P41-L41</f>
        <v>260.44058694400064</v>
      </c>
      <c r="X46" s="2">
        <f>X41-T41</f>
        <v>16.579365760000201</v>
      </c>
      <c r="AF46" s="2">
        <f>AF41-AB41</f>
        <v>158.34357203199988</v>
      </c>
      <c r="AN46" s="2">
        <f>AN41-AJ41</f>
        <v>77.839469248000569</v>
      </c>
      <c r="AV46" s="2">
        <f>AV41-AR41</f>
        <v>82.644748287999846</v>
      </c>
      <c r="BD46" s="2">
        <f>BD41-AZ41</f>
        <v>595.84774227199887</v>
      </c>
    </row>
    <row r="47" spans="1:56">
      <c r="A47" s="36">
        <v>1</v>
      </c>
      <c r="B47" s="36">
        <v>1</v>
      </c>
      <c r="C47" t="s">
        <v>20</v>
      </c>
      <c r="F47"/>
    </row>
    <row r="48" spans="1:56">
      <c r="A48" s="36">
        <v>1</v>
      </c>
      <c r="B48" s="36">
        <v>1</v>
      </c>
      <c r="D48" s="6" t="s">
        <v>74</v>
      </c>
      <c r="E48" s="6"/>
      <c r="F48" s="6"/>
      <c r="G48" s="6"/>
      <c r="J48" s="6"/>
      <c r="K48" s="6"/>
      <c r="L48" s="6"/>
      <c r="M48" s="6"/>
      <c r="N48" s="6"/>
      <c r="O48" s="6"/>
      <c r="P48" s="6"/>
      <c r="R48" s="6"/>
      <c r="S48" s="6"/>
      <c r="T48" s="6"/>
      <c r="U48" s="6"/>
      <c r="V48" s="6"/>
      <c r="W48" s="6"/>
      <c r="X48" s="6"/>
      <c r="Z48" s="6"/>
      <c r="AA48" s="6"/>
      <c r="AB48" s="6"/>
      <c r="AC48" s="6"/>
      <c r="AD48" s="6"/>
      <c r="AE48" s="6"/>
      <c r="AF48" s="6"/>
      <c r="AH48" s="6"/>
      <c r="AI48" s="6"/>
      <c r="AJ48" s="6"/>
      <c r="AK48" s="6"/>
      <c r="AL48" s="6"/>
      <c r="AM48" s="6"/>
      <c r="AN48" s="6"/>
      <c r="AP48" s="6"/>
      <c r="AQ48" s="6"/>
      <c r="AR48" s="6"/>
      <c r="AS48" s="6"/>
      <c r="AT48" s="6"/>
      <c r="AU48" s="6"/>
      <c r="AV48" s="6"/>
    </row>
    <row r="49" spans="1:56">
      <c r="A49" s="36">
        <v>1</v>
      </c>
      <c r="B49" s="36">
        <v>1</v>
      </c>
      <c r="C49" s="6"/>
      <c r="D49" s="6" t="s">
        <v>149</v>
      </c>
      <c r="E49" s="6"/>
      <c r="F49" s="6"/>
      <c r="G49" s="6"/>
      <c r="J49" s="6">
        <v>5.0560000000000001E-2</v>
      </c>
      <c r="K49" s="6" t="s">
        <v>77</v>
      </c>
      <c r="L49" s="6"/>
      <c r="M49" s="6"/>
      <c r="N49" s="6"/>
      <c r="O49" s="6"/>
      <c r="P49" s="6"/>
      <c r="R49" s="6">
        <v>5.0560000000000001E-2</v>
      </c>
      <c r="S49" s="6" t="s">
        <v>77</v>
      </c>
      <c r="T49" s="6"/>
      <c r="U49" s="6"/>
      <c r="V49" s="6"/>
      <c r="W49" s="6"/>
      <c r="X49" s="6"/>
      <c r="Z49" s="6">
        <v>5.0560000000000001E-2</v>
      </c>
      <c r="AA49" s="6" t="s">
        <v>77</v>
      </c>
      <c r="AB49" s="6"/>
      <c r="AC49" s="6"/>
      <c r="AD49" s="6"/>
      <c r="AE49" s="6"/>
      <c r="AF49" s="6"/>
      <c r="AH49" s="6">
        <v>5.0560000000000001E-2</v>
      </c>
      <c r="AI49" s="6" t="s">
        <v>77</v>
      </c>
      <c r="AJ49" s="6"/>
      <c r="AK49" s="6"/>
      <c r="AL49" s="6"/>
      <c r="AM49" s="6"/>
      <c r="AN49" s="6"/>
      <c r="AP49" s="6">
        <v>5.0560000000000001E-2</v>
      </c>
      <c r="AQ49" s="6" t="s">
        <v>77</v>
      </c>
      <c r="AR49" s="6"/>
      <c r="AS49" s="6"/>
      <c r="AT49" s="6"/>
      <c r="AU49" s="6"/>
      <c r="AV49" s="6"/>
    </row>
    <row r="50" spans="1:56">
      <c r="A50" s="36">
        <v>1</v>
      </c>
      <c r="B50" s="36">
        <v>1</v>
      </c>
      <c r="C50" s="6"/>
      <c r="D50" s="6" t="s">
        <v>150</v>
      </c>
      <c r="E50" s="6"/>
      <c r="F50" s="6"/>
      <c r="G50" s="6"/>
      <c r="J50" s="6">
        <v>5.5300000000000002E-3</v>
      </c>
      <c r="K50" s="6" t="s">
        <v>77</v>
      </c>
      <c r="L50" s="6"/>
      <c r="M50" s="6"/>
      <c r="N50" s="6"/>
      <c r="O50" s="6"/>
      <c r="P50" s="6"/>
      <c r="R50" s="6">
        <v>5.5300000000000002E-3</v>
      </c>
      <c r="S50" s="6" t="s">
        <v>77</v>
      </c>
      <c r="T50" s="6"/>
      <c r="U50" s="6"/>
      <c r="V50" s="6"/>
      <c r="W50" s="6"/>
      <c r="X50" s="6"/>
      <c r="Z50" s="6">
        <v>5.5300000000000002E-3</v>
      </c>
      <c r="AA50" s="6" t="s">
        <v>77</v>
      </c>
      <c r="AB50" s="6"/>
      <c r="AC50" s="6"/>
      <c r="AD50" s="6"/>
      <c r="AE50" s="6"/>
      <c r="AF50" s="6"/>
      <c r="AH50" s="6">
        <v>5.5300000000000002E-3</v>
      </c>
      <c r="AI50" s="6" t="s">
        <v>77</v>
      </c>
      <c r="AJ50" s="6"/>
      <c r="AK50" s="6"/>
      <c r="AL50" s="6"/>
      <c r="AM50" s="6"/>
      <c r="AN50" s="6"/>
      <c r="AP50" s="6">
        <v>5.5300000000000002E-3</v>
      </c>
      <c r="AQ50" s="6" t="s">
        <v>77</v>
      </c>
      <c r="AR50" s="6"/>
      <c r="AS50" s="6"/>
      <c r="AT50" s="6"/>
      <c r="AU50" s="6"/>
      <c r="AV50" s="6"/>
    </row>
    <row r="51" spans="1:56">
      <c r="A51">
        <v>1</v>
      </c>
      <c r="B51">
        <v>1</v>
      </c>
      <c r="C51" s="6"/>
      <c r="D51" s="6"/>
      <c r="E51" s="6"/>
      <c r="F51" s="6"/>
      <c r="G51" s="6"/>
      <c r="J51" s="6"/>
      <c r="K51" s="6"/>
      <c r="L51" s="6"/>
      <c r="M51" s="6"/>
      <c r="N51" s="6"/>
      <c r="O51" s="6"/>
      <c r="P51" s="6"/>
      <c r="R51" s="6"/>
      <c r="S51" s="6"/>
      <c r="T51" s="6"/>
      <c r="U51" s="6"/>
      <c r="V51" s="6"/>
      <c r="W51" s="6"/>
      <c r="X51" s="6"/>
      <c r="Z51" s="6"/>
      <c r="AA51" s="6"/>
      <c r="AB51" s="6"/>
      <c r="AC51" s="6"/>
      <c r="AD51" s="6"/>
      <c r="AE51" s="6"/>
      <c r="AF51" s="6"/>
      <c r="AH51" s="6"/>
      <c r="AI51" s="6"/>
      <c r="AJ51" s="6"/>
      <c r="AK51" s="6"/>
      <c r="AL51" s="6"/>
      <c r="AM51" s="6"/>
      <c r="AN51" s="6"/>
      <c r="AP51" s="6"/>
      <c r="AQ51" s="6"/>
      <c r="AR51" s="6"/>
      <c r="AS51" s="6"/>
      <c r="AT51" s="6"/>
      <c r="AU51" s="6"/>
      <c r="AV51" s="6"/>
    </row>
    <row r="52" spans="1:56">
      <c r="A52">
        <v>1</v>
      </c>
      <c r="B52">
        <v>1</v>
      </c>
      <c r="C52" s="6"/>
      <c r="D52" s="6"/>
      <c r="E52" s="6"/>
      <c r="F52" s="6"/>
      <c r="G52" s="6"/>
      <c r="J52" s="6" t="s">
        <v>82</v>
      </c>
      <c r="K52" s="6"/>
      <c r="L52" s="6"/>
      <c r="M52" s="6"/>
      <c r="N52" s="6" t="s">
        <v>83</v>
      </c>
      <c r="O52" s="6"/>
      <c r="P52" s="6"/>
      <c r="R52" s="6" t="s">
        <v>82</v>
      </c>
      <c r="S52" s="6"/>
      <c r="T52" s="6"/>
      <c r="U52" s="6"/>
      <c r="V52" s="6" t="s">
        <v>83</v>
      </c>
      <c r="W52" s="6"/>
      <c r="X52" s="6"/>
      <c r="Z52" s="6" t="s">
        <v>82</v>
      </c>
      <c r="AA52" s="6"/>
      <c r="AB52" s="6"/>
      <c r="AC52" s="6"/>
      <c r="AD52" s="6" t="s">
        <v>83</v>
      </c>
      <c r="AE52" s="6"/>
      <c r="AF52" s="6"/>
      <c r="AH52" s="6" t="s">
        <v>82</v>
      </c>
      <c r="AI52" s="6"/>
      <c r="AJ52" s="6"/>
      <c r="AK52" s="6"/>
      <c r="AL52" s="6" t="s">
        <v>83</v>
      </c>
      <c r="AM52" s="6"/>
      <c r="AN52" s="6"/>
      <c r="AP52" s="6" t="s">
        <v>82</v>
      </c>
      <c r="AQ52" s="6"/>
      <c r="AR52" s="6"/>
      <c r="AS52" s="6"/>
      <c r="AT52" s="6" t="s">
        <v>83</v>
      </c>
      <c r="AU52" s="6"/>
      <c r="AV52" s="6"/>
      <c r="AX52" s="6" t="s">
        <v>82</v>
      </c>
      <c r="AY52" s="6"/>
      <c r="AZ52" s="6"/>
      <c r="BA52" s="6"/>
      <c r="BB52" s="6" t="s">
        <v>83</v>
      </c>
      <c r="BC52" s="6"/>
      <c r="BD52" s="6"/>
    </row>
    <row r="53" spans="1:56">
      <c r="A53" s="12" t="s">
        <v>84</v>
      </c>
      <c r="B53" s="12" t="s">
        <v>85</v>
      </c>
      <c r="C53" s="6"/>
      <c r="D53" s="4" t="s">
        <v>20</v>
      </c>
      <c r="E53" s="43"/>
      <c r="F53" s="44"/>
      <c r="G53" s="45"/>
      <c r="H53" s="46"/>
      <c r="J53" s="21" t="s">
        <v>86</v>
      </c>
      <c r="K53" s="20"/>
      <c r="L53" s="19"/>
      <c r="N53" s="21" t="s">
        <v>86</v>
      </c>
      <c r="O53" s="20"/>
      <c r="P53" s="19"/>
      <c r="R53" s="21" t="s">
        <v>87</v>
      </c>
      <c r="S53" s="20"/>
      <c r="T53" s="19"/>
      <c r="V53" s="21" t="s">
        <v>87</v>
      </c>
      <c r="W53" s="20"/>
      <c r="X53" s="19"/>
      <c r="Z53" s="21" t="s">
        <v>88</v>
      </c>
      <c r="AA53" s="20"/>
      <c r="AB53" s="19"/>
      <c r="AD53" s="21" t="s">
        <v>88</v>
      </c>
      <c r="AE53" s="20"/>
      <c r="AF53" s="19"/>
      <c r="AH53" s="21" t="s">
        <v>89</v>
      </c>
      <c r="AI53" s="20"/>
      <c r="AJ53" s="19"/>
      <c r="AL53" s="21" t="s">
        <v>89</v>
      </c>
      <c r="AM53" s="20"/>
      <c r="AN53" s="19"/>
      <c r="AP53" s="21" t="s">
        <v>90</v>
      </c>
      <c r="AQ53" s="20"/>
      <c r="AR53" s="19"/>
      <c r="AT53" s="21" t="s">
        <v>90</v>
      </c>
      <c r="AU53" s="20"/>
      <c r="AV53" s="19"/>
      <c r="AX53" s="21" t="s">
        <v>91</v>
      </c>
      <c r="AY53" s="20"/>
      <c r="AZ53" s="19"/>
      <c r="BB53" s="21" t="s">
        <v>91</v>
      </c>
      <c r="BC53" s="20"/>
      <c r="BD53" s="19"/>
    </row>
    <row r="54" spans="1:56">
      <c r="A54" s="12" t="s">
        <v>84</v>
      </c>
      <c r="B54" s="12" t="s">
        <v>85</v>
      </c>
      <c r="C54" s="6"/>
      <c r="D54" s="7"/>
      <c r="E54" s="7" t="s">
        <v>151</v>
      </c>
      <c r="F54" s="18" t="s">
        <v>92</v>
      </c>
      <c r="G54" s="7" t="s">
        <v>93</v>
      </c>
      <c r="H54" s="17" t="s">
        <v>94</v>
      </c>
      <c r="J54" s="18" t="s">
        <v>8</v>
      </c>
      <c r="K54" s="18" t="s">
        <v>9</v>
      </c>
      <c r="L54" s="18" t="s">
        <v>10</v>
      </c>
      <c r="N54" s="18" t="s">
        <v>8</v>
      </c>
      <c r="O54" s="18" t="s">
        <v>9</v>
      </c>
      <c r="P54" s="18" t="s">
        <v>10</v>
      </c>
      <c r="R54" s="18" t="s">
        <v>8</v>
      </c>
      <c r="S54" s="18" t="s">
        <v>9</v>
      </c>
      <c r="T54" s="18" t="s">
        <v>10</v>
      </c>
      <c r="V54" s="18" t="s">
        <v>8</v>
      </c>
      <c r="W54" s="18" t="s">
        <v>9</v>
      </c>
      <c r="X54" s="18" t="s">
        <v>10</v>
      </c>
      <c r="Z54" s="18" t="s">
        <v>8</v>
      </c>
      <c r="AA54" s="18" t="s">
        <v>9</v>
      </c>
      <c r="AB54" s="18" t="s">
        <v>10</v>
      </c>
      <c r="AD54" s="18" t="s">
        <v>8</v>
      </c>
      <c r="AE54" s="18" t="s">
        <v>9</v>
      </c>
      <c r="AF54" s="18" t="s">
        <v>10</v>
      </c>
      <c r="AH54" s="18" t="s">
        <v>8</v>
      </c>
      <c r="AI54" s="18" t="s">
        <v>9</v>
      </c>
      <c r="AJ54" s="18" t="s">
        <v>10</v>
      </c>
      <c r="AL54" s="18" t="s">
        <v>8</v>
      </c>
      <c r="AM54" s="18" t="s">
        <v>9</v>
      </c>
      <c r="AN54" s="18" t="s">
        <v>10</v>
      </c>
      <c r="AP54" s="18" t="s">
        <v>8</v>
      </c>
      <c r="AQ54" s="18" t="s">
        <v>9</v>
      </c>
      <c r="AR54" s="18" t="s">
        <v>10</v>
      </c>
      <c r="AT54" s="18" t="s">
        <v>8</v>
      </c>
      <c r="AU54" s="18" t="s">
        <v>9</v>
      </c>
      <c r="AV54" s="18" t="s">
        <v>10</v>
      </c>
      <c r="AX54" s="18" t="s">
        <v>8</v>
      </c>
      <c r="AY54" s="18" t="s">
        <v>9</v>
      </c>
      <c r="AZ54" s="18" t="s">
        <v>10</v>
      </c>
      <c r="BB54" s="18" t="s">
        <v>8</v>
      </c>
      <c r="BC54" s="18" t="s">
        <v>9</v>
      </c>
      <c r="BD54" s="18" t="s">
        <v>10</v>
      </c>
    </row>
    <row r="55" spans="1:56">
      <c r="A55" s="12" t="s">
        <v>84</v>
      </c>
      <c r="B55">
        <v>1</v>
      </c>
      <c r="C55" s="6"/>
      <c r="D55" s="9" t="s">
        <v>152</v>
      </c>
      <c r="E55" s="62" t="s">
        <v>153</v>
      </c>
      <c r="F55" s="14">
        <v>7</v>
      </c>
      <c r="G55" s="9"/>
      <c r="H55" s="5" t="s">
        <v>17</v>
      </c>
      <c r="J55" s="9">
        <v>2</v>
      </c>
      <c r="K55" s="25">
        <v>1</v>
      </c>
      <c r="L55" s="25">
        <v>1</v>
      </c>
      <c r="N55" s="162"/>
      <c r="O55" s="162"/>
      <c r="P55" s="162"/>
      <c r="Q55" s="68"/>
      <c r="R55" s="67">
        <v>2</v>
      </c>
      <c r="S55" s="34">
        <v>1</v>
      </c>
      <c r="T55" s="34">
        <v>1</v>
      </c>
      <c r="U55" s="68"/>
      <c r="V55" s="162"/>
      <c r="W55" s="162"/>
      <c r="X55" s="162"/>
      <c r="Y55" s="68"/>
      <c r="Z55" s="67">
        <v>2</v>
      </c>
      <c r="AA55" s="34">
        <v>1</v>
      </c>
      <c r="AB55" s="34">
        <v>1</v>
      </c>
      <c r="AC55" s="68"/>
      <c r="AD55" s="162"/>
      <c r="AE55" s="162"/>
      <c r="AF55" s="162"/>
      <c r="AG55" s="68"/>
      <c r="AH55" s="67">
        <v>2</v>
      </c>
      <c r="AI55" s="34">
        <v>1</v>
      </c>
      <c r="AJ55" s="34">
        <v>1</v>
      </c>
      <c r="AK55" s="68"/>
      <c r="AL55" s="162"/>
      <c r="AM55" s="162"/>
      <c r="AN55" s="162"/>
      <c r="AO55" s="68"/>
      <c r="AP55" s="67">
        <v>2</v>
      </c>
      <c r="AQ55" s="34">
        <v>1</v>
      </c>
      <c r="AR55" s="34">
        <v>1</v>
      </c>
      <c r="AS55" s="68"/>
      <c r="AT55" s="162"/>
      <c r="AU55" s="162"/>
      <c r="AV55" s="162"/>
    </row>
    <row r="56" spans="1:56">
      <c r="A56" s="12" t="s">
        <v>84</v>
      </c>
      <c r="B56">
        <v>1</v>
      </c>
      <c r="C56" s="6"/>
      <c r="D56" s="9" t="s">
        <v>154</v>
      </c>
      <c r="E56" s="62" t="s">
        <v>155</v>
      </c>
      <c r="F56" s="14">
        <v>7</v>
      </c>
      <c r="G56" s="9"/>
      <c r="H56" s="5" t="s">
        <v>17</v>
      </c>
      <c r="J56" s="9">
        <v>4</v>
      </c>
      <c r="K56" s="9">
        <v>4</v>
      </c>
      <c r="L56" s="9">
        <v>4</v>
      </c>
      <c r="N56" s="162"/>
      <c r="O56" s="162"/>
      <c r="P56" s="162"/>
      <c r="Q56" s="68"/>
      <c r="R56" s="67">
        <v>4</v>
      </c>
      <c r="S56" s="67">
        <v>4</v>
      </c>
      <c r="T56" s="67">
        <v>4</v>
      </c>
      <c r="U56" s="68"/>
      <c r="V56" s="162"/>
      <c r="W56" s="162"/>
      <c r="X56" s="162"/>
      <c r="Y56" s="68"/>
      <c r="Z56" s="67">
        <v>4</v>
      </c>
      <c r="AA56" s="67">
        <v>4</v>
      </c>
      <c r="AB56" s="67">
        <v>4</v>
      </c>
      <c r="AC56" s="68"/>
      <c r="AD56" s="162"/>
      <c r="AE56" s="162"/>
      <c r="AF56" s="162"/>
      <c r="AG56" s="68"/>
      <c r="AH56" s="67">
        <v>4</v>
      </c>
      <c r="AI56" s="67">
        <v>4</v>
      </c>
      <c r="AJ56" s="67">
        <v>4</v>
      </c>
      <c r="AK56" s="68"/>
      <c r="AL56" s="162"/>
      <c r="AM56" s="162"/>
      <c r="AN56" s="162"/>
      <c r="AO56" s="68"/>
      <c r="AP56" s="67">
        <v>4</v>
      </c>
      <c r="AQ56" s="67">
        <v>4</v>
      </c>
      <c r="AR56" s="67">
        <v>4</v>
      </c>
      <c r="AS56" s="68"/>
      <c r="AT56" s="162"/>
      <c r="AU56" s="162"/>
      <c r="AV56" s="162"/>
    </row>
    <row r="57" spans="1:56">
      <c r="A57" s="12" t="s">
        <v>84</v>
      </c>
      <c r="B57">
        <v>1</v>
      </c>
      <c r="C57" s="6"/>
      <c r="D57" s="9" t="s">
        <v>105</v>
      </c>
      <c r="E57" s="9"/>
      <c r="F57" s="14">
        <v>6</v>
      </c>
      <c r="G57" s="9" t="s">
        <v>156</v>
      </c>
      <c r="H57" s="5" t="s">
        <v>17</v>
      </c>
      <c r="J57" s="9">
        <v>2</v>
      </c>
      <c r="K57" s="9">
        <v>2</v>
      </c>
      <c r="L57" s="25">
        <v>1</v>
      </c>
      <c r="N57" s="162"/>
      <c r="O57" s="162"/>
      <c r="P57" s="162"/>
      <c r="Q57" s="68"/>
      <c r="R57" s="67">
        <v>2</v>
      </c>
      <c r="S57" s="67">
        <v>2</v>
      </c>
      <c r="T57" s="34">
        <v>1</v>
      </c>
      <c r="U57" s="68"/>
      <c r="V57" s="162"/>
      <c r="W57" s="162"/>
      <c r="X57" s="162"/>
      <c r="Y57" s="68"/>
      <c r="Z57" s="67">
        <v>2</v>
      </c>
      <c r="AA57" s="67">
        <v>2</v>
      </c>
      <c r="AB57" s="34">
        <v>1</v>
      </c>
      <c r="AC57" s="68"/>
      <c r="AD57" s="162"/>
      <c r="AE57" s="162"/>
      <c r="AF57" s="162"/>
      <c r="AG57" s="68"/>
      <c r="AH57" s="67">
        <v>2</v>
      </c>
      <c r="AI57" s="67">
        <v>2</v>
      </c>
      <c r="AJ57" s="34">
        <v>1</v>
      </c>
      <c r="AK57" s="68"/>
      <c r="AL57" s="162"/>
      <c r="AM57" s="162"/>
      <c r="AN57" s="162"/>
      <c r="AO57" s="68"/>
      <c r="AP57" s="67">
        <v>2</v>
      </c>
      <c r="AQ57" s="67">
        <v>2</v>
      </c>
      <c r="AR57" s="34">
        <v>1</v>
      </c>
      <c r="AS57" s="68"/>
      <c r="AT57" s="162"/>
      <c r="AU57" s="162"/>
      <c r="AV57" s="162"/>
    </row>
    <row r="58" spans="1:56">
      <c r="A58" s="12" t="s">
        <v>84</v>
      </c>
      <c r="B58">
        <v>1</v>
      </c>
      <c r="C58" s="6"/>
      <c r="D58" s="9" t="s">
        <v>157</v>
      </c>
      <c r="E58" s="62" t="s">
        <v>158</v>
      </c>
      <c r="F58" s="14">
        <v>5</v>
      </c>
      <c r="G58" s="9" t="s">
        <v>156</v>
      </c>
      <c r="H58" s="5" t="s">
        <v>17</v>
      </c>
      <c r="J58" s="9">
        <v>17</v>
      </c>
      <c r="K58" s="9">
        <v>17</v>
      </c>
      <c r="L58" s="9">
        <v>17</v>
      </c>
      <c r="N58" s="162"/>
      <c r="O58" s="162"/>
      <c r="P58" s="162"/>
      <c r="Q58" s="68"/>
      <c r="R58" s="67">
        <v>17</v>
      </c>
      <c r="S58" s="67">
        <v>17</v>
      </c>
      <c r="T58" s="67">
        <v>17</v>
      </c>
      <c r="U58" s="68"/>
      <c r="V58" s="162"/>
      <c r="W58" s="162"/>
      <c r="X58" s="162"/>
      <c r="Y58" s="68"/>
      <c r="Z58" s="67">
        <v>17</v>
      </c>
      <c r="AA58" s="67">
        <v>17</v>
      </c>
      <c r="AB58" s="67">
        <v>17</v>
      </c>
      <c r="AC58" s="68"/>
      <c r="AD58" s="162"/>
      <c r="AE58" s="162"/>
      <c r="AF58" s="162"/>
      <c r="AG58" s="68"/>
      <c r="AH58" s="67">
        <v>17</v>
      </c>
      <c r="AI58" s="67">
        <v>17</v>
      </c>
      <c r="AJ58" s="67">
        <v>17</v>
      </c>
      <c r="AK58" s="68"/>
      <c r="AL58" s="162"/>
      <c r="AM58" s="162"/>
      <c r="AN58" s="162"/>
      <c r="AO58" s="68"/>
      <c r="AP58" s="67">
        <v>17</v>
      </c>
      <c r="AQ58" s="67">
        <v>17</v>
      </c>
      <c r="AR58" s="67">
        <v>17</v>
      </c>
      <c r="AS58" s="68"/>
      <c r="AT58" s="162"/>
      <c r="AU58" s="162"/>
      <c r="AV58" s="162"/>
    </row>
    <row r="59" spans="1:56">
      <c r="A59" s="12" t="s">
        <v>84</v>
      </c>
      <c r="B59">
        <v>1</v>
      </c>
      <c r="C59" s="6"/>
      <c r="D59" s="29" t="s">
        <v>159</v>
      </c>
      <c r="E59" s="9" t="s">
        <v>160</v>
      </c>
      <c r="F59" s="14" t="s">
        <v>161</v>
      </c>
      <c r="G59" s="9" t="s">
        <v>117</v>
      </c>
      <c r="H59" s="5" t="s">
        <v>98</v>
      </c>
      <c r="J59" s="85">
        <v>17</v>
      </c>
      <c r="K59" s="9">
        <v>0</v>
      </c>
      <c r="L59" s="9">
        <v>0</v>
      </c>
      <c r="N59" s="162"/>
      <c r="O59" s="162"/>
      <c r="P59" s="162"/>
      <c r="Q59" s="68"/>
      <c r="R59" s="86">
        <v>0</v>
      </c>
      <c r="S59" s="67">
        <v>0</v>
      </c>
      <c r="T59" s="67">
        <v>0</v>
      </c>
      <c r="U59" s="68"/>
      <c r="V59" s="162"/>
      <c r="W59" s="162"/>
      <c r="X59" s="162"/>
      <c r="Y59" s="68"/>
      <c r="Z59" s="86">
        <v>17</v>
      </c>
      <c r="AA59" s="67">
        <v>0</v>
      </c>
      <c r="AB59" s="67">
        <v>0</v>
      </c>
      <c r="AC59" s="68"/>
      <c r="AD59" s="162"/>
      <c r="AE59" s="162"/>
      <c r="AF59" s="162"/>
      <c r="AG59" s="68"/>
      <c r="AH59" s="86">
        <v>17</v>
      </c>
      <c r="AI59" s="67">
        <v>0</v>
      </c>
      <c r="AJ59" s="67">
        <v>0</v>
      </c>
      <c r="AK59" s="68"/>
      <c r="AL59" s="162"/>
      <c r="AM59" s="162"/>
      <c r="AN59" s="162"/>
      <c r="AO59" s="68"/>
      <c r="AP59" s="69">
        <v>17</v>
      </c>
      <c r="AQ59" s="67">
        <v>0</v>
      </c>
      <c r="AR59" s="67">
        <v>0</v>
      </c>
      <c r="AS59" s="68"/>
      <c r="AT59" s="162"/>
      <c r="AU59" s="162"/>
      <c r="AV59" s="162"/>
    </row>
    <row r="60" spans="1:56">
      <c r="A60" s="12" t="s">
        <v>84</v>
      </c>
      <c r="B60">
        <v>1</v>
      </c>
      <c r="C60" s="6"/>
      <c r="D60" s="9" t="s">
        <v>162</v>
      </c>
      <c r="E60" s="62" t="s">
        <v>100</v>
      </c>
      <c r="F60" s="14">
        <v>1</v>
      </c>
      <c r="G60" s="9" t="s">
        <v>117</v>
      </c>
      <c r="H60" s="5" t="s">
        <v>102</v>
      </c>
      <c r="J60" s="9">
        <v>20</v>
      </c>
      <c r="K60" s="25">
        <v>20</v>
      </c>
      <c r="L60" s="25">
        <v>20</v>
      </c>
      <c r="N60" s="162"/>
      <c r="O60" s="162"/>
      <c r="P60" s="162"/>
      <c r="Q60" s="68"/>
      <c r="R60" s="67">
        <v>20</v>
      </c>
      <c r="S60" s="34">
        <v>20</v>
      </c>
      <c r="T60" s="34">
        <v>20</v>
      </c>
      <c r="U60" s="68"/>
      <c r="V60" s="162"/>
      <c r="W60" s="162"/>
      <c r="X60" s="162"/>
      <c r="Y60" s="68"/>
      <c r="Z60" s="67">
        <v>20</v>
      </c>
      <c r="AA60" s="34">
        <v>20</v>
      </c>
      <c r="AB60" s="34">
        <v>20</v>
      </c>
      <c r="AC60" s="68"/>
      <c r="AD60" s="162"/>
      <c r="AE60" s="162"/>
      <c r="AF60" s="162"/>
      <c r="AG60" s="68"/>
      <c r="AH60" s="67">
        <v>20</v>
      </c>
      <c r="AI60" s="34">
        <v>20</v>
      </c>
      <c r="AJ60" s="34">
        <v>20</v>
      </c>
      <c r="AK60" s="68"/>
      <c r="AL60" s="162"/>
      <c r="AM60" s="162"/>
      <c r="AN60" s="162"/>
      <c r="AO60" s="68"/>
      <c r="AP60" s="67">
        <v>20</v>
      </c>
      <c r="AQ60" s="34">
        <v>20</v>
      </c>
      <c r="AR60" s="34">
        <v>20</v>
      </c>
      <c r="AS60" s="68"/>
      <c r="AT60" s="162"/>
      <c r="AU60" s="162"/>
      <c r="AV60" s="162"/>
    </row>
    <row r="61" spans="1:56">
      <c r="A61" s="12" t="s">
        <v>84</v>
      </c>
      <c r="B61">
        <v>1</v>
      </c>
      <c r="C61" s="6"/>
      <c r="D61" s="9" t="s">
        <v>163</v>
      </c>
      <c r="E61" s="62" t="s">
        <v>100</v>
      </c>
      <c r="F61" s="14">
        <v>1</v>
      </c>
      <c r="G61" s="9" t="s">
        <v>117</v>
      </c>
      <c r="H61" s="5" t="s">
        <v>17</v>
      </c>
      <c r="J61" s="9">
        <v>10</v>
      </c>
      <c r="K61" s="25">
        <v>0</v>
      </c>
      <c r="L61" s="25">
        <v>0</v>
      </c>
      <c r="N61" s="162"/>
      <c r="O61" s="162"/>
      <c r="P61" s="162"/>
      <c r="Q61" s="68"/>
      <c r="R61" s="67">
        <v>10</v>
      </c>
      <c r="S61" s="34">
        <v>0</v>
      </c>
      <c r="T61" s="34">
        <v>0</v>
      </c>
      <c r="U61" s="68"/>
      <c r="V61" s="162"/>
      <c r="W61" s="162"/>
      <c r="X61" s="162"/>
      <c r="Y61" s="68"/>
      <c r="Z61" s="67">
        <v>10</v>
      </c>
      <c r="AA61" s="34">
        <v>0</v>
      </c>
      <c r="AB61" s="34">
        <v>0</v>
      </c>
      <c r="AC61" s="68"/>
      <c r="AD61" s="162"/>
      <c r="AE61" s="162"/>
      <c r="AF61" s="162"/>
      <c r="AG61" s="68"/>
      <c r="AH61" s="67">
        <v>10</v>
      </c>
      <c r="AI61" s="34">
        <v>0</v>
      </c>
      <c r="AJ61" s="34">
        <v>0</v>
      </c>
      <c r="AK61" s="68"/>
      <c r="AL61" s="162"/>
      <c r="AM61" s="162"/>
      <c r="AN61" s="162"/>
      <c r="AO61" s="68"/>
      <c r="AP61" s="67">
        <v>10</v>
      </c>
      <c r="AQ61" s="34">
        <v>0</v>
      </c>
      <c r="AR61" s="34">
        <v>0</v>
      </c>
      <c r="AS61" s="68"/>
      <c r="AT61" s="162"/>
      <c r="AU61" s="162"/>
      <c r="AV61" s="162"/>
    </row>
    <row r="62" spans="1:56">
      <c r="A62" s="12" t="s">
        <v>84</v>
      </c>
      <c r="B62">
        <v>1</v>
      </c>
      <c r="C62" s="6"/>
      <c r="D62" s="196" t="s">
        <v>164</v>
      </c>
      <c r="E62" s="62" t="s">
        <v>100</v>
      </c>
      <c r="F62" s="14">
        <v>1</v>
      </c>
      <c r="G62" s="9" t="s">
        <v>117</v>
      </c>
      <c r="H62" s="5" t="s">
        <v>102</v>
      </c>
      <c r="J62" s="9">
        <v>16</v>
      </c>
      <c r="K62" s="25">
        <v>10</v>
      </c>
      <c r="L62" s="25">
        <v>10</v>
      </c>
      <c r="N62" s="162"/>
      <c r="O62" s="162"/>
      <c r="P62" s="162"/>
      <c r="Q62" s="68"/>
      <c r="R62" s="67">
        <v>16</v>
      </c>
      <c r="S62" s="34">
        <v>10</v>
      </c>
      <c r="T62" s="34">
        <v>10</v>
      </c>
      <c r="U62" s="68"/>
      <c r="V62" s="162"/>
      <c r="W62" s="162"/>
      <c r="X62" s="162"/>
      <c r="Y62" s="68"/>
      <c r="Z62" s="67">
        <v>16</v>
      </c>
      <c r="AA62" s="34">
        <v>10</v>
      </c>
      <c r="AB62" s="34">
        <v>10</v>
      </c>
      <c r="AC62" s="68"/>
      <c r="AD62" s="162"/>
      <c r="AE62" s="162"/>
      <c r="AF62" s="162"/>
      <c r="AG62" s="68"/>
      <c r="AH62" s="67">
        <v>16</v>
      </c>
      <c r="AI62" s="34">
        <v>10</v>
      </c>
      <c r="AJ62" s="34">
        <v>10</v>
      </c>
      <c r="AK62" s="68"/>
      <c r="AL62" s="162"/>
      <c r="AM62" s="162"/>
      <c r="AN62" s="162"/>
      <c r="AO62" s="68"/>
      <c r="AP62" s="67">
        <v>16</v>
      </c>
      <c r="AQ62" s="34">
        <v>10</v>
      </c>
      <c r="AR62" s="34">
        <v>10</v>
      </c>
      <c r="AS62" s="68"/>
      <c r="AT62" s="162"/>
      <c r="AU62" s="162"/>
      <c r="AV62" s="162"/>
    </row>
    <row r="63" spans="1:56">
      <c r="A63" s="12" t="s">
        <v>84</v>
      </c>
      <c r="B63">
        <v>1</v>
      </c>
      <c r="C63" s="6"/>
      <c r="D63" s="196" t="s">
        <v>165</v>
      </c>
      <c r="E63" s="9"/>
      <c r="F63" s="14">
        <v>1</v>
      </c>
      <c r="G63" s="9" t="s">
        <v>117</v>
      </c>
      <c r="H63" s="5" t="s">
        <v>98</v>
      </c>
      <c r="J63" s="85">
        <v>4</v>
      </c>
      <c r="K63" s="25">
        <v>0</v>
      </c>
      <c r="L63" s="25">
        <v>0</v>
      </c>
      <c r="N63" s="162"/>
      <c r="O63" s="162"/>
      <c r="P63" s="162"/>
      <c r="Q63" s="68"/>
      <c r="R63" s="86">
        <v>0</v>
      </c>
      <c r="S63" s="34">
        <v>0</v>
      </c>
      <c r="T63" s="34">
        <v>0</v>
      </c>
      <c r="U63" s="68"/>
      <c r="V63" s="162"/>
      <c r="W63" s="162"/>
      <c r="X63" s="162"/>
      <c r="Y63" s="68"/>
      <c r="Z63" s="86">
        <v>2</v>
      </c>
      <c r="AA63" s="34">
        <v>0</v>
      </c>
      <c r="AB63" s="34">
        <v>0</v>
      </c>
      <c r="AC63" s="68"/>
      <c r="AD63" s="162"/>
      <c r="AE63" s="162"/>
      <c r="AF63" s="162"/>
      <c r="AG63" s="68"/>
      <c r="AH63" s="86">
        <v>2</v>
      </c>
      <c r="AI63" s="34">
        <v>0</v>
      </c>
      <c r="AJ63" s="34">
        <v>0</v>
      </c>
      <c r="AK63" s="68"/>
      <c r="AL63" s="162"/>
      <c r="AM63" s="162"/>
      <c r="AN63" s="162"/>
      <c r="AO63" s="68"/>
      <c r="AP63" s="69">
        <v>2</v>
      </c>
      <c r="AQ63" s="34">
        <v>0</v>
      </c>
      <c r="AR63" s="34">
        <v>0</v>
      </c>
      <c r="AS63" s="68"/>
      <c r="AT63" s="162"/>
      <c r="AU63" s="162"/>
      <c r="AV63" s="162"/>
    </row>
    <row r="64" spans="1:56">
      <c r="A64">
        <v>1</v>
      </c>
      <c r="B64">
        <v>1</v>
      </c>
      <c r="C64" s="6"/>
      <c r="D64" s="6"/>
      <c r="E64" s="6"/>
      <c r="F64" s="6"/>
      <c r="G64" s="6"/>
      <c r="J64" s="6"/>
      <c r="K64" s="6"/>
      <c r="L64" s="6"/>
      <c r="N64" s="6"/>
      <c r="O64" s="6"/>
      <c r="P64" s="6"/>
      <c r="R64" s="6"/>
      <c r="S64" s="6"/>
      <c r="T64" s="6"/>
      <c r="V64" s="6"/>
      <c r="W64" s="6"/>
      <c r="X64" s="6"/>
      <c r="Z64" s="6"/>
      <c r="AA64" s="6"/>
      <c r="AB64" s="6"/>
      <c r="AD64" s="6"/>
      <c r="AE64" s="6"/>
      <c r="AF64" s="6"/>
      <c r="AH64" s="6"/>
      <c r="AI64" s="6"/>
      <c r="AJ64" s="6"/>
      <c r="AL64" s="6"/>
      <c r="AM64" s="6"/>
      <c r="AN64" s="6"/>
      <c r="AP64" s="6"/>
      <c r="AQ64" s="6"/>
      <c r="AR64" s="6"/>
      <c r="AT64" s="6"/>
      <c r="AU64" s="6"/>
      <c r="AV64" s="6"/>
    </row>
    <row r="65" spans="1:56">
      <c r="A65" s="36">
        <v>1</v>
      </c>
      <c r="B65">
        <v>1</v>
      </c>
      <c r="C65" s="6"/>
      <c r="D65" s="9" t="s">
        <v>166</v>
      </c>
      <c r="E65" s="6"/>
      <c r="F65" s="6"/>
      <c r="G65" s="6"/>
      <c r="J65" s="8">
        <f>(J$58*J$57)*J$55*$J$49*J$62*J$60</f>
        <v>1100.1856</v>
      </c>
      <c r="K65" s="8">
        <f>(K$58*K$57)*K$55*$J$49*K$62*K$60</f>
        <v>343.80799999999999</v>
      </c>
      <c r="L65" s="8">
        <f>(L$58*L$57)*L$55*$J$49*L$62*L$60</f>
        <v>171.904</v>
      </c>
      <c r="N65" s="8">
        <f>(N$58*N$57)*N$55*$J$49*N$62*N$60</f>
        <v>0</v>
      </c>
      <c r="O65" s="8">
        <f>(O$58*O$57)*O$55*$J$49*O$62*O$60</f>
        <v>0</v>
      </c>
      <c r="P65" s="8">
        <f>(P$58*P$57)*P$55*$J$49*P$62*P$60</f>
        <v>0</v>
      </c>
      <c r="R65" s="8">
        <f>(R$58*R$57)*R$55*$R$49*R$62*R$60</f>
        <v>1100.1856</v>
      </c>
      <c r="S65" s="8">
        <f>(S$58*S$57)*S$55*$R$49*S$62*S$60</f>
        <v>343.80799999999999</v>
      </c>
      <c r="T65" s="8">
        <f>(T$58*T$57)*T$55*$R$49*T$62*T$60</f>
        <v>171.904</v>
      </c>
      <c r="V65" s="8">
        <f>(V$58*V$57)*V$55*$R$49*V$62*V$60</f>
        <v>0</v>
      </c>
      <c r="W65" s="8">
        <f>(W$58*W$57)*W$55*$R$49*W$62*W$60</f>
        <v>0</v>
      </c>
      <c r="X65" s="8">
        <f>(X$58*X$57)*X$55*$R$49*X$62*X$60</f>
        <v>0</v>
      </c>
      <c r="Z65" s="8">
        <f>(Z$58*Z$57)*Z$55*$Z$49*Z$62*Z$60</f>
        <v>1100.1856</v>
      </c>
      <c r="AA65" s="8">
        <f>(AA$58*AA$57)*AA$55*$Z$49*AA$62*AA$60</f>
        <v>343.80799999999999</v>
      </c>
      <c r="AB65" s="8">
        <f>(AB$58*AB$57)*AB$55*$Z$49*AB$62*AB$60</f>
        <v>171.904</v>
      </c>
      <c r="AD65" s="8">
        <f>(AD$58*AD$57)*AD$55*$Z$49*AD$62*AD$60</f>
        <v>0</v>
      </c>
      <c r="AE65" s="8">
        <f>(AE$58*AE$57)*AE$55*$Z$49*AE$62*AE$60</f>
        <v>0</v>
      </c>
      <c r="AF65" s="8">
        <f>(AF$58*AF$57)*AF$55*$Z$49*AF$62*AF$60</f>
        <v>0</v>
      </c>
      <c r="AH65" s="8">
        <f>(AH$58*AH$57)*AH$55*$AH$49*AH$62*AH$60</f>
        <v>1100.1856</v>
      </c>
      <c r="AI65" s="8">
        <f>(AI$58*AI$57)*AI$55*$AH$49*AI$62*AI$60</f>
        <v>343.80799999999999</v>
      </c>
      <c r="AJ65" s="8">
        <f>(AJ$58*AJ$57)*AJ$55*$AH$49*AJ$62*AJ$60</f>
        <v>171.904</v>
      </c>
      <c r="AL65" s="8">
        <f>(AL$58*AL$57)*AL$55*$AH$49*AL$62*AL$60</f>
        <v>0</v>
      </c>
      <c r="AM65" s="8">
        <f>(AM$58*AM$57)*AM$55*$AH$49*AM$62*AM$60</f>
        <v>0</v>
      </c>
      <c r="AN65" s="8">
        <f>(AN$58*AN$57)*AN$55*$AH$49*AN$62*AN$60</f>
        <v>0</v>
      </c>
      <c r="AP65" s="8">
        <f>(AP$58*AP$57)*AP$55*$AP$49*AP$62*AP$60</f>
        <v>1100.1856</v>
      </c>
      <c r="AQ65" s="8">
        <f>(AQ$58*AQ$57)*AQ$55*$AP$49*AQ$62*AQ$60</f>
        <v>343.80799999999999</v>
      </c>
      <c r="AR65" s="8">
        <f>(AR$58*AR$57)*AR$55*$AP$49*AR$62*AR$60</f>
        <v>171.904</v>
      </c>
      <c r="AT65" s="8">
        <f>(AT$58*AT$57)*AT$55*$AP$49*AT$62*AT$60</f>
        <v>0</v>
      </c>
      <c r="AU65" s="8">
        <f>(AU$58*AU$57)*AU$55*$AP$49*AU$62*AU$60</f>
        <v>0</v>
      </c>
      <c r="AV65" s="8">
        <f>(AV$58*AV$57)*AV$55*$AP$49*AV$62*AV$60</f>
        <v>0</v>
      </c>
      <c r="AX65" s="8">
        <f>J65+R65+Z65+AH65+AP65</f>
        <v>5500.9279999999999</v>
      </c>
      <c r="AY65" s="8">
        <f t="shared" ref="AY65:AZ71" si="16">K65+S65+AA65+AI65+AQ65</f>
        <v>1719.04</v>
      </c>
      <c r="AZ65" s="8">
        <f t="shared" si="16"/>
        <v>859.52</v>
      </c>
      <c r="BB65" s="8">
        <f t="shared" ref="BB65:BD71" si="17">N65+V65+AD65+AL65+AT65</f>
        <v>0</v>
      </c>
      <c r="BC65" s="8">
        <f t="shared" si="17"/>
        <v>0</v>
      </c>
      <c r="BD65" s="8">
        <f t="shared" si="17"/>
        <v>0</v>
      </c>
    </row>
    <row r="66" spans="1:56">
      <c r="A66" s="36">
        <v>1</v>
      </c>
      <c r="B66">
        <v>1</v>
      </c>
      <c r="C66" s="6"/>
      <c r="D66" s="9" t="s">
        <v>167</v>
      </c>
      <c r="E66" s="6"/>
      <c r="F66" s="6"/>
      <c r="G66" s="6"/>
      <c r="J66" s="8">
        <f>(J$58*J$57)*J$56*$J$50*J$62*J$60</f>
        <v>240.66560000000004</v>
      </c>
      <c r="K66" s="8">
        <f>(K$58*K$57)*K$56*$J$50*K$62*K$60</f>
        <v>150.41600000000003</v>
      </c>
      <c r="L66" s="8">
        <f>(L$58*L$57)*L$56*$J$50*L$62*L$60</f>
        <v>75.208000000000013</v>
      </c>
      <c r="N66" s="8">
        <f>(N$58*N$57)*N$56*$J$50*N$62*N$60</f>
        <v>0</v>
      </c>
      <c r="O66" s="8">
        <f>(O$58*O$57)*O$56*$J$50*O$62*O$60</f>
        <v>0</v>
      </c>
      <c r="P66" s="8">
        <f>(P$58*P$57)*P$56*$J$50*P$62*P$60</f>
        <v>0</v>
      </c>
      <c r="R66" s="8">
        <f>(R$58*R$57)*R$56*$R$50*R$62*R$60</f>
        <v>240.66560000000004</v>
      </c>
      <c r="S66" s="8">
        <f>(S$58*S$57)*S$56*$R$50*S$62*S$60</f>
        <v>150.41600000000003</v>
      </c>
      <c r="T66" s="8">
        <f>(T$58*T$57)*T$56*$R$50*T$62*T$60</f>
        <v>75.208000000000013</v>
      </c>
      <c r="V66" s="8">
        <f>(V$58*V$57)*V$56*$R$50*V$62*V$60</f>
        <v>0</v>
      </c>
      <c r="W66" s="8">
        <f>(W$58*W$57)*W$56*$R$50*W$62*W$60</f>
        <v>0</v>
      </c>
      <c r="X66" s="8">
        <f>(X$58*X$57)*X$56*$R$50*X$62*X$60</f>
        <v>0</v>
      </c>
      <c r="Z66" s="8">
        <f>(Z$58*Z$57)*Z$56*$Z$50*Z$62*Z$60</f>
        <v>240.66560000000004</v>
      </c>
      <c r="AA66" s="8">
        <f>(AA$58*AA$57)*AA$56*$Z$50*AA$62*AA$60</f>
        <v>150.41600000000003</v>
      </c>
      <c r="AB66" s="8">
        <f>(AB$58*AB$57)*AB$56*$Z$50*AB$62*AB$60</f>
        <v>75.208000000000013</v>
      </c>
      <c r="AD66" s="8">
        <f>(AD$58*AD$57)*AD$56*$Z$50*AD$62*AD$60</f>
        <v>0</v>
      </c>
      <c r="AE66" s="8">
        <f>(AE$58*AE$57)*AE$56*$Z$50*AE$62*AE$60</f>
        <v>0</v>
      </c>
      <c r="AF66" s="8">
        <f>(AF$58*AF$57)*AF$56*$Z$50*AF$62*AF$60</f>
        <v>0</v>
      </c>
      <c r="AH66" s="8">
        <f>(AH$58*AH$57)*AH$56*$AH$50*AH$62*AH$60</f>
        <v>240.66560000000004</v>
      </c>
      <c r="AI66" s="8">
        <f>(AI$58*AI$57)*AI$56*$AH$50*AI$62*AI$60</f>
        <v>150.41600000000003</v>
      </c>
      <c r="AJ66" s="8">
        <f>(AJ$58*AJ$57)*AJ$56*$AH$50*AJ$62*AJ$60</f>
        <v>75.208000000000013</v>
      </c>
      <c r="AL66" s="8">
        <f>(AL$58*AL$57)*AL$56*$AH$50*AL$62*AL$60</f>
        <v>0</v>
      </c>
      <c r="AM66" s="8">
        <f>(AM$58*AM$57)*AM$56*$AH$50*AM$62*AM$60</f>
        <v>0</v>
      </c>
      <c r="AN66" s="8">
        <f>(AN$58*AN$57)*AN$56*$AH$50*AN$62*AN$60</f>
        <v>0</v>
      </c>
      <c r="AP66" s="8">
        <f>(AP$58*AP$57)*AP$56*$AP$50*AP$62*AP$60</f>
        <v>240.66560000000004</v>
      </c>
      <c r="AQ66" s="8">
        <f>(AQ$58*AQ$57)*AQ$56*$AP$50*AQ$62*AQ$60</f>
        <v>150.41600000000003</v>
      </c>
      <c r="AR66" s="8">
        <f>(AR$58*AR$57)*AR$56*$AP$50*AR$62*AR$60</f>
        <v>75.208000000000013</v>
      </c>
      <c r="AT66" s="8">
        <f>(AT$58*AT$57)*AT$56*$AP$50*AT$62*AT$60</f>
        <v>0</v>
      </c>
      <c r="AU66" s="8">
        <f>(AU$58*AU$57)*AU$56*$AP$50*AU$62*AU$60</f>
        <v>0</v>
      </c>
      <c r="AV66" s="8">
        <f>(AV$58*AV$57)*AV$56*$AP$50*AV$62*AV$60</f>
        <v>0</v>
      </c>
      <c r="AX66" s="8">
        <f t="shared" ref="AX66:AX70" si="18">J66+R66+Z66+AH66+AP66</f>
        <v>1203.3280000000002</v>
      </c>
      <c r="AY66" s="8">
        <f t="shared" si="16"/>
        <v>752.08000000000015</v>
      </c>
      <c r="AZ66" s="8">
        <f t="shared" si="16"/>
        <v>376.04000000000008</v>
      </c>
      <c r="BB66" s="8">
        <f t="shared" si="17"/>
        <v>0</v>
      </c>
      <c r="BC66" s="8">
        <f t="shared" si="17"/>
        <v>0</v>
      </c>
      <c r="BD66" s="8">
        <f t="shared" si="17"/>
        <v>0</v>
      </c>
    </row>
    <row r="67" spans="1:56">
      <c r="A67" s="36">
        <v>1</v>
      </c>
      <c r="B67">
        <v>1</v>
      </c>
      <c r="C67" s="6"/>
      <c r="D67" s="9" t="s">
        <v>168</v>
      </c>
      <c r="E67" s="6"/>
      <c r="F67" s="6"/>
      <c r="G67" s="6"/>
      <c r="J67" s="8">
        <f>(J$59*J$57)*J$55*$J$49*J$63*J$60</f>
        <v>275.04640000000001</v>
      </c>
      <c r="K67" s="8">
        <f>(K$59*K$57)*K$55*$J$49*K$63*K$60</f>
        <v>0</v>
      </c>
      <c r="L67" s="8">
        <f>(L$59*L$57)*L$55*$J$49*L$63*L$60</f>
        <v>0</v>
      </c>
      <c r="N67" s="8">
        <f>(N$59*N$57)*N$55*$J$49*N$63*N$60</f>
        <v>0</v>
      </c>
      <c r="O67" s="8">
        <f>(O$59*O$57)*O$55*$J$49*O$63*O$60</f>
        <v>0</v>
      </c>
      <c r="P67" s="8">
        <f>(P$59*P$57)*P$55*$J$49*P$63*P$60</f>
        <v>0</v>
      </c>
      <c r="R67" s="8">
        <f>(R$59*R$57)*R$55*$R$49*R$63*R$60</f>
        <v>0</v>
      </c>
      <c r="S67" s="8">
        <f>(S$59*S$57)*S$55*$R$49*S$63*S$60</f>
        <v>0</v>
      </c>
      <c r="T67" s="8">
        <f>(T$59*T$57)*T$55*$R$49*T$63*T$60</f>
        <v>0</v>
      </c>
      <c r="V67" s="8">
        <f>(V$59*V$57)*V$55*$R$49*V$63*V$60</f>
        <v>0</v>
      </c>
      <c r="W67" s="8">
        <f>(W$59*W$57)*W$55*$R$49*W$63*W$60</f>
        <v>0</v>
      </c>
      <c r="X67" s="8">
        <f>(X$59*X$57)*X$55*$R$49*X$63*X$60</f>
        <v>0</v>
      </c>
      <c r="Z67" s="8">
        <f>(Z$59*Z$57)*Z$55*$Z$49*Z$63*Z$60</f>
        <v>137.5232</v>
      </c>
      <c r="AA67" s="8">
        <f>(AA$59*AA$57)*AA$55*$Z$49*AA$63*AA$60</f>
        <v>0</v>
      </c>
      <c r="AB67" s="8">
        <f>(AB$59*AB$57)*AB$55*$Z$49*AB$63*AB$60</f>
        <v>0</v>
      </c>
      <c r="AD67" s="8">
        <f>(AD$59*AD$57)*AD$55*$Z$49*AD$63*AD$60</f>
        <v>0</v>
      </c>
      <c r="AE67" s="8">
        <f>(AE$59*AE$57)*AE$55*$Z$49*AE$63*AE$60</f>
        <v>0</v>
      </c>
      <c r="AF67" s="8">
        <f>(AF$59*AF$57)*AF$55*$Z$49*AF$63*AF$60</f>
        <v>0</v>
      </c>
      <c r="AH67" s="8">
        <f>(AH$59*AH$57)*AH$55*$AH$49*AH$63*AH$60</f>
        <v>137.5232</v>
      </c>
      <c r="AI67" s="8">
        <f>(AI$59*AI$57)*AI$55*$AH$49*AI$63*AI$60</f>
        <v>0</v>
      </c>
      <c r="AJ67" s="8">
        <f>(AJ$59*AJ$57)*AJ$55*$AH$49*AJ$63*AJ$60</f>
        <v>0</v>
      </c>
      <c r="AL67" s="8">
        <f>(AL$59*AL$57)*AL$55*$AH$49*AL$63*AL$60</f>
        <v>0</v>
      </c>
      <c r="AM67" s="8">
        <f>(AM$59*AM$57)*AM$55*$AH$49*AM$63*AM$60</f>
        <v>0</v>
      </c>
      <c r="AN67" s="8">
        <f>(AN$59*AN$57)*AN$55*$AH$49*AN$63*AN$60</f>
        <v>0</v>
      </c>
      <c r="AP67" s="8">
        <f>(AP$59*AP$57)*AP$55*$AP$49*AP$63*AP$60</f>
        <v>137.5232</v>
      </c>
      <c r="AQ67" s="8">
        <f>(AQ$59*AQ$57)*AQ$55*$AP$49*AQ$63*AQ$60</f>
        <v>0</v>
      </c>
      <c r="AR67" s="8">
        <f>(AR$59*AR$57)*AR$55*$AP$49*AR$63*AR$60</f>
        <v>0</v>
      </c>
      <c r="AT67" s="8">
        <f>(AT$59*AT$57)*AT$55*$AP$49*AT$63*AT$60</f>
        <v>0</v>
      </c>
      <c r="AU67" s="8">
        <f>(AU$59*AU$57)*AU$55*$AP$49*AU$63*AU$60</f>
        <v>0</v>
      </c>
      <c r="AV67" s="8">
        <f>(AV$59*AV$57)*AV$55*$AP$49*AV$63*AV$60</f>
        <v>0</v>
      </c>
      <c r="AX67" s="8">
        <f t="shared" si="18"/>
        <v>687.61599999999999</v>
      </c>
      <c r="AY67" s="8">
        <f t="shared" si="16"/>
        <v>0</v>
      </c>
      <c r="AZ67" s="8">
        <f t="shared" si="16"/>
        <v>0</v>
      </c>
      <c r="BB67" s="8">
        <f t="shared" si="17"/>
        <v>0</v>
      </c>
      <c r="BC67" s="8">
        <f t="shared" si="17"/>
        <v>0</v>
      </c>
      <c r="BD67" s="8">
        <f t="shared" si="17"/>
        <v>0</v>
      </c>
    </row>
    <row r="68" spans="1:56">
      <c r="A68" s="36">
        <v>1</v>
      </c>
      <c r="B68">
        <v>1</v>
      </c>
      <c r="C68" s="6"/>
      <c r="D68" s="9" t="s">
        <v>169</v>
      </c>
      <c r="E68" s="6"/>
      <c r="F68" s="6"/>
      <c r="G68" s="6"/>
      <c r="J68" s="8">
        <f>(J$59*J$57)*J$56*$J$50*J$63*J$60</f>
        <v>60.16640000000001</v>
      </c>
      <c r="K68" s="8">
        <f>(K$59*K$57)*K$56*$J$50*K$63*K$60</f>
        <v>0</v>
      </c>
      <c r="L68" s="8">
        <f>(L$59*L$57)*L$56*$J$50*L$63*L$60</f>
        <v>0</v>
      </c>
      <c r="N68" s="8">
        <f>(N$59*N$57)*N$56*$J$50*N$63*N$60</f>
        <v>0</v>
      </c>
      <c r="O68" s="8">
        <f>(O$59*O$57)*O$56*$J$50*O$63*O$60</f>
        <v>0</v>
      </c>
      <c r="P68" s="8">
        <f>(P$59*P$57)*P$56*$J$50*P$63*P$60</f>
        <v>0</v>
      </c>
      <c r="R68" s="8">
        <f>(R$59*R$57)*R$56*$R$50*R$63*R$60</f>
        <v>0</v>
      </c>
      <c r="S68" s="8">
        <f>(S$59*S$57)*S$56*$R$50*S$63*S$60</f>
        <v>0</v>
      </c>
      <c r="T68" s="8">
        <f>(T$59*T$57)*T$56*$R$50*T$63*T$60</f>
        <v>0</v>
      </c>
      <c r="V68" s="8">
        <f>(V$59*V$57)*V$56*$R$50*V$63*V$60</f>
        <v>0</v>
      </c>
      <c r="W68" s="8">
        <f>(W$59*W$57)*W$56*$R$50*W$63*W$60</f>
        <v>0</v>
      </c>
      <c r="X68" s="8">
        <f>(X$59*X$57)*X$56*$R$50*X$63*X$60</f>
        <v>0</v>
      </c>
      <c r="Z68" s="8">
        <f>(Z$59*Z$57)*Z$56*$Z$50*Z$63*Z$60</f>
        <v>30.083200000000005</v>
      </c>
      <c r="AA68" s="8">
        <f>(AA$59*AA$57)*AA$56*$Z$50*AA$63*AA$60</f>
        <v>0</v>
      </c>
      <c r="AB68" s="8">
        <f>(AB$59*AB$57)*AB$56*$Z$50*AB$63*AB$60</f>
        <v>0</v>
      </c>
      <c r="AD68" s="8">
        <f>(AD$59*AD$57)*AD$56*$Z$50*AD$63*AD$60</f>
        <v>0</v>
      </c>
      <c r="AE68" s="8">
        <f>(AE$59*AE$57)*AE$56*$Z$50*AE$63*AE$60</f>
        <v>0</v>
      </c>
      <c r="AF68" s="8">
        <f>(AF$59*AF$57)*AF$56*$Z$50*AF$63*AF$60</f>
        <v>0</v>
      </c>
      <c r="AH68" s="8">
        <f>(AH$59*AH$57)*AH$56*$AH$50*AH$63*AH$60</f>
        <v>30.083200000000005</v>
      </c>
      <c r="AI68" s="8">
        <f>(AI$59*AI$57)*AI$56*$AH$50*AI$63*AI$60</f>
        <v>0</v>
      </c>
      <c r="AJ68" s="8">
        <f>(AJ$59*AJ$57)*AJ$56*$AH$50*AJ$63*AJ$60</f>
        <v>0</v>
      </c>
      <c r="AL68" s="8">
        <f>(AL$59*AL$57)*AL$56*$AH$50*AL$63*AL$60</f>
        <v>0</v>
      </c>
      <c r="AM68" s="8">
        <f>(AM$59*AM$57)*AM$56*$AH$50*AM$63*AM$60</f>
        <v>0</v>
      </c>
      <c r="AN68" s="8">
        <f>(AN$59*AN$57)*AN$56*$AH$50*AN$63*AN$60</f>
        <v>0</v>
      </c>
      <c r="AP68" s="8">
        <f>(AP$59*AP$57)*AP$56*$AP$50*AP$63*AP$60</f>
        <v>30.083200000000005</v>
      </c>
      <c r="AQ68" s="8">
        <f>(AQ$59*AQ$57)*AQ$56*$AP$50*AQ$63*AQ$60</f>
        <v>0</v>
      </c>
      <c r="AR68" s="8">
        <f>(AR$59*AR$57)*AR$56*$AP$50*AR$63*AR$60</f>
        <v>0</v>
      </c>
      <c r="AT68" s="8">
        <f>(AT$59*AT$57)*AT$56*$AP$50*AT$63*AT$60</f>
        <v>0</v>
      </c>
      <c r="AU68" s="8">
        <f>(AU$59*AU$57)*AU$56*$AP$50*AU$63*AU$60</f>
        <v>0</v>
      </c>
      <c r="AV68" s="8">
        <f>(AV$59*AV$57)*AV$56*$AP$50*AV$63*AV$60</f>
        <v>0</v>
      </c>
      <c r="AX68" s="8">
        <f t="shared" si="18"/>
        <v>150.41600000000003</v>
      </c>
      <c r="AY68" s="8">
        <f t="shared" si="16"/>
        <v>0</v>
      </c>
      <c r="AZ68" s="8">
        <f t="shared" si="16"/>
        <v>0</v>
      </c>
      <c r="BB68" s="8">
        <f t="shared" si="17"/>
        <v>0</v>
      </c>
      <c r="BC68" s="8">
        <f t="shared" si="17"/>
        <v>0</v>
      </c>
      <c r="BD68" s="8">
        <f t="shared" si="17"/>
        <v>0</v>
      </c>
    </row>
    <row r="69" spans="1:56">
      <c r="A69" s="36">
        <v>1</v>
      </c>
      <c r="B69">
        <v>1</v>
      </c>
      <c r="C69" s="6"/>
      <c r="D69" s="9" t="s">
        <v>170</v>
      </c>
      <c r="E69" s="6"/>
      <c r="F69" s="6"/>
      <c r="G69" s="6"/>
      <c r="J69" s="8">
        <f>(J$58*J$57)*J$55*$J$49*J$62*J$61</f>
        <v>550.09280000000001</v>
      </c>
      <c r="K69" s="8">
        <f>(K$58*K$57)*K$55*$J$49*K$62*K$61</f>
        <v>0</v>
      </c>
      <c r="L69" s="8">
        <f>(L$58*L$57)*L$55*$J$49*L$62*L$61</f>
        <v>0</v>
      </c>
      <c r="N69" s="8">
        <f>(N$58*N$57)*N$55*$J$49*N$62*N$61</f>
        <v>0</v>
      </c>
      <c r="O69" s="8">
        <f>(O$58*O$57)*O$55*$J$49*O$62*O$61</f>
        <v>0</v>
      </c>
      <c r="P69" s="8">
        <f>(P$58*P$57)*P$55*$J$49*P$62*P$61</f>
        <v>0</v>
      </c>
      <c r="R69" s="8">
        <f>(R$58*R$57)*R$55*$R$49*R$62*R$61</f>
        <v>550.09280000000001</v>
      </c>
      <c r="S69" s="8">
        <f>(S$58*S$57)*S$55*$R$49*S$62*S$61</f>
        <v>0</v>
      </c>
      <c r="T69" s="8">
        <f>(T$58*T$57)*T$55*$R$49*T$62*T$61</f>
        <v>0</v>
      </c>
      <c r="V69" s="8">
        <f>(V$58*V$57)*V$55*$R$49*V$62*V$61</f>
        <v>0</v>
      </c>
      <c r="W69" s="8">
        <f>(W$58*W$57)*W$55*$R$49*W$62*W$61</f>
        <v>0</v>
      </c>
      <c r="X69" s="8">
        <f>(X$58*X$57)*X$55*$R$49*X$62*X$61</f>
        <v>0</v>
      </c>
      <c r="Z69" s="8">
        <f>(Z$58*Z$57)*Z$55*$Z$49*Z$62*Z$61</f>
        <v>550.09280000000001</v>
      </c>
      <c r="AA69" s="8">
        <f>(AA$58*AA$57)*AA$55*$Z$49*AA$62*AA$61</f>
        <v>0</v>
      </c>
      <c r="AB69" s="8">
        <f>(AB$58*AB$57)*AB$55*$Z$49*AB$62*AB$61</f>
        <v>0</v>
      </c>
      <c r="AD69" s="8">
        <f>(AD$58*AD$57)*AD$55*$Z$49*AD$62*AD$61</f>
        <v>0</v>
      </c>
      <c r="AE69" s="8">
        <f>(AE$58*AE$57)*AE$55*$Z$49*AE$62*AE$61</f>
        <v>0</v>
      </c>
      <c r="AF69" s="8">
        <f>(AF$58*AF$57)*AF$55*$Z$49*AF$62*AF$61</f>
        <v>0</v>
      </c>
      <c r="AH69" s="8">
        <f>(AH$58*AH$57)*AH$55*$AH$49*AH$62*AH$61</f>
        <v>550.09280000000001</v>
      </c>
      <c r="AI69" s="8">
        <f>(AI$58*AI$57)*AI$55*$AH$49*AI$62*AI$61</f>
        <v>0</v>
      </c>
      <c r="AJ69" s="8">
        <f>(AJ$58*AJ$57)*AJ$55*$AH$49*AJ$62*AJ$61</f>
        <v>0</v>
      </c>
      <c r="AL69" s="8">
        <f>(AL$58*AL$57)*AL$55*$AH$49*AL$62*AL$61</f>
        <v>0</v>
      </c>
      <c r="AM69" s="8">
        <f>(AM$58*AM$57)*AM$55*$AH$49*AM$62*AM$61</f>
        <v>0</v>
      </c>
      <c r="AN69" s="8">
        <f>(AN$58*AN$57)*AN$55*$AH$49*AN$62*AN$61</f>
        <v>0</v>
      </c>
      <c r="AP69" s="8">
        <f>(AP$58*AP$57)*AP$55*$AP$49*AP$62*AP$61</f>
        <v>550.09280000000001</v>
      </c>
      <c r="AQ69" s="8">
        <f>(AQ$58*AQ$57)*AQ$55*$AP$49*AQ$62*AQ$61</f>
        <v>0</v>
      </c>
      <c r="AR69" s="8">
        <f>(AR$58*AR$57)*AR$55*$AP$49*AR$62*AR$61</f>
        <v>0</v>
      </c>
      <c r="AT69" s="8">
        <f>(AT$58*AT$57)*AT$55*$AP$49*AT$62*AT$61</f>
        <v>0</v>
      </c>
      <c r="AU69" s="8">
        <f>(AU$58*AU$57)*AU$55*$AP$49*AU$62*AU$61</f>
        <v>0</v>
      </c>
      <c r="AV69" s="8">
        <f>(AV$58*AV$57)*AV$55*$AP$49*AV$62*AV$61</f>
        <v>0</v>
      </c>
      <c r="AX69" s="8">
        <f t="shared" si="18"/>
        <v>2750.4639999999999</v>
      </c>
      <c r="AY69" s="8">
        <f t="shared" si="16"/>
        <v>0</v>
      </c>
      <c r="AZ69" s="8">
        <f t="shared" si="16"/>
        <v>0</v>
      </c>
      <c r="BB69" s="8">
        <f t="shared" si="17"/>
        <v>0</v>
      </c>
      <c r="BC69" s="8">
        <f t="shared" si="17"/>
        <v>0</v>
      </c>
      <c r="BD69" s="8">
        <f t="shared" si="17"/>
        <v>0</v>
      </c>
    </row>
    <row r="70" spans="1:56">
      <c r="A70" s="36">
        <v>1</v>
      </c>
      <c r="B70">
        <v>1</v>
      </c>
      <c r="C70" s="6"/>
      <c r="D70" s="9" t="s">
        <v>171</v>
      </c>
      <c r="E70" s="6"/>
      <c r="F70" s="6"/>
      <c r="G70" s="6"/>
      <c r="J70" s="8">
        <f>(J$58*J$57)*J$56*$J$50*J$62*J$61</f>
        <v>120.33280000000002</v>
      </c>
      <c r="K70" s="8">
        <f>(K$58*K$57)*K$56*$J$50*K$62*K$61</f>
        <v>0</v>
      </c>
      <c r="L70" s="8">
        <f>(L$58*L$57)*L$56*$J$50*L$62*L$61</f>
        <v>0</v>
      </c>
      <c r="N70" s="8">
        <f>(N$58*N$57)*N$56*$J$50*N$62*N$61</f>
        <v>0</v>
      </c>
      <c r="O70" s="8">
        <f>(O$58*O$57)*O$56*$J$50*O$62*O$61</f>
        <v>0</v>
      </c>
      <c r="P70" s="8">
        <f>(P$58*P$57)*P$56*$J$50*P$62*P$61</f>
        <v>0</v>
      </c>
      <c r="R70" s="8">
        <f>(R$58*R$57)*R$56*$R$50*R$62*R$61</f>
        <v>120.33280000000002</v>
      </c>
      <c r="S70" s="8">
        <f>(S$58*S$57)*S$56*$R$50*S$62*S$61</f>
        <v>0</v>
      </c>
      <c r="T70" s="8">
        <f>(T$58*T$57)*T$56*$R$50*T$62*T$61</f>
        <v>0</v>
      </c>
      <c r="V70" s="8">
        <f>(V$58*V$57)*V$56*$R$50*V$62*V$61</f>
        <v>0</v>
      </c>
      <c r="W70" s="8">
        <f>(W$58*W$57)*W$56*$R$50*W$62*W$61</f>
        <v>0</v>
      </c>
      <c r="X70" s="8">
        <f>(X$58*X$57)*X$56*$R$50*X$62*X$61</f>
        <v>0</v>
      </c>
      <c r="Z70" s="8">
        <f>(Z$58*Z$57)*Z$56*$Z$50*Z$62*Z$61</f>
        <v>120.33280000000002</v>
      </c>
      <c r="AA70" s="8">
        <f>(AA$58*AA$57)*AA$56*$Z$50*AA$62*AA$61</f>
        <v>0</v>
      </c>
      <c r="AB70" s="8">
        <f>(AB$58*AB$57)*AB$56*$Z$50*AB$62*AB$61</f>
        <v>0</v>
      </c>
      <c r="AD70" s="8">
        <f>(AD$58*AD$57)*AD$56*$Z$50*AD$62*AD$61</f>
        <v>0</v>
      </c>
      <c r="AE70" s="8">
        <f>(AE$58*AE$57)*AE$56*$Z$50*AE$62*AE$61</f>
        <v>0</v>
      </c>
      <c r="AF70" s="8">
        <f>(AF$58*AF$57)*AF$56*$Z$50*AF$62*AF$61</f>
        <v>0</v>
      </c>
      <c r="AH70" s="8">
        <f>(AH$58*AH$57)*AH$56*$AH$50*AH$62*AH$61</f>
        <v>120.33280000000002</v>
      </c>
      <c r="AI70" s="8">
        <f>(AI$58*AI$57)*AI$56*$AH$50*AI$62*AI$61</f>
        <v>0</v>
      </c>
      <c r="AJ70" s="8">
        <f>(AJ$58*AJ$57)*AJ$56*$AH$50*AJ$62*AJ$61</f>
        <v>0</v>
      </c>
      <c r="AL70" s="8">
        <f>(AL$58*AL$57)*AL$56*$AH$50*AL$62*AL$61</f>
        <v>0</v>
      </c>
      <c r="AM70" s="8">
        <f>(AM$58*AM$57)*AM$56*$AH$50*AM$62*AM$61</f>
        <v>0</v>
      </c>
      <c r="AN70" s="8">
        <f>(AN$58*AN$57)*AN$56*$AH$50*AN$62*AN$61</f>
        <v>0</v>
      </c>
      <c r="AP70" s="8">
        <f>(AP$58*AP$57)*AP$56*$AP$50*AP$62*AP$61</f>
        <v>120.33280000000002</v>
      </c>
      <c r="AQ70" s="8">
        <f>(AQ$58*AQ$57)*AQ$56*$AP$50*AQ$62*AQ$61</f>
        <v>0</v>
      </c>
      <c r="AR70" s="8">
        <f>(AR$58*AR$57)*AR$56*$AP$50*AR$62*AR$61</f>
        <v>0</v>
      </c>
      <c r="AT70" s="8">
        <f>(AT$58*AT$57)*AT$56*$AP$50*AT$62*AT$61</f>
        <v>0</v>
      </c>
      <c r="AU70" s="8">
        <f>(AU$58*AU$57)*AU$56*$AP$50*AU$62*AU$61</f>
        <v>0</v>
      </c>
      <c r="AV70" s="8">
        <f>(AV$58*AV$57)*AV$56*$AP$50*AV$62*AV$61</f>
        <v>0</v>
      </c>
      <c r="AX70" s="8">
        <f t="shared" si="18"/>
        <v>601.6640000000001</v>
      </c>
      <c r="AY70" s="8">
        <f t="shared" si="16"/>
        <v>0</v>
      </c>
      <c r="AZ70" s="8">
        <f t="shared" si="16"/>
        <v>0</v>
      </c>
      <c r="BB70" s="8">
        <f t="shared" si="17"/>
        <v>0</v>
      </c>
      <c r="BC70" s="8">
        <f t="shared" si="17"/>
        <v>0</v>
      </c>
      <c r="BD70" s="8">
        <f t="shared" si="17"/>
        <v>0</v>
      </c>
    </row>
    <row r="71" spans="1:56">
      <c r="A71" s="36">
        <v>1</v>
      </c>
      <c r="B71" s="12" t="s">
        <v>145</v>
      </c>
      <c r="D71" s="7" t="s">
        <v>146</v>
      </c>
      <c r="E71" s="6"/>
      <c r="F71" s="6"/>
      <c r="G71" s="6"/>
      <c r="J71" s="3">
        <f>SUM(J65:J70)</f>
        <v>2346.4896000000003</v>
      </c>
      <c r="K71" s="3">
        <f>SUM(K65:K70)</f>
        <v>494.22400000000005</v>
      </c>
      <c r="L71" s="3">
        <f>SUM(L65:L70)</f>
        <v>247.11200000000002</v>
      </c>
      <c r="N71" s="3">
        <f>SUM(N65:N70)</f>
        <v>0</v>
      </c>
      <c r="O71" s="3">
        <f>SUM(O65:O70)</f>
        <v>0</v>
      </c>
      <c r="P71" s="3">
        <f>SUM(P65:P70)</f>
        <v>0</v>
      </c>
      <c r="R71" s="3">
        <f>SUM(R65:R70)</f>
        <v>2011.2768000000001</v>
      </c>
      <c r="S71" s="3">
        <f>SUM(S65:S70)</f>
        <v>494.22400000000005</v>
      </c>
      <c r="T71" s="3">
        <f>SUM(T65:T70)</f>
        <v>247.11200000000002</v>
      </c>
      <c r="V71" s="3">
        <f>SUM(V65:V70)</f>
        <v>0</v>
      </c>
      <c r="W71" s="3">
        <f>SUM(W65:W70)</f>
        <v>0</v>
      </c>
      <c r="X71" s="3">
        <f>SUM(X65:X70)</f>
        <v>0</v>
      </c>
      <c r="Z71" s="3">
        <f>SUM(Z65:Z70)</f>
        <v>2178.8832000000002</v>
      </c>
      <c r="AA71" s="3">
        <f>SUM(AA65:AA70)</f>
        <v>494.22400000000005</v>
      </c>
      <c r="AB71" s="3">
        <f>SUM(AB65:AB70)</f>
        <v>247.11200000000002</v>
      </c>
      <c r="AD71" s="3">
        <f>SUM(AD65:AD70)</f>
        <v>0</v>
      </c>
      <c r="AE71" s="3">
        <f>SUM(AE65:AE70)</f>
        <v>0</v>
      </c>
      <c r="AF71" s="3">
        <f>SUM(AF65:AF70)</f>
        <v>0</v>
      </c>
      <c r="AH71" s="3">
        <f>SUM(AH65:AH70)</f>
        <v>2178.8832000000002</v>
      </c>
      <c r="AI71" s="3">
        <f>SUM(AI65:AI70)</f>
        <v>494.22400000000005</v>
      </c>
      <c r="AJ71" s="3">
        <f>SUM(AJ65:AJ70)</f>
        <v>247.11200000000002</v>
      </c>
      <c r="AL71" s="3">
        <f>SUM(AL65:AL70)</f>
        <v>0</v>
      </c>
      <c r="AM71" s="3">
        <f>SUM(AM65:AM70)</f>
        <v>0</v>
      </c>
      <c r="AN71" s="3">
        <f>SUM(AN65:AN70)</f>
        <v>0</v>
      </c>
      <c r="AP71" s="3">
        <f>SUM(AP65:AP70)</f>
        <v>2178.8832000000002</v>
      </c>
      <c r="AQ71" s="3">
        <f>SUM(AQ65:AQ70)</f>
        <v>494.22400000000005</v>
      </c>
      <c r="AR71" s="3">
        <f>SUM(AR65:AR70)</f>
        <v>247.11200000000002</v>
      </c>
      <c r="AT71" s="3">
        <f>SUM(AT65:AT70)</f>
        <v>0</v>
      </c>
      <c r="AU71" s="3">
        <f>SUM(AU65:AU70)</f>
        <v>0</v>
      </c>
      <c r="AV71" s="3">
        <f>SUM(AV65:AV70)</f>
        <v>0</v>
      </c>
      <c r="AX71" s="3">
        <f>J71+R71+Z71+AH71+AP71</f>
        <v>10894.416000000001</v>
      </c>
      <c r="AY71" s="3">
        <f t="shared" si="16"/>
        <v>2471.1200000000003</v>
      </c>
      <c r="AZ71" s="3">
        <f t="shared" si="16"/>
        <v>1235.5600000000002</v>
      </c>
      <c r="BB71" s="3">
        <f t="shared" si="17"/>
        <v>0</v>
      </c>
      <c r="BC71" s="3">
        <f t="shared" si="17"/>
        <v>0</v>
      </c>
      <c r="BD71" s="3">
        <f t="shared" si="17"/>
        <v>0</v>
      </c>
    </row>
    <row r="72" spans="1:56">
      <c r="A72" s="36">
        <v>1</v>
      </c>
      <c r="B72" s="12" t="s">
        <v>145</v>
      </c>
      <c r="E72" s="6"/>
      <c r="F72" s="6"/>
      <c r="G72" s="6"/>
      <c r="L72" s="3">
        <f>J71+K71+L71</f>
        <v>3087.8256000000006</v>
      </c>
      <c r="P72" s="3">
        <f>N71+O71+P71</f>
        <v>0</v>
      </c>
      <c r="T72" s="3">
        <f>R71+S71+T71</f>
        <v>2752.6128000000003</v>
      </c>
      <c r="X72" s="3">
        <f>V71+W71+X71</f>
        <v>0</v>
      </c>
      <c r="AB72" s="3">
        <f>Z71+AA71+AB71</f>
        <v>2920.2192000000005</v>
      </c>
      <c r="AF72" s="3">
        <f>AD71+AE71+AF71</f>
        <v>0</v>
      </c>
      <c r="AJ72" s="3">
        <f>AH71+AI71+AJ71</f>
        <v>2920.2192000000005</v>
      </c>
      <c r="AN72" s="3">
        <f>AL71+AM71+AN71</f>
        <v>0</v>
      </c>
      <c r="AR72" s="3">
        <f>AP71+AQ71+AR71</f>
        <v>2920.2192000000005</v>
      </c>
      <c r="AV72" s="3">
        <f>AT71+AU71+AV71</f>
        <v>0</v>
      </c>
      <c r="AZ72" s="3">
        <f>AX71+AY71+AZ71</f>
        <v>14601.096000000001</v>
      </c>
      <c r="BD72" s="3">
        <f>BB71+BC71+BD71</f>
        <v>0</v>
      </c>
    </row>
    <row r="73" spans="1:56">
      <c r="A73" s="36">
        <v>1</v>
      </c>
      <c r="B73" s="12" t="s">
        <v>147</v>
      </c>
      <c r="D73" s="7" t="s">
        <v>148</v>
      </c>
      <c r="E73" s="6"/>
      <c r="F73" s="6"/>
      <c r="G73" s="6"/>
      <c r="J73" s="3">
        <f>SUM(J65:J70)</f>
        <v>2346.4896000000003</v>
      </c>
      <c r="K73" s="3">
        <f>SUM(K65:K70)</f>
        <v>494.22400000000005</v>
      </c>
      <c r="L73" s="3">
        <f>SUM(L65:L70)</f>
        <v>247.11200000000002</v>
      </c>
      <c r="N73" s="3">
        <f>SUM(N65:N70)</f>
        <v>0</v>
      </c>
      <c r="O73" s="3">
        <f>SUM(O65:O70)</f>
        <v>0</v>
      </c>
      <c r="P73" s="3">
        <f>SUM(P65:P70)</f>
        <v>0</v>
      </c>
      <c r="R73" s="3">
        <f>SUM(R65:R70)</f>
        <v>2011.2768000000001</v>
      </c>
      <c r="S73" s="3">
        <f>SUM(S65:S70)</f>
        <v>494.22400000000005</v>
      </c>
      <c r="T73" s="3">
        <f>SUM(T65:T70)</f>
        <v>247.11200000000002</v>
      </c>
      <c r="V73" s="3">
        <f>SUM(V65:V70)</f>
        <v>0</v>
      </c>
      <c r="W73" s="3">
        <f>SUM(W65:W70)</f>
        <v>0</v>
      </c>
      <c r="X73" s="3">
        <f>SUM(X65:X70)</f>
        <v>0</v>
      </c>
      <c r="Z73" s="3">
        <f>SUM(Z65:Z70)</f>
        <v>2178.8832000000002</v>
      </c>
      <c r="AA73" s="3">
        <f>SUM(AA65:AA70)</f>
        <v>494.22400000000005</v>
      </c>
      <c r="AB73" s="3">
        <f>SUM(AB65:AB70)</f>
        <v>247.11200000000002</v>
      </c>
      <c r="AD73" s="3">
        <f>SUM(AD65:AD70)</f>
        <v>0</v>
      </c>
      <c r="AE73" s="3">
        <f>SUM(AE65:AE70)</f>
        <v>0</v>
      </c>
      <c r="AF73" s="3">
        <f>SUM(AF65:AF70)</f>
        <v>0</v>
      </c>
      <c r="AH73" s="3">
        <f>SUM(AH65:AH70)</f>
        <v>2178.8832000000002</v>
      </c>
      <c r="AI73" s="3">
        <f>SUM(AI65:AI70)</f>
        <v>494.22400000000005</v>
      </c>
      <c r="AJ73" s="3">
        <f>SUM(AJ65:AJ70)</f>
        <v>247.11200000000002</v>
      </c>
      <c r="AL73" s="3">
        <f>SUM(AL65:AL70)</f>
        <v>0</v>
      </c>
      <c r="AM73" s="3">
        <f>SUM(AM65:AM70)</f>
        <v>0</v>
      </c>
      <c r="AN73" s="3">
        <f>SUM(AN65:AN70)</f>
        <v>0</v>
      </c>
      <c r="AP73" s="3">
        <f>SUM(AP65:AP70)</f>
        <v>2178.8832000000002</v>
      </c>
      <c r="AQ73" s="3">
        <f>SUM(AQ65:AQ70)</f>
        <v>494.22400000000005</v>
      </c>
      <c r="AR73" s="3">
        <f>SUM(AR65:AR70)</f>
        <v>247.11200000000002</v>
      </c>
      <c r="AT73" s="3">
        <f>SUM(AT65:AT70)</f>
        <v>0</v>
      </c>
      <c r="AU73" s="3">
        <f>SUM(AU65:AU70)</f>
        <v>0</v>
      </c>
      <c r="AV73" s="3">
        <f>SUM(AV65:AV70)</f>
        <v>0</v>
      </c>
      <c r="AX73" s="3">
        <f>J73+R73+Z73+AH73+AP73</f>
        <v>10894.416000000001</v>
      </c>
      <c r="AY73" s="3">
        <f t="shared" ref="AY73:AZ73" si="19">K73+S73+AA73+AI73+AQ73</f>
        <v>2471.1200000000003</v>
      </c>
      <c r="AZ73" s="3">
        <f t="shared" si="19"/>
        <v>1235.5600000000002</v>
      </c>
      <c r="BB73" s="3">
        <f t="shared" ref="BB73:BD73" si="20">N73+V73+AD73+AL73+AT73</f>
        <v>0</v>
      </c>
      <c r="BC73" s="3">
        <f t="shared" si="20"/>
        <v>0</v>
      </c>
      <c r="BD73" s="3">
        <f t="shared" si="20"/>
        <v>0</v>
      </c>
    </row>
    <row r="74" spans="1:56">
      <c r="A74" s="36">
        <v>1</v>
      </c>
      <c r="B74" s="12" t="s">
        <v>147</v>
      </c>
      <c r="E74" s="6"/>
      <c r="F74" s="6"/>
      <c r="G74" s="6"/>
      <c r="L74" s="3">
        <f>J73+K73+L73</f>
        <v>3087.8256000000006</v>
      </c>
      <c r="P74" s="3">
        <f>N73+O73+P73</f>
        <v>0</v>
      </c>
      <c r="T74" s="3">
        <f>R73+S73+T73</f>
        <v>2752.6128000000003</v>
      </c>
      <c r="X74" s="3">
        <f>V73+W73+X73</f>
        <v>0</v>
      </c>
      <c r="AB74" s="3">
        <f>Z73+AA73+AB73</f>
        <v>2920.2192000000005</v>
      </c>
      <c r="AF74" s="3">
        <f>AD73+AE73+AF73</f>
        <v>0</v>
      </c>
      <c r="AJ74" s="3">
        <f>AH73+AI73+AJ73</f>
        <v>2920.2192000000005</v>
      </c>
      <c r="AN74" s="3">
        <f>AL73+AM73+AN73</f>
        <v>0</v>
      </c>
      <c r="AR74" s="3">
        <f>AP73+AQ73+AR73</f>
        <v>2920.2192000000005</v>
      </c>
      <c r="AV74" s="3">
        <f>AT73+AU73+AV73</f>
        <v>0</v>
      </c>
      <c r="AZ74" s="3">
        <f>AX73+AY73+AZ73</f>
        <v>14601.096000000001</v>
      </c>
      <c r="BD74" s="3">
        <f>BB73+BC73+BD73</f>
        <v>0</v>
      </c>
    </row>
    <row r="75" spans="1:56">
      <c r="A75" s="36">
        <v>1</v>
      </c>
      <c r="B75">
        <v>1</v>
      </c>
      <c r="F75"/>
    </row>
    <row r="76" spans="1:56">
      <c r="A76" s="36">
        <v>1</v>
      </c>
      <c r="B76">
        <v>1</v>
      </c>
      <c r="F76"/>
      <c r="N76" s="2">
        <f>N71-J71</f>
        <v>-2346.4896000000003</v>
      </c>
      <c r="O76" s="2">
        <f>O71-K71</f>
        <v>-494.22400000000005</v>
      </c>
      <c r="P76" s="2">
        <f>P71-L71</f>
        <v>-247.11200000000002</v>
      </c>
      <c r="V76" s="2">
        <f>V71-R71</f>
        <v>-2011.2768000000001</v>
      </c>
      <c r="W76" s="2">
        <f>W71-S71</f>
        <v>-494.22400000000005</v>
      </c>
      <c r="X76" s="2">
        <f>X71-T71</f>
        <v>-247.11200000000002</v>
      </c>
      <c r="AD76" s="2">
        <f>AD71-Z71</f>
        <v>-2178.8832000000002</v>
      </c>
      <c r="AE76" s="2">
        <f>AE71-AA71</f>
        <v>-494.22400000000005</v>
      </c>
      <c r="AF76" s="2">
        <f>AF71-AB71</f>
        <v>-247.11200000000002</v>
      </c>
      <c r="AL76" s="2">
        <f>AL71-AH71</f>
        <v>-2178.8832000000002</v>
      </c>
      <c r="AM76" s="2">
        <f>AM71-AI71</f>
        <v>-494.22400000000005</v>
      </c>
      <c r="AN76" s="2">
        <f>AN71-AJ71</f>
        <v>-247.11200000000002</v>
      </c>
      <c r="AT76" s="2">
        <f>AT71-AP71</f>
        <v>-2178.8832000000002</v>
      </c>
      <c r="AU76" s="2">
        <f>AU71-AQ71</f>
        <v>-494.22400000000005</v>
      </c>
      <c r="AV76" s="2">
        <f>AV71-AR71</f>
        <v>-247.11200000000002</v>
      </c>
      <c r="BB76" s="2">
        <f>BB71-AX71</f>
        <v>-10894.416000000001</v>
      </c>
      <c r="BC76" s="2">
        <f>BC71-AY71</f>
        <v>-2471.1200000000003</v>
      </c>
      <c r="BD76" s="2">
        <f>BD71-AZ71</f>
        <v>-1235.5600000000002</v>
      </c>
    </row>
    <row r="77" spans="1:56">
      <c r="A77" s="36">
        <v>1</v>
      </c>
      <c r="B77">
        <v>1</v>
      </c>
      <c r="F77"/>
      <c r="P77" s="2">
        <f>P72-L72</f>
        <v>-3087.8256000000006</v>
      </c>
      <c r="X77" s="2">
        <f>X72-T72</f>
        <v>-2752.6128000000003</v>
      </c>
      <c r="AF77" s="2">
        <f>AF72-AB72</f>
        <v>-2920.2192000000005</v>
      </c>
      <c r="AN77" s="2">
        <f>AN72-AJ72</f>
        <v>-2920.2192000000005</v>
      </c>
      <c r="AV77" s="2">
        <f>AV72-AR72</f>
        <v>-2920.2192000000005</v>
      </c>
      <c r="BD77" s="2">
        <f>BD72-AZ72</f>
        <v>-14601.096000000001</v>
      </c>
    </row>
    <row r="78" spans="1:56">
      <c r="A78" s="36">
        <v>1</v>
      </c>
      <c r="B78">
        <v>1</v>
      </c>
      <c r="F78"/>
      <c r="N78" s="2">
        <f>N73-J73</f>
        <v>-2346.4896000000003</v>
      </c>
      <c r="O78" s="2">
        <f>O73-K73</f>
        <v>-494.22400000000005</v>
      </c>
      <c r="P78" s="2">
        <f>P73-L73</f>
        <v>-247.11200000000002</v>
      </c>
      <c r="V78" s="2">
        <f>V73-R73</f>
        <v>-2011.2768000000001</v>
      </c>
      <c r="W78" s="2">
        <f>W73-S73</f>
        <v>-494.22400000000005</v>
      </c>
      <c r="X78" s="2">
        <f>X73-T73</f>
        <v>-247.11200000000002</v>
      </c>
      <c r="AD78" s="2">
        <f>AD73-Z73</f>
        <v>-2178.8832000000002</v>
      </c>
      <c r="AE78" s="2">
        <f>AE73-AA73</f>
        <v>-494.22400000000005</v>
      </c>
      <c r="AF78" s="2">
        <f>AF73-AB73</f>
        <v>-247.11200000000002</v>
      </c>
      <c r="AL78" s="2">
        <f>AL73-AH73</f>
        <v>-2178.8832000000002</v>
      </c>
      <c r="AM78" s="2">
        <f>AM73-AI73</f>
        <v>-494.22400000000005</v>
      </c>
      <c r="AN78" s="2">
        <f>AN73-AJ73</f>
        <v>-247.11200000000002</v>
      </c>
      <c r="AT78" s="2">
        <f>AT73-AP73</f>
        <v>-2178.8832000000002</v>
      </c>
      <c r="AU78" s="2">
        <f>AU73-AQ73</f>
        <v>-494.22400000000005</v>
      </c>
      <c r="AV78" s="2">
        <f>AV73-AR73</f>
        <v>-247.11200000000002</v>
      </c>
      <c r="BB78" s="2">
        <f>BB73-AX73</f>
        <v>-10894.416000000001</v>
      </c>
      <c r="BC78" s="2">
        <f>BC73-AY73</f>
        <v>-2471.1200000000003</v>
      </c>
      <c r="BD78" s="2">
        <f>BD73-AZ73</f>
        <v>-1235.5600000000002</v>
      </c>
    </row>
    <row r="79" spans="1:56">
      <c r="A79" s="36">
        <v>1</v>
      </c>
      <c r="B79">
        <v>1</v>
      </c>
      <c r="F79"/>
      <c r="P79" s="2">
        <f>P74-L74</f>
        <v>-3087.8256000000006</v>
      </c>
      <c r="X79" s="2">
        <f>X74-T74</f>
        <v>-2752.6128000000003</v>
      </c>
      <c r="AF79" s="2">
        <f>AF74-AB74</f>
        <v>-2920.2192000000005</v>
      </c>
      <c r="AN79" s="2">
        <f>AN74-AJ74</f>
        <v>-2920.2192000000005</v>
      </c>
      <c r="AV79" s="2">
        <f>AV74-AR74</f>
        <v>-2920.2192000000005</v>
      </c>
      <c r="BD79" s="2">
        <f>BD74-AZ74</f>
        <v>-14601.096000000001</v>
      </c>
    </row>
    <row r="80" spans="1:56">
      <c r="A80">
        <v>1</v>
      </c>
      <c r="B80">
        <v>1</v>
      </c>
      <c r="C80" t="s">
        <v>22</v>
      </c>
      <c r="F80"/>
      <c r="M80" t="s">
        <v>465</v>
      </c>
    </row>
    <row r="81" spans="1:56">
      <c r="A81">
        <v>1</v>
      </c>
      <c r="B81">
        <v>1</v>
      </c>
      <c r="D81" s="6" t="s">
        <v>74</v>
      </c>
      <c r="E81" s="6"/>
      <c r="F81" s="6"/>
      <c r="G81" s="6"/>
      <c r="J81" s="6"/>
      <c r="K81" s="6"/>
      <c r="L81" s="6"/>
      <c r="M81" t="s">
        <v>465</v>
      </c>
      <c r="N81" s="6"/>
      <c r="O81" s="6"/>
      <c r="P81" s="6"/>
      <c r="R81" s="6"/>
      <c r="S81" s="6"/>
      <c r="T81" s="6"/>
      <c r="U81" s="6"/>
      <c r="V81" s="6"/>
      <c r="W81" s="6"/>
      <c r="X81" s="6"/>
      <c r="Z81" s="6"/>
      <c r="AA81" s="6"/>
      <c r="AB81" s="6"/>
      <c r="AC81" s="6"/>
      <c r="AD81" s="6"/>
      <c r="AE81" s="6"/>
      <c r="AF81" s="6"/>
      <c r="AH81" s="6"/>
      <c r="AI81" s="6"/>
      <c r="AJ81" s="6"/>
      <c r="AK81" s="6"/>
      <c r="AL81" s="6"/>
      <c r="AM81" s="6"/>
      <c r="AN81" s="6"/>
      <c r="AP81" s="6"/>
      <c r="AQ81" s="6"/>
      <c r="AR81" s="6"/>
      <c r="AS81" s="6"/>
      <c r="AT81" s="6"/>
      <c r="AU81" s="6"/>
      <c r="AV81" s="6"/>
    </row>
    <row r="82" spans="1:56" s="114" customFormat="1">
      <c r="A82" s="114">
        <v>1</v>
      </c>
      <c r="B82" s="114">
        <v>1</v>
      </c>
      <c r="C82" s="160"/>
      <c r="D82" s="160" t="s">
        <v>398</v>
      </c>
      <c r="E82" s="161" t="s">
        <v>391</v>
      </c>
      <c r="G82" s="160"/>
      <c r="I82" s="160" t="s">
        <v>172</v>
      </c>
      <c r="J82" s="164"/>
      <c r="K82" s="187"/>
      <c r="L82" s="164"/>
      <c r="M82" t="s">
        <v>465</v>
      </c>
      <c r="N82" s="185">
        <v>0.81599999999999995</v>
      </c>
      <c r="O82" s="185">
        <f>N82/2</f>
        <v>0.40799999999999997</v>
      </c>
      <c r="P82" s="185">
        <f>N82/2</f>
        <v>0.40799999999999997</v>
      </c>
      <c r="R82" s="171"/>
      <c r="S82" s="172"/>
      <c r="T82" s="171"/>
      <c r="U82" s="160"/>
      <c r="V82" s="185">
        <v>0.40799999999999997</v>
      </c>
      <c r="W82" s="185">
        <f>V82/2</f>
        <v>0.20399999999999999</v>
      </c>
      <c r="X82" s="185">
        <f>V82/2</f>
        <v>0.20399999999999999</v>
      </c>
      <c r="Z82" s="171"/>
      <c r="AA82" s="172"/>
      <c r="AB82" s="171"/>
      <c r="AC82" s="160"/>
      <c r="AD82" s="185">
        <v>0.81599999999999995</v>
      </c>
      <c r="AE82" s="185">
        <f>AD82/2</f>
        <v>0.40799999999999997</v>
      </c>
      <c r="AF82" s="185">
        <f>AD82/2</f>
        <v>0.40799999999999997</v>
      </c>
      <c r="AH82" s="171"/>
      <c r="AI82" s="172"/>
      <c r="AJ82" s="171"/>
      <c r="AK82" s="160"/>
      <c r="AL82" s="185">
        <v>0.81599999999999995</v>
      </c>
      <c r="AM82" s="185">
        <f>AL82/2</f>
        <v>0.40799999999999997</v>
      </c>
      <c r="AN82" s="185">
        <f>AL82/2</f>
        <v>0.40799999999999997</v>
      </c>
      <c r="AP82" s="171"/>
      <c r="AQ82" s="172"/>
      <c r="AR82" s="171"/>
      <c r="AS82" s="160"/>
      <c r="AT82" s="185">
        <v>0.81599999999999995</v>
      </c>
      <c r="AU82" s="185">
        <f>AT82/2</f>
        <v>0.40799999999999997</v>
      </c>
      <c r="AV82" s="185">
        <f>AT82/2</f>
        <v>0.40799999999999997</v>
      </c>
    </row>
    <row r="83" spans="1:56" s="114" customFormat="1">
      <c r="A83" s="114">
        <v>1</v>
      </c>
      <c r="B83" s="114">
        <v>1</v>
      </c>
      <c r="C83" s="160"/>
      <c r="D83" s="160" t="s">
        <v>403</v>
      </c>
      <c r="E83" s="161" t="s">
        <v>391</v>
      </c>
      <c r="G83" s="160"/>
      <c r="I83" s="160" t="s">
        <v>172</v>
      </c>
      <c r="J83" s="164"/>
      <c r="K83" s="187"/>
      <c r="L83" s="164"/>
      <c r="M83" t="s">
        <v>465</v>
      </c>
      <c r="N83" s="185">
        <v>0.81599999999999995</v>
      </c>
      <c r="O83" s="185">
        <f>N82/2</f>
        <v>0.40799999999999997</v>
      </c>
      <c r="P83" s="164"/>
      <c r="R83" s="171"/>
      <c r="S83" s="172"/>
      <c r="T83" s="171"/>
      <c r="U83" s="160"/>
      <c r="V83" s="185">
        <v>0.40799999999999997</v>
      </c>
      <c r="W83" s="185">
        <f>V82/2</f>
        <v>0.20399999999999999</v>
      </c>
      <c r="X83" s="164"/>
      <c r="Z83" s="171"/>
      <c r="AA83" s="172"/>
      <c r="AB83" s="171"/>
      <c r="AC83" s="160"/>
      <c r="AD83" s="185">
        <v>0.81599999999999995</v>
      </c>
      <c r="AE83" s="185">
        <f>AD82/2</f>
        <v>0.40799999999999997</v>
      </c>
      <c r="AF83" s="164"/>
      <c r="AH83" s="171"/>
      <c r="AI83" s="172"/>
      <c r="AJ83" s="171"/>
      <c r="AK83" s="160"/>
      <c r="AL83" s="185">
        <v>0.81599999999999995</v>
      </c>
      <c r="AM83" s="185">
        <f>AL82/2</f>
        <v>0.40799999999999997</v>
      </c>
      <c r="AN83" s="164"/>
      <c r="AP83" s="171"/>
      <c r="AQ83" s="172"/>
      <c r="AR83" s="171"/>
      <c r="AS83" s="160"/>
      <c r="AT83" s="185">
        <v>0.81599999999999995</v>
      </c>
      <c r="AU83" s="185">
        <f>AT82/2</f>
        <v>0.40799999999999997</v>
      </c>
      <c r="AV83" s="164"/>
    </row>
    <row r="84" spans="1:56">
      <c r="A84">
        <v>1</v>
      </c>
      <c r="B84">
        <v>1</v>
      </c>
      <c r="C84" s="6"/>
      <c r="D84" s="6" t="s">
        <v>392</v>
      </c>
      <c r="E84" s="91" t="s">
        <v>395</v>
      </c>
      <c r="G84" s="6"/>
      <c r="I84" s="6" t="s">
        <v>172</v>
      </c>
      <c r="J84" s="9">
        <v>0.184</v>
      </c>
      <c r="K84" s="9">
        <v>0.184</v>
      </c>
      <c r="L84" s="9">
        <v>0.184</v>
      </c>
      <c r="M84" t="s">
        <v>465</v>
      </c>
      <c r="N84" s="186">
        <v>0.308</v>
      </c>
      <c r="O84" s="186">
        <v>0.308</v>
      </c>
      <c r="P84" s="164"/>
      <c r="R84" s="6">
        <v>0.184</v>
      </c>
      <c r="S84" s="6">
        <v>0.184</v>
      </c>
      <c r="T84" s="6">
        <v>0.184</v>
      </c>
      <c r="U84" s="6"/>
      <c r="V84" s="186">
        <v>0.308</v>
      </c>
      <c r="W84" s="186">
        <v>0.308</v>
      </c>
      <c r="X84" s="164"/>
      <c r="Z84" s="6">
        <v>0.184</v>
      </c>
      <c r="AA84" s="6">
        <v>0.184</v>
      </c>
      <c r="AB84" s="6">
        <v>0.184</v>
      </c>
      <c r="AC84" s="6"/>
      <c r="AD84" s="186">
        <v>0.308</v>
      </c>
      <c r="AE84" s="186">
        <v>0.308</v>
      </c>
      <c r="AF84" s="164"/>
      <c r="AH84" s="6">
        <v>0.184</v>
      </c>
      <c r="AI84" s="6">
        <v>0.184</v>
      </c>
      <c r="AJ84" s="6">
        <v>0.184</v>
      </c>
      <c r="AK84" s="6"/>
      <c r="AL84" s="186">
        <v>0.308</v>
      </c>
      <c r="AM84" s="186">
        <v>0.308</v>
      </c>
      <c r="AN84" s="164"/>
      <c r="AP84" s="6">
        <v>0.184</v>
      </c>
      <c r="AQ84" s="6">
        <v>0.184</v>
      </c>
      <c r="AR84" s="6">
        <v>0.184</v>
      </c>
      <c r="AS84" s="6"/>
      <c r="AT84" s="186">
        <v>0.308</v>
      </c>
      <c r="AU84" s="186">
        <v>0.308</v>
      </c>
      <c r="AV84" s="164"/>
    </row>
    <row r="85" spans="1:56">
      <c r="A85">
        <v>1</v>
      </c>
      <c r="B85">
        <v>1</v>
      </c>
      <c r="C85" s="6"/>
      <c r="D85" s="6" t="s">
        <v>393</v>
      </c>
      <c r="E85" s="91" t="s">
        <v>396</v>
      </c>
      <c r="G85" s="6"/>
      <c r="I85" s="6" t="s">
        <v>172</v>
      </c>
      <c r="J85" s="9">
        <v>0.27400000000000002</v>
      </c>
      <c r="K85" s="9">
        <v>0.27400000000000002</v>
      </c>
      <c r="L85" s="9">
        <v>0.27400000000000002</v>
      </c>
      <c r="M85" t="s">
        <v>465</v>
      </c>
      <c r="N85" s="186">
        <v>0.39800000000000002</v>
      </c>
      <c r="O85" s="186">
        <v>0.39800000000000002</v>
      </c>
      <c r="P85" s="186">
        <v>0.39800000000000002</v>
      </c>
      <c r="R85" s="6">
        <v>0.27400000000000002</v>
      </c>
      <c r="S85" s="6">
        <v>0.27400000000000002</v>
      </c>
      <c r="T85" s="6">
        <v>0.27400000000000002</v>
      </c>
      <c r="U85" s="6"/>
      <c r="V85" s="186">
        <v>0.39800000000000002</v>
      </c>
      <c r="W85" s="186">
        <v>0.39800000000000002</v>
      </c>
      <c r="X85" s="186">
        <v>0.39800000000000002</v>
      </c>
      <c r="Z85" s="6">
        <v>0.27400000000000002</v>
      </c>
      <c r="AA85" s="6">
        <v>0.27400000000000002</v>
      </c>
      <c r="AB85" s="6">
        <v>0.27400000000000002</v>
      </c>
      <c r="AC85" s="6"/>
      <c r="AD85" s="186">
        <v>0.39800000000000002</v>
      </c>
      <c r="AE85" s="186">
        <v>0.39800000000000002</v>
      </c>
      <c r="AF85" s="186">
        <v>0.39800000000000002</v>
      </c>
      <c r="AH85" s="6">
        <v>0.27400000000000002</v>
      </c>
      <c r="AI85" s="6">
        <v>0.27400000000000002</v>
      </c>
      <c r="AJ85" s="6">
        <v>0.27400000000000002</v>
      </c>
      <c r="AK85" s="6"/>
      <c r="AL85" s="186">
        <v>0.39800000000000002</v>
      </c>
      <c r="AM85" s="186">
        <v>0.39800000000000002</v>
      </c>
      <c r="AN85" s="186">
        <v>0.39800000000000002</v>
      </c>
      <c r="AP85" s="6">
        <v>0.27400000000000002</v>
      </c>
      <c r="AQ85" s="6">
        <v>0.27400000000000002</v>
      </c>
      <c r="AR85" s="6">
        <v>0.27400000000000002</v>
      </c>
      <c r="AS85" s="6"/>
      <c r="AT85" s="186">
        <v>0.39800000000000002</v>
      </c>
      <c r="AU85" s="186">
        <v>0.39800000000000002</v>
      </c>
      <c r="AV85" s="186">
        <v>0.39800000000000002</v>
      </c>
    </row>
    <row r="86" spans="1:56">
      <c r="A86">
        <v>1</v>
      </c>
      <c r="B86">
        <v>1</v>
      </c>
      <c r="C86" s="6"/>
      <c r="D86" s="6" t="s">
        <v>394</v>
      </c>
      <c r="E86" s="91"/>
      <c r="G86" s="6"/>
      <c r="I86" s="6" t="s">
        <v>172</v>
      </c>
      <c r="J86" s="9">
        <v>7.2800000000000004E-2</v>
      </c>
      <c r="K86" s="9">
        <v>7.2800000000000004E-2</v>
      </c>
      <c r="L86" s="9">
        <v>7.2800000000000004E-2</v>
      </c>
      <c r="M86" t="s">
        <v>465</v>
      </c>
      <c r="N86" s="170">
        <v>7.2800000000000004E-2</v>
      </c>
      <c r="O86" s="170">
        <v>7.2800000000000004E-2</v>
      </c>
      <c r="P86" s="165"/>
      <c r="R86" s="6">
        <v>7.2800000000000004E-2</v>
      </c>
      <c r="S86" s="6">
        <v>7.2800000000000004E-2</v>
      </c>
      <c r="T86" s="6">
        <v>7.2800000000000004E-2</v>
      </c>
      <c r="U86" s="6"/>
      <c r="V86" s="170">
        <v>7.2800000000000004E-2</v>
      </c>
      <c r="W86" s="170">
        <v>7.2800000000000004E-2</v>
      </c>
      <c r="X86" s="165"/>
      <c r="Z86" s="6">
        <v>7.2800000000000004E-2</v>
      </c>
      <c r="AA86" s="6">
        <v>7.2800000000000004E-2</v>
      </c>
      <c r="AB86" s="6">
        <v>7.2800000000000004E-2</v>
      </c>
      <c r="AC86" s="6"/>
      <c r="AD86" s="170">
        <v>7.2800000000000004E-2</v>
      </c>
      <c r="AE86" s="170">
        <v>7.2800000000000004E-2</v>
      </c>
      <c r="AF86" s="165"/>
      <c r="AH86" s="6">
        <v>7.2800000000000004E-2</v>
      </c>
      <c r="AI86" s="6">
        <v>7.2800000000000004E-2</v>
      </c>
      <c r="AJ86" s="6">
        <v>7.2800000000000004E-2</v>
      </c>
      <c r="AK86" s="6"/>
      <c r="AL86" s="170">
        <v>7.2800000000000004E-2</v>
      </c>
      <c r="AM86" s="170">
        <v>7.2800000000000004E-2</v>
      </c>
      <c r="AN86" s="165"/>
      <c r="AP86" s="6">
        <v>7.2800000000000004E-2</v>
      </c>
      <c r="AQ86" s="6">
        <v>7.2800000000000004E-2</v>
      </c>
      <c r="AR86" s="6">
        <v>7.2800000000000004E-2</v>
      </c>
      <c r="AS86" s="6"/>
      <c r="AT86" s="170">
        <v>7.2800000000000004E-2</v>
      </c>
      <c r="AU86" s="170">
        <v>7.2800000000000004E-2</v>
      </c>
      <c r="AV86" s="165"/>
    </row>
    <row r="87" spans="1:56">
      <c r="A87">
        <v>1</v>
      </c>
      <c r="B87">
        <v>1</v>
      </c>
      <c r="C87" s="6"/>
      <c r="D87" s="6" t="s">
        <v>397</v>
      </c>
      <c r="E87" s="91"/>
      <c r="G87" s="6"/>
      <c r="I87" s="6" t="s">
        <v>172</v>
      </c>
      <c r="J87" s="9">
        <v>0.27400000000000002</v>
      </c>
      <c r="K87" s="9">
        <v>0.27400000000000002</v>
      </c>
      <c r="L87" s="9">
        <v>0.27400000000000002</v>
      </c>
      <c r="M87" t="s">
        <v>465</v>
      </c>
      <c r="N87" s="170">
        <v>0.27400000000000002</v>
      </c>
      <c r="O87" s="170">
        <v>0.27400000000000002</v>
      </c>
      <c r="P87" s="165"/>
      <c r="R87" s="6">
        <v>0.27400000000000002</v>
      </c>
      <c r="S87" s="6">
        <v>0.27400000000000002</v>
      </c>
      <c r="T87" s="6">
        <v>0.27400000000000002</v>
      </c>
      <c r="U87" s="6"/>
      <c r="V87" s="170">
        <v>0.27400000000000002</v>
      </c>
      <c r="W87" s="170">
        <v>0.27400000000000002</v>
      </c>
      <c r="X87" s="165"/>
      <c r="Z87" s="6">
        <v>0.27400000000000002</v>
      </c>
      <c r="AA87" s="6">
        <v>0.27400000000000002</v>
      </c>
      <c r="AB87" s="6">
        <v>0.27400000000000002</v>
      </c>
      <c r="AC87" s="6"/>
      <c r="AD87" s="170">
        <v>0.27400000000000002</v>
      </c>
      <c r="AE87" s="170">
        <v>0.27400000000000002</v>
      </c>
      <c r="AF87" s="165"/>
      <c r="AH87" s="6">
        <v>0.27400000000000002</v>
      </c>
      <c r="AI87" s="6">
        <v>0.27400000000000002</v>
      </c>
      <c r="AJ87" s="6">
        <v>0.27400000000000002</v>
      </c>
      <c r="AK87" s="6"/>
      <c r="AL87" s="170">
        <v>0.27400000000000002</v>
      </c>
      <c r="AM87" s="170">
        <v>0.27400000000000002</v>
      </c>
      <c r="AN87" s="165"/>
      <c r="AP87" s="6">
        <v>0.27400000000000002</v>
      </c>
      <c r="AQ87" s="6">
        <v>0.27400000000000002</v>
      </c>
      <c r="AR87" s="6">
        <v>0.27400000000000002</v>
      </c>
      <c r="AS87" s="6"/>
      <c r="AT87" s="170">
        <v>0.27400000000000002</v>
      </c>
      <c r="AU87" s="170">
        <v>0.27400000000000002</v>
      </c>
      <c r="AV87" s="165"/>
    </row>
    <row r="88" spans="1:56">
      <c r="A88">
        <v>1</v>
      </c>
      <c r="B88">
        <v>1</v>
      </c>
      <c r="C88" s="6"/>
      <c r="D88" s="22"/>
      <c r="E88" s="6"/>
      <c r="F88" s="6"/>
      <c r="G88" s="6"/>
      <c r="J88" s="6"/>
      <c r="K88" s="6"/>
      <c r="L88" s="6"/>
      <c r="M88" t="s">
        <v>465</v>
      </c>
      <c r="N88" s="6"/>
      <c r="O88" s="6"/>
      <c r="P88" s="6"/>
      <c r="R88" s="6"/>
      <c r="S88" s="6"/>
      <c r="T88" s="6"/>
      <c r="U88" s="6"/>
      <c r="V88" s="6"/>
      <c r="W88" s="6"/>
      <c r="X88" s="6"/>
      <c r="Z88" s="6"/>
      <c r="AA88" s="6"/>
      <c r="AB88" s="6"/>
      <c r="AC88" s="6"/>
      <c r="AD88" s="6"/>
      <c r="AE88" s="6"/>
      <c r="AF88" s="6"/>
      <c r="AH88" s="6"/>
      <c r="AI88" s="6"/>
      <c r="AJ88" s="6"/>
      <c r="AK88" s="6"/>
      <c r="AL88" s="6"/>
      <c r="AM88" s="6"/>
      <c r="AN88" s="6"/>
      <c r="AP88" s="6"/>
      <c r="AQ88" s="6"/>
      <c r="AR88" s="6"/>
      <c r="AS88" s="6"/>
      <c r="AT88" s="6"/>
      <c r="AU88" s="6"/>
      <c r="AV88" s="6"/>
    </row>
    <row r="89" spans="1:56">
      <c r="A89">
        <v>1</v>
      </c>
      <c r="B89">
        <v>1</v>
      </c>
      <c r="D89" s="22"/>
      <c r="F89"/>
      <c r="J89" s="6" t="s">
        <v>82</v>
      </c>
      <c r="K89" s="6"/>
      <c r="L89" s="6"/>
      <c r="M89" t="s">
        <v>465</v>
      </c>
      <c r="N89" s="6" t="s">
        <v>83</v>
      </c>
      <c r="O89" s="6"/>
      <c r="P89" s="6"/>
      <c r="R89" s="6" t="s">
        <v>82</v>
      </c>
      <c r="S89" s="6"/>
      <c r="T89" s="6"/>
      <c r="U89" s="6"/>
      <c r="V89" s="6" t="s">
        <v>83</v>
      </c>
      <c r="W89" s="6"/>
      <c r="X89" s="6"/>
      <c r="Z89" s="6" t="s">
        <v>82</v>
      </c>
      <c r="AA89" s="6"/>
      <c r="AB89" s="6"/>
      <c r="AC89" s="6"/>
      <c r="AD89" s="6" t="s">
        <v>83</v>
      </c>
      <c r="AE89" s="6"/>
      <c r="AF89" s="6"/>
      <c r="AH89" s="6" t="s">
        <v>82</v>
      </c>
      <c r="AI89" s="6"/>
      <c r="AJ89" s="6"/>
      <c r="AK89" s="6"/>
      <c r="AL89" s="6" t="s">
        <v>83</v>
      </c>
      <c r="AM89" s="6"/>
      <c r="AN89" s="6"/>
      <c r="AP89" s="6" t="s">
        <v>82</v>
      </c>
      <c r="AQ89" s="6"/>
      <c r="AR89" s="6"/>
      <c r="AS89" s="6"/>
      <c r="AT89" s="6" t="s">
        <v>83</v>
      </c>
      <c r="AU89" s="6"/>
      <c r="AV89" s="6"/>
      <c r="AX89" s="6" t="s">
        <v>82</v>
      </c>
      <c r="AY89" s="6"/>
      <c r="AZ89" s="6"/>
      <c r="BA89" s="6"/>
      <c r="BB89" s="6" t="s">
        <v>83</v>
      </c>
      <c r="BC89" s="6"/>
      <c r="BD89" s="6"/>
    </row>
    <row r="90" spans="1:56">
      <c r="A90" s="12" t="s">
        <v>84</v>
      </c>
      <c r="B90" s="12" t="s">
        <v>85</v>
      </c>
      <c r="D90" s="4" t="s">
        <v>22</v>
      </c>
      <c r="E90" s="43"/>
      <c r="F90" s="44"/>
      <c r="G90" s="45"/>
      <c r="H90" s="46"/>
      <c r="J90" s="21" t="s">
        <v>86</v>
      </c>
      <c r="K90" s="20"/>
      <c r="L90" s="19"/>
      <c r="M90" t="s">
        <v>465</v>
      </c>
      <c r="N90" s="21" t="s">
        <v>86</v>
      </c>
      <c r="O90" s="20"/>
      <c r="P90" s="19"/>
      <c r="R90" s="21" t="s">
        <v>87</v>
      </c>
      <c r="S90" s="20"/>
      <c r="T90" s="19"/>
      <c r="V90" s="21" t="s">
        <v>87</v>
      </c>
      <c r="W90" s="20"/>
      <c r="X90" s="19"/>
      <c r="Z90" s="21" t="s">
        <v>88</v>
      </c>
      <c r="AA90" s="20"/>
      <c r="AB90" s="19"/>
      <c r="AD90" s="21" t="s">
        <v>88</v>
      </c>
      <c r="AE90" s="20"/>
      <c r="AF90" s="19"/>
      <c r="AH90" s="21" t="s">
        <v>89</v>
      </c>
      <c r="AI90" s="20"/>
      <c r="AJ90" s="19"/>
      <c r="AL90" s="21" t="s">
        <v>89</v>
      </c>
      <c r="AM90" s="20"/>
      <c r="AN90" s="19"/>
      <c r="AP90" s="21" t="s">
        <v>90</v>
      </c>
      <c r="AQ90" s="20"/>
      <c r="AR90" s="19"/>
      <c r="AT90" s="21" t="s">
        <v>90</v>
      </c>
      <c r="AU90" s="20"/>
      <c r="AV90" s="19"/>
      <c r="AX90" s="21" t="s">
        <v>91</v>
      </c>
      <c r="AY90" s="20"/>
      <c r="AZ90" s="19"/>
      <c r="BB90" s="21" t="s">
        <v>91</v>
      </c>
      <c r="BC90" s="20"/>
      <c r="BD90" s="19"/>
    </row>
    <row r="91" spans="1:56">
      <c r="A91" s="12" t="s">
        <v>84</v>
      </c>
      <c r="B91" s="12" t="s">
        <v>85</v>
      </c>
      <c r="D91" s="7"/>
      <c r="E91" s="7" t="s">
        <v>151</v>
      </c>
      <c r="F91" s="18" t="s">
        <v>92</v>
      </c>
      <c r="G91" s="7" t="s">
        <v>93</v>
      </c>
      <c r="H91" s="17" t="s">
        <v>94</v>
      </c>
      <c r="J91" s="18" t="s">
        <v>8</v>
      </c>
      <c r="K91" s="18" t="s">
        <v>9</v>
      </c>
      <c r="L91" s="18" t="s">
        <v>10</v>
      </c>
      <c r="M91" t="s">
        <v>465</v>
      </c>
      <c r="N91" s="18" t="s">
        <v>8</v>
      </c>
      <c r="O91" s="18" t="s">
        <v>9</v>
      </c>
      <c r="P91" s="18" t="s">
        <v>10</v>
      </c>
      <c r="R91" s="18" t="s">
        <v>8</v>
      </c>
      <c r="S91" s="18" t="s">
        <v>9</v>
      </c>
      <c r="T91" s="18" t="s">
        <v>10</v>
      </c>
      <c r="V91" s="18" t="s">
        <v>8</v>
      </c>
      <c r="W91" s="18" t="s">
        <v>9</v>
      </c>
      <c r="X91" s="18" t="s">
        <v>10</v>
      </c>
      <c r="Z91" s="18" t="s">
        <v>8</v>
      </c>
      <c r="AA91" s="18" t="s">
        <v>9</v>
      </c>
      <c r="AB91" s="18" t="s">
        <v>10</v>
      </c>
      <c r="AD91" s="18" t="s">
        <v>8</v>
      </c>
      <c r="AE91" s="18" t="s">
        <v>9</v>
      </c>
      <c r="AF91" s="18" t="s">
        <v>10</v>
      </c>
      <c r="AH91" s="18" t="s">
        <v>8</v>
      </c>
      <c r="AI91" s="18" t="s">
        <v>9</v>
      </c>
      <c r="AJ91" s="18" t="s">
        <v>10</v>
      </c>
      <c r="AL91" s="18" t="s">
        <v>8</v>
      </c>
      <c r="AM91" s="18" t="s">
        <v>9</v>
      </c>
      <c r="AN91" s="18" t="s">
        <v>10</v>
      </c>
      <c r="AP91" s="18" t="s">
        <v>8</v>
      </c>
      <c r="AQ91" s="18" t="s">
        <v>9</v>
      </c>
      <c r="AR91" s="18" t="s">
        <v>10</v>
      </c>
      <c r="AT91" s="18" t="s">
        <v>8</v>
      </c>
      <c r="AU91" s="18" t="s">
        <v>9</v>
      </c>
      <c r="AV91" s="18" t="s">
        <v>10</v>
      </c>
      <c r="AX91" s="18" t="s">
        <v>8</v>
      </c>
      <c r="AY91" s="18" t="s">
        <v>9</v>
      </c>
      <c r="AZ91" s="18" t="s">
        <v>10</v>
      </c>
      <c r="BB91" s="18" t="s">
        <v>8</v>
      </c>
      <c r="BC91" s="18" t="s">
        <v>9</v>
      </c>
      <c r="BD91" s="18" t="s">
        <v>10</v>
      </c>
    </row>
    <row r="92" spans="1:56">
      <c r="A92" s="12" t="s">
        <v>84</v>
      </c>
      <c r="B92">
        <v>1</v>
      </c>
      <c r="D92" s="159" t="s">
        <v>386</v>
      </c>
      <c r="E92" s="62" t="s">
        <v>100</v>
      </c>
      <c r="F92" s="10">
        <v>64</v>
      </c>
      <c r="G92" s="5" t="s">
        <v>117</v>
      </c>
      <c r="H92" s="5" t="s">
        <v>17</v>
      </c>
      <c r="I92" t="s">
        <v>422</v>
      </c>
      <c r="J92" s="165"/>
      <c r="K92" s="165"/>
      <c r="L92" s="165"/>
      <c r="M92" t="s">
        <v>465</v>
      </c>
      <c r="N92" s="9">
        <v>30</v>
      </c>
      <c r="O92" s="70">
        <v>20</v>
      </c>
      <c r="P92" s="198">
        <v>20</v>
      </c>
      <c r="R92" s="165"/>
      <c r="S92" s="165"/>
      <c r="T92" s="165"/>
      <c r="V92" s="9">
        <v>30</v>
      </c>
      <c r="W92" s="70">
        <f>O92</f>
        <v>20</v>
      </c>
      <c r="X92" s="198">
        <f>P92</f>
        <v>20</v>
      </c>
      <c r="Z92" s="165"/>
      <c r="AA92" s="165"/>
      <c r="AB92" s="165"/>
      <c r="AD92" s="9">
        <v>30</v>
      </c>
      <c r="AE92" s="70">
        <f>W92</f>
        <v>20</v>
      </c>
      <c r="AF92" s="198">
        <f>X92</f>
        <v>20</v>
      </c>
      <c r="AH92" s="165"/>
      <c r="AI92" s="165"/>
      <c r="AJ92" s="165"/>
      <c r="AL92" s="9">
        <v>30</v>
      </c>
      <c r="AM92" s="70">
        <f>AE92</f>
        <v>20</v>
      </c>
      <c r="AN92" s="198">
        <f>AF92</f>
        <v>20</v>
      </c>
      <c r="AP92" s="165"/>
      <c r="AQ92" s="165"/>
      <c r="AR92" s="165"/>
      <c r="AT92" s="9">
        <v>30</v>
      </c>
      <c r="AU92" s="70">
        <f>AM92</f>
        <v>20</v>
      </c>
      <c r="AV92" s="198">
        <f>AN92</f>
        <v>20</v>
      </c>
    </row>
    <row r="93" spans="1:56">
      <c r="A93" s="12" t="s">
        <v>84</v>
      </c>
      <c r="B93">
        <v>1</v>
      </c>
      <c r="D93" s="197" t="s">
        <v>387</v>
      </c>
      <c r="E93" s="62" t="s">
        <v>100</v>
      </c>
      <c r="F93" s="14">
        <v>64</v>
      </c>
      <c r="G93" s="9" t="s">
        <v>117</v>
      </c>
      <c r="H93" s="5" t="s">
        <v>98</v>
      </c>
      <c r="I93" t="s">
        <v>422</v>
      </c>
      <c r="J93" s="165"/>
      <c r="K93" s="165"/>
      <c r="L93" s="165"/>
      <c r="M93" t="s">
        <v>465</v>
      </c>
      <c r="N93" s="9">
        <v>16</v>
      </c>
      <c r="O93" s="105">
        <v>11</v>
      </c>
      <c r="P93" s="105">
        <v>8</v>
      </c>
      <c r="R93" s="165"/>
      <c r="S93" s="165"/>
      <c r="T93" s="165"/>
      <c r="V93" s="9">
        <v>16</v>
      </c>
      <c r="W93" s="105">
        <f>O93</f>
        <v>11</v>
      </c>
      <c r="X93" s="105">
        <f>P93</f>
        <v>8</v>
      </c>
      <c r="Z93" s="165"/>
      <c r="AA93" s="165"/>
      <c r="AB93" s="165"/>
      <c r="AD93" s="9">
        <v>16</v>
      </c>
      <c r="AE93" s="105">
        <f>W93</f>
        <v>11</v>
      </c>
      <c r="AF93" s="105">
        <f>X93</f>
        <v>8</v>
      </c>
      <c r="AH93" s="165"/>
      <c r="AI93" s="165"/>
      <c r="AJ93" s="165"/>
      <c r="AL93" s="9">
        <v>16</v>
      </c>
      <c r="AM93" s="105">
        <f>AE93</f>
        <v>11</v>
      </c>
      <c r="AN93" s="105">
        <f>AF93</f>
        <v>8</v>
      </c>
      <c r="AP93" s="165"/>
      <c r="AQ93" s="165"/>
      <c r="AR93" s="165"/>
      <c r="AT93" s="9">
        <v>16</v>
      </c>
      <c r="AU93" s="105">
        <f>AM93</f>
        <v>11</v>
      </c>
      <c r="AV93" s="105">
        <f>AN93</f>
        <v>8</v>
      </c>
    </row>
    <row r="94" spans="1:56">
      <c r="A94" s="12" t="s">
        <v>84</v>
      </c>
      <c r="B94">
        <v>1</v>
      </c>
      <c r="D94" s="15" t="s">
        <v>388</v>
      </c>
      <c r="E94" s="5"/>
      <c r="F94" s="14" t="s">
        <v>106</v>
      </c>
      <c r="G94" s="5"/>
      <c r="H94" s="5" t="s">
        <v>17</v>
      </c>
      <c r="I94" t="s">
        <v>422</v>
      </c>
      <c r="J94" s="165"/>
      <c r="K94" s="165"/>
      <c r="L94" s="165"/>
      <c r="M94" t="s">
        <v>465</v>
      </c>
      <c r="N94" s="170">
        <v>2</v>
      </c>
      <c r="O94" s="67">
        <v>2</v>
      </c>
      <c r="P94" s="67">
        <v>1</v>
      </c>
      <c r="R94" s="165"/>
      <c r="S94" s="165"/>
      <c r="T94" s="165"/>
      <c r="V94" s="170">
        <v>2</v>
      </c>
      <c r="W94" s="9">
        <v>2</v>
      </c>
      <c r="X94" s="67">
        <v>1</v>
      </c>
      <c r="Z94" s="165"/>
      <c r="AA94" s="165"/>
      <c r="AB94" s="165"/>
      <c r="AD94" s="170">
        <v>2</v>
      </c>
      <c r="AE94" s="9">
        <v>2</v>
      </c>
      <c r="AF94" s="67">
        <v>1</v>
      </c>
      <c r="AH94" s="165"/>
      <c r="AI94" s="165"/>
      <c r="AJ94" s="165"/>
      <c r="AL94" s="170">
        <v>2</v>
      </c>
      <c r="AM94" s="9">
        <v>2</v>
      </c>
      <c r="AN94" s="67">
        <v>1</v>
      </c>
      <c r="AP94" s="165"/>
      <c r="AQ94" s="165"/>
      <c r="AR94" s="165"/>
      <c r="AT94" s="170">
        <v>2</v>
      </c>
      <c r="AU94" s="9">
        <v>2</v>
      </c>
      <c r="AV94" s="67">
        <v>1</v>
      </c>
    </row>
    <row r="95" spans="1:56">
      <c r="A95" s="12" t="s">
        <v>84</v>
      </c>
      <c r="B95">
        <v>1</v>
      </c>
      <c r="D95" s="159" t="s">
        <v>399</v>
      </c>
      <c r="E95" s="62" t="s">
        <v>100</v>
      </c>
      <c r="F95" s="10">
        <v>64</v>
      </c>
      <c r="G95" s="5" t="s">
        <v>117</v>
      </c>
      <c r="H95" s="5" t="s">
        <v>17</v>
      </c>
      <c r="I95" t="s">
        <v>422</v>
      </c>
      <c r="J95" s="165"/>
      <c r="K95" s="165"/>
      <c r="L95" s="165"/>
      <c r="M95" t="s">
        <v>465</v>
      </c>
      <c r="N95" s="170">
        <v>5</v>
      </c>
      <c r="O95" s="182">
        <v>0</v>
      </c>
      <c r="P95" s="182">
        <v>0</v>
      </c>
      <c r="Q95" s="183"/>
      <c r="R95" s="170"/>
      <c r="S95" s="170"/>
      <c r="T95" s="170"/>
      <c r="U95" s="183"/>
      <c r="V95" s="170">
        <v>0</v>
      </c>
      <c r="W95" s="182">
        <v>0</v>
      </c>
      <c r="X95" s="182">
        <v>0</v>
      </c>
      <c r="Y95" s="183"/>
      <c r="Z95" s="170"/>
      <c r="AA95" s="170"/>
      <c r="AB95" s="170"/>
      <c r="AC95" s="183"/>
      <c r="AD95" s="170">
        <v>3</v>
      </c>
      <c r="AE95" s="182">
        <v>0</v>
      </c>
      <c r="AF95" s="182">
        <v>0</v>
      </c>
      <c r="AG95" s="183"/>
      <c r="AH95" s="170"/>
      <c r="AI95" s="170"/>
      <c r="AJ95" s="170"/>
      <c r="AK95" s="183"/>
      <c r="AL95" s="170">
        <v>3</v>
      </c>
      <c r="AM95" s="182">
        <v>0</v>
      </c>
      <c r="AN95" s="182">
        <v>0</v>
      </c>
      <c r="AO95" s="183"/>
      <c r="AP95" s="170"/>
      <c r="AQ95" s="170"/>
      <c r="AR95" s="170"/>
      <c r="AS95" s="183"/>
      <c r="AT95" s="170">
        <v>3</v>
      </c>
      <c r="AU95" s="182">
        <v>0</v>
      </c>
      <c r="AV95" s="182">
        <v>0</v>
      </c>
    </row>
    <row r="96" spans="1:56">
      <c r="A96" s="12" t="s">
        <v>84</v>
      </c>
      <c r="B96">
        <v>1</v>
      </c>
      <c r="D96" s="197" t="s">
        <v>400</v>
      </c>
      <c r="E96" s="62" t="s">
        <v>100</v>
      </c>
      <c r="F96" s="14">
        <v>64</v>
      </c>
      <c r="G96" s="9" t="s">
        <v>117</v>
      </c>
      <c r="H96" s="5" t="s">
        <v>98</v>
      </c>
      <c r="I96" t="s">
        <v>422</v>
      </c>
      <c r="J96" s="165"/>
      <c r="K96" s="165"/>
      <c r="L96" s="165"/>
      <c r="M96" t="s">
        <v>465</v>
      </c>
      <c r="N96" s="170">
        <v>16</v>
      </c>
      <c r="O96" s="182">
        <v>0</v>
      </c>
      <c r="P96" s="182">
        <v>0</v>
      </c>
      <c r="Q96" s="183"/>
      <c r="R96" s="170"/>
      <c r="S96" s="170"/>
      <c r="T96" s="170"/>
      <c r="U96" s="183"/>
      <c r="V96" s="170">
        <v>0</v>
      </c>
      <c r="W96" s="182">
        <v>0</v>
      </c>
      <c r="X96" s="182">
        <v>0</v>
      </c>
      <c r="Y96" s="183"/>
      <c r="Z96" s="170"/>
      <c r="AA96" s="170"/>
      <c r="AB96" s="170"/>
      <c r="AC96" s="183"/>
      <c r="AD96" s="170">
        <v>16</v>
      </c>
      <c r="AE96" s="182">
        <v>0</v>
      </c>
      <c r="AF96" s="182">
        <v>0</v>
      </c>
      <c r="AG96" s="183"/>
      <c r="AH96" s="170"/>
      <c r="AI96" s="170"/>
      <c r="AJ96" s="170"/>
      <c r="AK96" s="183"/>
      <c r="AL96" s="170">
        <v>16</v>
      </c>
      <c r="AM96" s="182">
        <v>0</v>
      </c>
      <c r="AN96" s="182">
        <v>0</v>
      </c>
      <c r="AO96" s="183"/>
      <c r="AP96" s="170"/>
      <c r="AQ96" s="170"/>
      <c r="AR96" s="170"/>
      <c r="AS96" s="183"/>
      <c r="AT96" s="170">
        <v>16</v>
      </c>
      <c r="AU96" s="182">
        <v>0</v>
      </c>
      <c r="AV96" s="182">
        <v>0</v>
      </c>
    </row>
    <row r="97" spans="1:56">
      <c r="A97" s="12" t="s">
        <v>84</v>
      </c>
      <c r="B97">
        <v>1</v>
      </c>
      <c r="D97" s="15" t="s">
        <v>401</v>
      </c>
      <c r="E97" s="5"/>
      <c r="F97" s="14" t="s">
        <v>106</v>
      </c>
      <c r="G97" s="5"/>
      <c r="H97" s="5" t="s">
        <v>17</v>
      </c>
      <c r="I97" t="s">
        <v>422</v>
      </c>
      <c r="J97" s="165"/>
      <c r="K97" s="165"/>
      <c r="L97" s="165"/>
      <c r="M97" t="s">
        <v>465</v>
      </c>
      <c r="N97" s="170">
        <v>2</v>
      </c>
      <c r="O97" s="182">
        <v>0</v>
      </c>
      <c r="P97" s="182">
        <v>0</v>
      </c>
      <c r="Q97" s="183"/>
      <c r="R97" s="170"/>
      <c r="S97" s="170"/>
      <c r="T97" s="170"/>
      <c r="U97" s="183"/>
      <c r="V97" s="170">
        <v>0</v>
      </c>
      <c r="W97" s="182">
        <v>0</v>
      </c>
      <c r="X97" s="182">
        <v>0</v>
      </c>
      <c r="Y97" s="183"/>
      <c r="Z97" s="170"/>
      <c r="AA97" s="170"/>
      <c r="AB97" s="170"/>
      <c r="AC97" s="183"/>
      <c r="AD97" s="170">
        <v>2</v>
      </c>
      <c r="AE97" s="182">
        <v>0</v>
      </c>
      <c r="AF97" s="182">
        <v>0</v>
      </c>
      <c r="AG97" s="183"/>
      <c r="AH97" s="170"/>
      <c r="AI97" s="170"/>
      <c r="AJ97" s="170"/>
      <c r="AK97" s="183"/>
      <c r="AL97" s="170">
        <v>2</v>
      </c>
      <c r="AM97" s="182">
        <v>0</v>
      </c>
      <c r="AN97" s="182">
        <v>0</v>
      </c>
      <c r="AO97" s="183"/>
      <c r="AP97" s="170"/>
      <c r="AQ97" s="170"/>
      <c r="AR97" s="170"/>
      <c r="AS97" s="183"/>
      <c r="AT97" s="170">
        <v>2</v>
      </c>
      <c r="AU97" s="182">
        <v>0</v>
      </c>
      <c r="AV97" s="182">
        <v>0</v>
      </c>
    </row>
    <row r="98" spans="1:56">
      <c r="A98" s="12" t="s">
        <v>84</v>
      </c>
      <c r="B98">
        <v>1</v>
      </c>
      <c r="D98" s="29" t="s">
        <v>173</v>
      </c>
      <c r="E98" s="62" t="s">
        <v>100</v>
      </c>
      <c r="F98" s="10">
        <v>64</v>
      </c>
      <c r="G98" s="5" t="s">
        <v>117</v>
      </c>
      <c r="H98" s="5" t="s">
        <v>17</v>
      </c>
      <c r="J98" s="9">
        <v>30</v>
      </c>
      <c r="K98" s="25">
        <v>10</v>
      </c>
      <c r="L98" s="25">
        <v>5</v>
      </c>
      <c r="M98" t="s">
        <v>465</v>
      </c>
      <c r="N98" s="9">
        <v>30</v>
      </c>
      <c r="O98" s="70">
        <v>10</v>
      </c>
      <c r="P98" s="162"/>
      <c r="R98" s="9">
        <v>30</v>
      </c>
      <c r="S98" s="25">
        <v>10</v>
      </c>
      <c r="T98" s="25">
        <v>5</v>
      </c>
      <c r="V98" s="9">
        <v>30</v>
      </c>
      <c r="W98" s="70">
        <v>10</v>
      </c>
      <c r="X98" s="162"/>
      <c r="Z98" s="9">
        <v>30</v>
      </c>
      <c r="AA98" s="25">
        <v>10</v>
      </c>
      <c r="AB98" s="25">
        <v>5</v>
      </c>
      <c r="AD98" s="9">
        <v>30</v>
      </c>
      <c r="AE98" s="70">
        <v>10</v>
      </c>
      <c r="AF98" s="162"/>
      <c r="AH98" s="9">
        <v>30</v>
      </c>
      <c r="AI98" s="25">
        <v>10</v>
      </c>
      <c r="AJ98" s="25">
        <v>5</v>
      </c>
      <c r="AL98" s="9">
        <v>30</v>
      </c>
      <c r="AM98" s="70">
        <v>10</v>
      </c>
      <c r="AN98" s="162"/>
      <c r="AP98" s="9">
        <v>30</v>
      </c>
      <c r="AQ98" s="25">
        <v>10</v>
      </c>
      <c r="AR98" s="25">
        <v>5</v>
      </c>
      <c r="AT98" s="9">
        <v>30</v>
      </c>
      <c r="AU98" s="70">
        <v>10</v>
      </c>
      <c r="AV98" s="162"/>
    </row>
    <row r="99" spans="1:56">
      <c r="A99" s="12" t="s">
        <v>84</v>
      </c>
      <c r="B99">
        <v>1</v>
      </c>
      <c r="D99" s="196" t="s">
        <v>174</v>
      </c>
      <c r="E99" s="62" t="s">
        <v>100</v>
      </c>
      <c r="F99" s="14">
        <v>64</v>
      </c>
      <c r="G99" s="9" t="s">
        <v>117</v>
      </c>
      <c r="H99" s="5" t="s">
        <v>98</v>
      </c>
      <c r="J99" s="9">
        <v>24</v>
      </c>
      <c r="K99" s="25">
        <v>10</v>
      </c>
      <c r="L99" s="25">
        <v>10</v>
      </c>
      <c r="M99" t="s">
        <v>465</v>
      </c>
      <c r="N99" s="9">
        <v>24</v>
      </c>
      <c r="O99" s="105">
        <v>11</v>
      </c>
      <c r="P99" s="162"/>
      <c r="R99" s="9">
        <v>24</v>
      </c>
      <c r="S99" s="25">
        <v>10</v>
      </c>
      <c r="T99" s="25">
        <v>10</v>
      </c>
      <c r="V99" s="9">
        <v>24</v>
      </c>
      <c r="W99" s="105">
        <v>11</v>
      </c>
      <c r="X99" s="162"/>
      <c r="Z99" s="9">
        <v>24</v>
      </c>
      <c r="AA99" s="25">
        <v>10</v>
      </c>
      <c r="AB99" s="25">
        <v>10</v>
      </c>
      <c r="AD99" s="9">
        <v>24</v>
      </c>
      <c r="AE99" s="105">
        <v>11</v>
      </c>
      <c r="AF99" s="162"/>
      <c r="AH99" s="9">
        <v>24</v>
      </c>
      <c r="AI99" s="25">
        <v>10</v>
      </c>
      <c r="AJ99" s="25">
        <v>10</v>
      </c>
      <c r="AL99" s="9">
        <v>24</v>
      </c>
      <c r="AM99" s="105">
        <v>11</v>
      </c>
      <c r="AN99" s="162"/>
      <c r="AP99" s="9">
        <v>24</v>
      </c>
      <c r="AQ99" s="25">
        <v>10</v>
      </c>
      <c r="AR99" s="25">
        <v>10</v>
      </c>
      <c r="AT99" s="9">
        <v>24</v>
      </c>
      <c r="AU99" s="105">
        <v>11</v>
      </c>
      <c r="AV99" s="162"/>
    </row>
    <row r="100" spans="1:56">
      <c r="A100" s="12" t="s">
        <v>84</v>
      </c>
      <c r="B100">
        <v>1</v>
      </c>
      <c r="D100" s="9" t="s">
        <v>175</v>
      </c>
      <c r="E100" s="5"/>
      <c r="F100" s="14" t="s">
        <v>106</v>
      </c>
      <c r="G100" s="5"/>
      <c r="H100" s="5" t="s">
        <v>17</v>
      </c>
      <c r="J100" s="9">
        <v>2</v>
      </c>
      <c r="K100" s="9">
        <v>2</v>
      </c>
      <c r="L100" s="9">
        <v>2</v>
      </c>
      <c r="M100" t="s">
        <v>465</v>
      </c>
      <c r="N100" s="89">
        <v>1</v>
      </c>
      <c r="O100" s="90">
        <v>1</v>
      </c>
      <c r="P100" s="162"/>
      <c r="R100" s="9">
        <v>2</v>
      </c>
      <c r="S100" s="9">
        <v>2</v>
      </c>
      <c r="T100" s="9">
        <v>2</v>
      </c>
      <c r="V100" s="89">
        <v>1</v>
      </c>
      <c r="W100" s="90">
        <v>1</v>
      </c>
      <c r="X100" s="162"/>
      <c r="Z100" s="9">
        <v>2</v>
      </c>
      <c r="AA100" s="9">
        <v>2</v>
      </c>
      <c r="AB100" s="9">
        <v>2</v>
      </c>
      <c r="AD100" s="89">
        <v>1</v>
      </c>
      <c r="AE100" s="90">
        <v>1</v>
      </c>
      <c r="AF100" s="162"/>
      <c r="AH100" s="9">
        <v>2</v>
      </c>
      <c r="AI100" s="9">
        <v>2</v>
      </c>
      <c r="AJ100" s="9">
        <v>2</v>
      </c>
      <c r="AL100" s="89">
        <v>1</v>
      </c>
      <c r="AM100" s="90">
        <v>1</v>
      </c>
      <c r="AN100" s="162"/>
      <c r="AP100" s="9">
        <v>2</v>
      </c>
      <c r="AQ100" s="9">
        <v>2</v>
      </c>
      <c r="AR100" s="9">
        <v>2</v>
      </c>
      <c r="AT100" s="89">
        <v>1</v>
      </c>
      <c r="AU100" s="90">
        <v>1</v>
      </c>
      <c r="AV100" s="162"/>
    </row>
    <row r="101" spans="1:56">
      <c r="A101" s="12" t="s">
        <v>84</v>
      </c>
      <c r="B101">
        <v>1</v>
      </c>
      <c r="D101" s="29" t="s">
        <v>176</v>
      </c>
      <c r="E101" s="62" t="s">
        <v>100</v>
      </c>
      <c r="F101" s="10">
        <v>66</v>
      </c>
      <c r="G101" s="5" t="s">
        <v>117</v>
      </c>
      <c r="H101" s="5" t="s">
        <v>17</v>
      </c>
      <c r="I101" t="s">
        <v>414</v>
      </c>
      <c r="J101" s="9">
        <v>30</v>
      </c>
      <c r="K101" s="25">
        <v>10</v>
      </c>
      <c r="L101" s="25">
        <v>5</v>
      </c>
      <c r="M101" t="s">
        <v>465</v>
      </c>
      <c r="N101" s="9">
        <v>30</v>
      </c>
      <c r="O101" s="70">
        <v>10</v>
      </c>
      <c r="P101" s="198">
        <v>20</v>
      </c>
      <c r="R101" s="9">
        <v>30</v>
      </c>
      <c r="S101" s="25">
        <v>10</v>
      </c>
      <c r="T101" s="25">
        <v>5</v>
      </c>
      <c r="V101" s="9">
        <v>30</v>
      </c>
      <c r="W101" s="70">
        <f>O101</f>
        <v>10</v>
      </c>
      <c r="X101" s="198">
        <f>P101</f>
        <v>20</v>
      </c>
      <c r="Z101" s="9">
        <v>30</v>
      </c>
      <c r="AA101" s="25">
        <v>10</v>
      </c>
      <c r="AB101" s="25">
        <v>5</v>
      </c>
      <c r="AD101" s="9">
        <v>30</v>
      </c>
      <c r="AE101" s="70">
        <f>W101</f>
        <v>10</v>
      </c>
      <c r="AF101" s="198">
        <f>X101</f>
        <v>20</v>
      </c>
      <c r="AH101" s="9">
        <v>30</v>
      </c>
      <c r="AI101" s="25">
        <v>10</v>
      </c>
      <c r="AJ101" s="25">
        <v>5</v>
      </c>
      <c r="AL101" s="9">
        <v>30</v>
      </c>
      <c r="AM101" s="70">
        <f>AE101</f>
        <v>10</v>
      </c>
      <c r="AN101" s="198">
        <f>AF101</f>
        <v>20</v>
      </c>
      <c r="AP101" s="9">
        <v>30</v>
      </c>
      <c r="AQ101" s="25">
        <v>10</v>
      </c>
      <c r="AR101" s="25">
        <v>5</v>
      </c>
      <c r="AT101" s="9">
        <v>30</v>
      </c>
      <c r="AU101" s="70">
        <f>AM101</f>
        <v>10</v>
      </c>
      <c r="AV101" s="198">
        <f>AN101</f>
        <v>20</v>
      </c>
    </row>
    <row r="102" spans="1:56">
      <c r="A102" s="12" t="s">
        <v>84</v>
      </c>
      <c r="B102">
        <v>1</v>
      </c>
      <c r="D102" s="196" t="s">
        <v>177</v>
      </c>
      <c r="E102" s="62" t="s">
        <v>100</v>
      </c>
      <c r="F102" s="10">
        <v>66</v>
      </c>
      <c r="G102" s="5" t="s">
        <v>117</v>
      </c>
      <c r="H102" s="5" t="s">
        <v>98</v>
      </c>
      <c r="J102" s="9">
        <v>6</v>
      </c>
      <c r="K102" s="25">
        <v>3</v>
      </c>
      <c r="L102" s="25">
        <v>3</v>
      </c>
      <c r="M102" t="s">
        <v>465</v>
      </c>
      <c r="N102" s="15">
        <v>8</v>
      </c>
      <c r="O102" s="70">
        <v>3</v>
      </c>
      <c r="P102" s="70">
        <v>3</v>
      </c>
      <c r="R102" s="9">
        <v>6</v>
      </c>
      <c r="S102" s="25">
        <v>3</v>
      </c>
      <c r="T102" s="25">
        <v>3</v>
      </c>
      <c r="V102" s="15">
        <v>8</v>
      </c>
      <c r="W102" s="70">
        <f>O102</f>
        <v>3</v>
      </c>
      <c r="X102" s="70">
        <f>P102</f>
        <v>3</v>
      </c>
      <c r="Z102" s="9">
        <v>6</v>
      </c>
      <c r="AA102" s="25">
        <v>3</v>
      </c>
      <c r="AB102" s="25">
        <v>3</v>
      </c>
      <c r="AD102" s="15">
        <v>8</v>
      </c>
      <c r="AE102" s="70">
        <f>W102</f>
        <v>3</v>
      </c>
      <c r="AF102" s="70">
        <f>X102</f>
        <v>3</v>
      </c>
      <c r="AH102" s="9">
        <v>6</v>
      </c>
      <c r="AI102" s="25">
        <v>3</v>
      </c>
      <c r="AJ102" s="25">
        <v>3</v>
      </c>
      <c r="AL102" s="15">
        <v>8</v>
      </c>
      <c r="AM102" s="70">
        <f>AE102</f>
        <v>3</v>
      </c>
      <c r="AN102" s="70">
        <f>AF102</f>
        <v>3</v>
      </c>
      <c r="AP102" s="9">
        <v>6</v>
      </c>
      <c r="AQ102" s="25">
        <v>3</v>
      </c>
      <c r="AR102" s="25">
        <v>3</v>
      </c>
      <c r="AT102" s="15">
        <v>8</v>
      </c>
      <c r="AU102" s="70">
        <f>AM102</f>
        <v>3</v>
      </c>
      <c r="AV102" s="70">
        <f>AN102</f>
        <v>3</v>
      </c>
    </row>
    <row r="103" spans="1:56">
      <c r="A103" s="12" t="s">
        <v>84</v>
      </c>
      <c r="B103">
        <v>1</v>
      </c>
      <c r="D103" s="9" t="s">
        <v>178</v>
      </c>
      <c r="E103" s="5"/>
      <c r="F103" s="14" t="s">
        <v>106</v>
      </c>
      <c r="G103" s="5"/>
      <c r="H103" s="5" t="s">
        <v>17</v>
      </c>
      <c r="J103" s="9">
        <v>1</v>
      </c>
      <c r="K103" s="9">
        <v>1</v>
      </c>
      <c r="L103" s="9">
        <v>1</v>
      </c>
      <c r="M103" t="s">
        <v>465</v>
      </c>
      <c r="N103" s="9">
        <v>1</v>
      </c>
      <c r="O103" s="67">
        <v>1</v>
      </c>
      <c r="P103" s="67">
        <v>1</v>
      </c>
      <c r="R103" s="9">
        <v>1</v>
      </c>
      <c r="S103" s="9">
        <v>1</v>
      </c>
      <c r="T103" s="9">
        <v>1</v>
      </c>
      <c r="V103" s="9">
        <v>1</v>
      </c>
      <c r="W103" s="9">
        <v>1</v>
      </c>
      <c r="X103" s="9">
        <v>1</v>
      </c>
      <c r="Z103" s="9">
        <v>1</v>
      </c>
      <c r="AA103" s="9">
        <v>1</v>
      </c>
      <c r="AB103" s="9">
        <v>1</v>
      </c>
      <c r="AD103" s="9">
        <v>1</v>
      </c>
      <c r="AE103" s="9">
        <v>1</v>
      </c>
      <c r="AF103" s="9">
        <v>1</v>
      </c>
      <c r="AH103" s="9">
        <v>1</v>
      </c>
      <c r="AI103" s="9">
        <v>1</v>
      </c>
      <c r="AJ103" s="9">
        <v>1</v>
      </c>
      <c r="AL103" s="9">
        <v>1</v>
      </c>
      <c r="AM103" s="9">
        <v>1</v>
      </c>
      <c r="AN103" s="9">
        <v>1</v>
      </c>
      <c r="AP103" s="9">
        <v>1</v>
      </c>
      <c r="AQ103" s="9">
        <v>1</v>
      </c>
      <c r="AR103" s="9">
        <v>1</v>
      </c>
      <c r="AT103" s="9">
        <v>1</v>
      </c>
      <c r="AU103" s="9">
        <v>1</v>
      </c>
      <c r="AV103" s="9">
        <v>1</v>
      </c>
    </row>
    <row r="104" spans="1:56">
      <c r="A104" s="12" t="s">
        <v>84</v>
      </c>
      <c r="B104">
        <v>1</v>
      </c>
      <c r="D104" s="29" t="s">
        <v>179</v>
      </c>
      <c r="E104" s="62" t="s">
        <v>100</v>
      </c>
      <c r="F104" s="10">
        <v>68</v>
      </c>
      <c r="G104" s="5" t="s">
        <v>117</v>
      </c>
      <c r="H104" s="5" t="s">
        <v>17</v>
      </c>
      <c r="I104" t="s">
        <v>421</v>
      </c>
      <c r="J104" s="9">
        <v>1</v>
      </c>
      <c r="K104" s="25">
        <v>1</v>
      </c>
      <c r="L104" s="25">
        <v>1</v>
      </c>
      <c r="M104" t="s">
        <v>465</v>
      </c>
      <c r="N104" s="165"/>
      <c r="O104" s="162"/>
      <c r="P104" s="162"/>
      <c r="R104" s="9">
        <v>1</v>
      </c>
      <c r="S104" s="25">
        <v>1</v>
      </c>
      <c r="T104" s="25">
        <v>1</v>
      </c>
      <c r="V104" s="163"/>
      <c r="W104" s="163"/>
      <c r="X104" s="163"/>
      <c r="Z104" s="9">
        <v>1</v>
      </c>
      <c r="AA104" s="25">
        <v>1</v>
      </c>
      <c r="AB104" s="25">
        <v>1</v>
      </c>
      <c r="AD104" s="163"/>
      <c r="AE104" s="163"/>
      <c r="AF104" s="163"/>
      <c r="AH104" s="9">
        <v>1</v>
      </c>
      <c r="AI104" s="25">
        <v>1</v>
      </c>
      <c r="AJ104" s="25">
        <v>1</v>
      </c>
      <c r="AL104" s="163"/>
      <c r="AM104" s="163"/>
      <c r="AN104" s="163"/>
      <c r="AP104" s="9">
        <v>1</v>
      </c>
      <c r="AQ104" s="25">
        <v>1</v>
      </c>
      <c r="AR104" s="25">
        <v>1</v>
      </c>
      <c r="AT104" s="163"/>
      <c r="AU104" s="163"/>
      <c r="AV104" s="163"/>
    </row>
    <row r="105" spans="1:56">
      <c r="A105" s="12" t="s">
        <v>84</v>
      </c>
      <c r="B105">
        <v>1</v>
      </c>
      <c r="D105" s="196" t="s">
        <v>180</v>
      </c>
      <c r="E105" s="62" t="s">
        <v>100</v>
      </c>
      <c r="F105" s="10">
        <v>68</v>
      </c>
      <c r="G105" s="5" t="s">
        <v>117</v>
      </c>
      <c r="H105" s="5" t="s">
        <v>98</v>
      </c>
      <c r="I105" t="s">
        <v>421</v>
      </c>
      <c r="J105" s="9">
        <v>44</v>
      </c>
      <c r="K105" s="25">
        <v>20</v>
      </c>
      <c r="L105" s="25">
        <v>10</v>
      </c>
      <c r="M105" t="s">
        <v>465</v>
      </c>
      <c r="N105" s="165"/>
      <c r="O105" s="162"/>
      <c r="P105" s="162"/>
      <c r="R105" s="9">
        <v>44</v>
      </c>
      <c r="S105" s="25">
        <v>20</v>
      </c>
      <c r="T105" s="25">
        <v>10</v>
      </c>
      <c r="V105" s="163"/>
      <c r="W105" s="163"/>
      <c r="X105" s="163"/>
      <c r="Z105" s="9">
        <v>44</v>
      </c>
      <c r="AA105" s="25">
        <v>20</v>
      </c>
      <c r="AB105" s="25">
        <v>10</v>
      </c>
      <c r="AD105" s="163"/>
      <c r="AE105" s="163"/>
      <c r="AF105" s="163"/>
      <c r="AH105" s="9">
        <v>44</v>
      </c>
      <c r="AI105" s="25">
        <v>20</v>
      </c>
      <c r="AJ105" s="25">
        <v>10</v>
      </c>
      <c r="AL105" s="163"/>
      <c r="AM105" s="163"/>
      <c r="AN105" s="163"/>
      <c r="AP105" s="9">
        <v>44</v>
      </c>
      <c r="AQ105" s="25">
        <v>20</v>
      </c>
      <c r="AR105" s="25">
        <v>10</v>
      </c>
      <c r="AT105" s="163"/>
      <c r="AU105" s="163"/>
      <c r="AV105" s="163"/>
    </row>
    <row r="106" spans="1:56">
      <c r="A106" s="12" t="s">
        <v>84</v>
      </c>
      <c r="B106">
        <v>1</v>
      </c>
      <c r="D106" s="9" t="s">
        <v>181</v>
      </c>
      <c r="E106" s="5"/>
      <c r="F106" s="14" t="s">
        <v>106</v>
      </c>
      <c r="G106" s="5"/>
      <c r="H106" s="5" t="s">
        <v>17</v>
      </c>
      <c r="I106" t="s">
        <v>421</v>
      </c>
      <c r="J106" s="9">
        <v>1</v>
      </c>
      <c r="K106" s="9">
        <v>1</v>
      </c>
      <c r="L106" s="9">
        <v>1</v>
      </c>
      <c r="M106" t="s">
        <v>465</v>
      </c>
      <c r="N106" s="165"/>
      <c r="O106" s="162"/>
      <c r="P106" s="162"/>
      <c r="R106" s="9">
        <v>1</v>
      </c>
      <c r="S106" s="9">
        <v>1</v>
      </c>
      <c r="T106" s="9">
        <v>1</v>
      </c>
      <c r="V106" s="163"/>
      <c r="W106" s="163"/>
      <c r="X106" s="163"/>
      <c r="Z106" s="9">
        <v>1</v>
      </c>
      <c r="AA106" s="9">
        <v>1</v>
      </c>
      <c r="AB106" s="9">
        <v>1</v>
      </c>
      <c r="AD106" s="163"/>
      <c r="AE106" s="163"/>
      <c r="AF106" s="163"/>
      <c r="AH106" s="9">
        <v>1</v>
      </c>
      <c r="AI106" s="9">
        <v>1</v>
      </c>
      <c r="AJ106" s="9">
        <v>1</v>
      </c>
      <c r="AL106" s="163"/>
      <c r="AM106" s="163"/>
      <c r="AN106" s="163"/>
      <c r="AP106" s="9">
        <v>1</v>
      </c>
      <c r="AQ106" s="9">
        <v>1</v>
      </c>
      <c r="AR106" s="9">
        <v>1</v>
      </c>
      <c r="AT106" s="163"/>
      <c r="AU106" s="163"/>
      <c r="AV106" s="163"/>
    </row>
    <row r="107" spans="1:56">
      <c r="A107" s="12" t="s">
        <v>84</v>
      </c>
      <c r="B107">
        <v>1</v>
      </c>
      <c r="D107" s="29" t="s">
        <v>182</v>
      </c>
      <c r="E107" s="62" t="s">
        <v>100</v>
      </c>
      <c r="F107" s="10">
        <v>70</v>
      </c>
      <c r="G107" s="5" t="s">
        <v>117</v>
      </c>
      <c r="H107" s="5" t="s">
        <v>17</v>
      </c>
      <c r="I107" t="s">
        <v>421</v>
      </c>
      <c r="J107" s="9">
        <v>30</v>
      </c>
      <c r="K107" s="25">
        <v>10</v>
      </c>
      <c r="L107" s="25">
        <v>5</v>
      </c>
      <c r="M107" t="s">
        <v>465</v>
      </c>
      <c r="N107" s="165"/>
      <c r="O107" s="162"/>
      <c r="P107" s="162"/>
      <c r="R107" s="9">
        <v>30</v>
      </c>
      <c r="S107" s="25">
        <v>10</v>
      </c>
      <c r="T107" s="25">
        <v>5</v>
      </c>
      <c r="V107" s="163"/>
      <c r="W107" s="163"/>
      <c r="X107" s="163"/>
      <c r="Z107" s="9">
        <v>30</v>
      </c>
      <c r="AA107" s="25">
        <v>10</v>
      </c>
      <c r="AB107" s="25">
        <v>5</v>
      </c>
      <c r="AD107" s="163"/>
      <c r="AE107" s="163"/>
      <c r="AF107" s="163"/>
      <c r="AH107" s="9">
        <v>30</v>
      </c>
      <c r="AI107" s="25">
        <v>10</v>
      </c>
      <c r="AJ107" s="25">
        <v>5</v>
      </c>
      <c r="AL107" s="163"/>
      <c r="AM107" s="163"/>
      <c r="AN107" s="163"/>
      <c r="AP107" s="9">
        <v>30</v>
      </c>
      <c r="AQ107" s="25">
        <v>10</v>
      </c>
      <c r="AR107" s="25">
        <v>5</v>
      </c>
      <c r="AT107" s="163"/>
      <c r="AU107" s="163"/>
      <c r="AV107" s="163"/>
    </row>
    <row r="108" spans="1:56">
      <c r="A108" s="12" t="s">
        <v>84</v>
      </c>
      <c r="B108">
        <v>1</v>
      </c>
      <c r="D108" s="196" t="s">
        <v>183</v>
      </c>
      <c r="E108" s="62" t="s">
        <v>100</v>
      </c>
      <c r="F108" s="14">
        <v>70</v>
      </c>
      <c r="G108" s="9" t="s">
        <v>117</v>
      </c>
      <c r="H108" s="5" t="s">
        <v>98</v>
      </c>
      <c r="I108" t="s">
        <v>421</v>
      </c>
      <c r="J108" s="9">
        <v>24</v>
      </c>
      <c r="K108" s="25">
        <v>10</v>
      </c>
      <c r="L108" s="25">
        <v>10</v>
      </c>
      <c r="M108" t="s">
        <v>465</v>
      </c>
      <c r="N108" s="165"/>
      <c r="O108" s="162"/>
      <c r="P108" s="162"/>
      <c r="R108" s="9">
        <v>24</v>
      </c>
      <c r="S108" s="25">
        <v>10</v>
      </c>
      <c r="T108" s="25">
        <v>10</v>
      </c>
      <c r="V108" s="163"/>
      <c r="W108" s="163"/>
      <c r="X108" s="163"/>
      <c r="Z108" s="9">
        <v>24</v>
      </c>
      <c r="AA108" s="25">
        <v>10</v>
      </c>
      <c r="AB108" s="25">
        <v>10</v>
      </c>
      <c r="AD108" s="163"/>
      <c r="AE108" s="163"/>
      <c r="AF108" s="163"/>
      <c r="AH108" s="9">
        <v>24</v>
      </c>
      <c r="AI108" s="25">
        <v>10</v>
      </c>
      <c r="AJ108" s="25">
        <v>10</v>
      </c>
      <c r="AL108" s="163"/>
      <c r="AM108" s="163"/>
      <c r="AN108" s="163"/>
      <c r="AP108" s="9">
        <v>24</v>
      </c>
      <c r="AQ108" s="25">
        <v>10</v>
      </c>
      <c r="AR108" s="25">
        <v>10</v>
      </c>
      <c r="AT108" s="163"/>
      <c r="AU108" s="163"/>
      <c r="AV108" s="163"/>
    </row>
    <row r="109" spans="1:56">
      <c r="A109" s="12" t="s">
        <v>84</v>
      </c>
      <c r="B109">
        <v>1</v>
      </c>
      <c r="D109" s="9" t="s">
        <v>184</v>
      </c>
      <c r="E109" s="5"/>
      <c r="F109" s="14" t="s">
        <v>106</v>
      </c>
      <c r="G109" s="5"/>
      <c r="H109" s="5" t="s">
        <v>17</v>
      </c>
      <c r="I109" t="s">
        <v>421</v>
      </c>
      <c r="J109" s="9">
        <v>1</v>
      </c>
      <c r="K109" s="9">
        <v>1</v>
      </c>
      <c r="L109" s="9">
        <v>1</v>
      </c>
      <c r="M109" t="s">
        <v>465</v>
      </c>
      <c r="N109" s="165"/>
      <c r="O109" s="162"/>
      <c r="P109" s="162"/>
      <c r="R109" s="9">
        <v>1</v>
      </c>
      <c r="S109" s="9">
        <v>1</v>
      </c>
      <c r="T109" s="9">
        <v>1</v>
      </c>
      <c r="V109" s="163"/>
      <c r="W109" s="163"/>
      <c r="X109" s="163"/>
      <c r="Z109" s="9">
        <v>1</v>
      </c>
      <c r="AA109" s="9">
        <v>1</v>
      </c>
      <c r="AB109" s="9">
        <v>1</v>
      </c>
      <c r="AD109" s="163"/>
      <c r="AE109" s="163"/>
      <c r="AF109" s="163"/>
      <c r="AH109" s="9">
        <v>1</v>
      </c>
      <c r="AI109" s="9">
        <v>1</v>
      </c>
      <c r="AJ109" s="9">
        <v>1</v>
      </c>
      <c r="AL109" s="163"/>
      <c r="AM109" s="163"/>
      <c r="AN109" s="163"/>
      <c r="AP109" s="9">
        <v>1</v>
      </c>
      <c r="AQ109" s="9">
        <v>1</v>
      </c>
      <c r="AR109" s="9">
        <v>1</v>
      </c>
      <c r="AT109" s="163"/>
      <c r="AU109" s="163"/>
      <c r="AV109" s="163"/>
    </row>
    <row r="110" spans="1:56">
      <c r="A110">
        <v>1</v>
      </c>
      <c r="B110">
        <v>1</v>
      </c>
      <c r="F110"/>
      <c r="M110" t="s">
        <v>465</v>
      </c>
    </row>
    <row r="111" spans="1:56">
      <c r="A111">
        <v>1</v>
      </c>
      <c r="B111">
        <v>1</v>
      </c>
      <c r="D111" s="15" t="s">
        <v>389</v>
      </c>
      <c r="F111"/>
      <c r="I111" t="s">
        <v>422</v>
      </c>
      <c r="J111" s="8">
        <f>J92*J93*J94*J82</f>
        <v>0</v>
      </c>
      <c r="K111" s="8">
        <f>K92*K93*K94*K82</f>
        <v>0</v>
      </c>
      <c r="L111" s="8">
        <f>L92*L93*L94*L82</f>
        <v>0</v>
      </c>
      <c r="M111" t="s">
        <v>465</v>
      </c>
      <c r="N111" s="8">
        <f>N92*N93*N94*N82</f>
        <v>783.3599999999999</v>
      </c>
      <c r="O111" s="8">
        <f>O92*O93*O94*O82</f>
        <v>179.51999999999998</v>
      </c>
      <c r="P111" s="8">
        <f>P92*P93*P94*P82</f>
        <v>65.28</v>
      </c>
      <c r="R111" s="8">
        <f>R92*R93*R94*R82</f>
        <v>0</v>
      </c>
      <c r="S111" s="8">
        <f>S92*S93*S94*S82</f>
        <v>0</v>
      </c>
      <c r="T111" s="8">
        <f>T92*T93*T94*T82</f>
        <v>0</v>
      </c>
      <c r="V111" s="8">
        <f>V92*V93*V94*V82</f>
        <v>391.67999999999995</v>
      </c>
      <c r="W111" s="8">
        <f>W92*W93*W94*W82</f>
        <v>89.759999999999991</v>
      </c>
      <c r="X111" s="8">
        <f>X92*X93*X94*X82</f>
        <v>32.64</v>
      </c>
      <c r="Z111" s="8">
        <f>Z92*Z93*Z94*Z82</f>
        <v>0</v>
      </c>
      <c r="AA111" s="8">
        <f>AA92*AA93*AA94*AA82</f>
        <v>0</v>
      </c>
      <c r="AB111" s="8">
        <f>AB92*AB93*AB94*AB82</f>
        <v>0</v>
      </c>
      <c r="AD111" s="8">
        <f>AD92*AD93*AD94*AD82</f>
        <v>783.3599999999999</v>
      </c>
      <c r="AE111" s="8">
        <f>AE92*AE93*AE94*AE82</f>
        <v>179.51999999999998</v>
      </c>
      <c r="AF111" s="8">
        <f>AF92*AF93*AF94*AF82</f>
        <v>65.28</v>
      </c>
      <c r="AH111" s="8">
        <f>AH92*AH93*AH94*AH82</f>
        <v>0</v>
      </c>
      <c r="AI111" s="8">
        <f>AI92*AI93*AI94*AI82</f>
        <v>0</v>
      </c>
      <c r="AJ111" s="8">
        <f>AJ92*AJ93*AJ94*AJ82</f>
        <v>0</v>
      </c>
      <c r="AL111" s="8">
        <f>AL92*AL93*AL94*AL82</f>
        <v>783.3599999999999</v>
      </c>
      <c r="AM111" s="8">
        <f>AM92*AM93*AM94*AM82</f>
        <v>179.51999999999998</v>
      </c>
      <c r="AN111" s="8">
        <f>AN92*AN93*AN94*AN82</f>
        <v>65.28</v>
      </c>
      <c r="AP111" s="8">
        <f>AP92*AP93*AP94*AP82</f>
        <v>0</v>
      </c>
      <c r="AQ111" s="8">
        <f>AQ92*AQ93*AQ94*AQ82</f>
        <v>0</v>
      </c>
      <c r="AR111" s="8">
        <f>AR92*AR93*AR94*AR82</f>
        <v>0</v>
      </c>
      <c r="AT111" s="8">
        <f>AT92*AT93*AT94*AT82</f>
        <v>783.3599999999999</v>
      </c>
      <c r="AU111" s="8">
        <f>AU92*AU93*AU94*AU82</f>
        <v>179.51999999999998</v>
      </c>
      <c r="AV111" s="8">
        <f>AV92*AV93*AV94*AV82</f>
        <v>65.28</v>
      </c>
      <c r="AX111" s="8">
        <f t="shared" ref="AX111:AZ117" si="21">J111+R111+Z111+AH111+AP111</f>
        <v>0</v>
      </c>
      <c r="AY111" s="8">
        <f t="shared" si="21"/>
        <v>0</v>
      </c>
      <c r="AZ111" s="8">
        <f t="shared" si="21"/>
        <v>0</v>
      </c>
      <c r="BB111" s="8">
        <f t="shared" ref="BB111:BD117" si="22">N111+V111+AD111+AL111+AT111</f>
        <v>3525.12</v>
      </c>
      <c r="BC111" s="8">
        <f t="shared" si="22"/>
        <v>807.83999999999992</v>
      </c>
      <c r="BD111" s="8">
        <f t="shared" si="22"/>
        <v>293.76</v>
      </c>
    </row>
    <row r="112" spans="1:56">
      <c r="A112">
        <v>1</v>
      </c>
      <c r="B112">
        <v>1</v>
      </c>
      <c r="D112" s="15" t="s">
        <v>402</v>
      </c>
      <c r="F112"/>
      <c r="I112" t="s">
        <v>422</v>
      </c>
      <c r="J112" s="8">
        <f>J95*J96*J97*J83</f>
        <v>0</v>
      </c>
      <c r="K112" s="8">
        <f>K95*K96*K97*K83</f>
        <v>0</v>
      </c>
      <c r="L112" s="8">
        <f>L95*L96*L97*L83</f>
        <v>0</v>
      </c>
      <c r="M112" t="s">
        <v>465</v>
      </c>
      <c r="N112" s="8">
        <f>N95*N96*N97*N83</f>
        <v>130.56</v>
      </c>
      <c r="O112" s="8">
        <f>O95*O96*O97*O83</f>
        <v>0</v>
      </c>
      <c r="P112" s="8">
        <f>P95*P96*P97*P83</f>
        <v>0</v>
      </c>
      <c r="R112" s="8">
        <f>R95*R96*R97*R83</f>
        <v>0</v>
      </c>
      <c r="S112" s="8">
        <f>S95*S96*S97*S83</f>
        <v>0</v>
      </c>
      <c r="T112" s="8">
        <f>T95*T96*T97*T83</f>
        <v>0</v>
      </c>
      <c r="V112" s="8">
        <f>V95*V96*V97*V83</f>
        <v>0</v>
      </c>
      <c r="W112" s="8">
        <f>W95*W96*W97*W83</f>
        <v>0</v>
      </c>
      <c r="X112" s="8">
        <f>X95*X96*X97*X83</f>
        <v>0</v>
      </c>
      <c r="Z112" s="8">
        <f>Z95*Z96*Z97*Z83</f>
        <v>0</v>
      </c>
      <c r="AA112" s="8">
        <f>AA95*AA96*AA97*AA83</f>
        <v>0</v>
      </c>
      <c r="AB112" s="8">
        <f>AB95*AB96*AB97*AB83</f>
        <v>0</v>
      </c>
      <c r="AD112" s="8">
        <f>AD95*AD96*AD97*AD83</f>
        <v>78.335999999999999</v>
      </c>
      <c r="AE112" s="8">
        <f>AE95*AE96*AE97*AE83</f>
        <v>0</v>
      </c>
      <c r="AF112" s="8">
        <f>AF95*AF96*AF97*AF83</f>
        <v>0</v>
      </c>
      <c r="AH112" s="8">
        <f>AH95*AH96*AH97*AH83</f>
        <v>0</v>
      </c>
      <c r="AI112" s="8">
        <f>AI95*AI96*AI97*AI83</f>
        <v>0</v>
      </c>
      <c r="AJ112" s="8">
        <f>AJ95*AJ96*AJ97*AJ83</f>
        <v>0</v>
      </c>
      <c r="AL112" s="8">
        <f>AL95*AL96*AL97*AL83</f>
        <v>78.335999999999999</v>
      </c>
      <c r="AM112" s="8">
        <f>AM95*AM96*AM97*AM83</f>
        <v>0</v>
      </c>
      <c r="AN112" s="8">
        <f>AN95*AN96*AN97*AN83</f>
        <v>0</v>
      </c>
      <c r="AP112" s="8">
        <f>AP95*AP96*AP97*AP83</f>
        <v>0</v>
      </c>
      <c r="AQ112" s="8">
        <f>AQ95*AQ96*AQ97*AQ83</f>
        <v>0</v>
      </c>
      <c r="AR112" s="8">
        <f>AR95*AR96*AR97*AR83</f>
        <v>0</v>
      </c>
      <c r="AT112" s="8">
        <f>AT95*AT96*AT97*AT83</f>
        <v>78.335999999999999</v>
      </c>
      <c r="AU112" s="8">
        <f>AU95*AU96*AU97*AU83</f>
        <v>0</v>
      </c>
      <c r="AV112" s="8">
        <f>AV95*AV96*AV97*AV83</f>
        <v>0</v>
      </c>
      <c r="AX112" s="8">
        <f t="shared" si="21"/>
        <v>0</v>
      </c>
      <c r="AY112" s="8">
        <f t="shared" si="21"/>
        <v>0</v>
      </c>
      <c r="AZ112" s="8">
        <f t="shared" si="21"/>
        <v>0</v>
      </c>
      <c r="BB112" s="8">
        <f t="shared" si="22"/>
        <v>365.56800000000004</v>
      </c>
      <c r="BC112" s="8">
        <f t="shared" si="22"/>
        <v>0</v>
      </c>
      <c r="BD112" s="8">
        <f t="shared" si="22"/>
        <v>0</v>
      </c>
    </row>
    <row r="113" spans="1:56">
      <c r="A113">
        <v>1</v>
      </c>
      <c r="B113">
        <v>1</v>
      </c>
      <c r="D113" s="9" t="s">
        <v>185</v>
      </c>
      <c r="F113"/>
      <c r="J113" s="8">
        <f>J98*J99*J100*J84</f>
        <v>264.95999999999998</v>
      </c>
      <c r="K113" s="8">
        <f>K98*K99*K100*K84</f>
        <v>36.799999999999997</v>
      </c>
      <c r="L113" s="8">
        <f>L98*L99*L100*L84</f>
        <v>18.399999999999999</v>
      </c>
      <c r="M113" t="s">
        <v>465</v>
      </c>
      <c r="N113" s="8">
        <f>N98*N99*N100*N84</f>
        <v>221.76</v>
      </c>
      <c r="O113" s="8">
        <f>O98*O99*O100*O84</f>
        <v>33.880000000000003</v>
      </c>
      <c r="P113" s="8">
        <f>P98*P99*P100*P84</f>
        <v>0</v>
      </c>
      <c r="R113" s="8">
        <f>R98*R99*R100*R84</f>
        <v>264.95999999999998</v>
      </c>
      <c r="S113" s="8">
        <f>S98*S99*S100*S84</f>
        <v>36.799999999999997</v>
      </c>
      <c r="T113" s="8">
        <f>T98*T99*T100*T84</f>
        <v>18.399999999999999</v>
      </c>
      <c r="V113" s="8">
        <f>V98*V99*V100*V84</f>
        <v>221.76</v>
      </c>
      <c r="W113" s="8">
        <f>W98*W99*W100*W84</f>
        <v>33.880000000000003</v>
      </c>
      <c r="X113" s="8">
        <f>X98*X99*X100*X84</f>
        <v>0</v>
      </c>
      <c r="Z113" s="8">
        <f>Z98*Z99*Z100*Z84</f>
        <v>264.95999999999998</v>
      </c>
      <c r="AA113" s="8">
        <f>AA98*AA99*AA100*AA84</f>
        <v>36.799999999999997</v>
      </c>
      <c r="AB113" s="8">
        <f>AB98*AB99*AB100*AB84</f>
        <v>18.399999999999999</v>
      </c>
      <c r="AD113" s="8">
        <f>AD98*AD99*AD100*AD84</f>
        <v>221.76</v>
      </c>
      <c r="AE113" s="8">
        <f>AE98*AE99*AE100*AE84</f>
        <v>33.880000000000003</v>
      </c>
      <c r="AF113" s="8">
        <f>AF98*AF99*AF100*AF84</f>
        <v>0</v>
      </c>
      <c r="AH113" s="8">
        <f>AH98*AH99*AH100*AH84</f>
        <v>264.95999999999998</v>
      </c>
      <c r="AI113" s="8">
        <f>AI98*AI99*AI100*AI84</f>
        <v>36.799999999999997</v>
      </c>
      <c r="AJ113" s="8">
        <f>AJ98*AJ99*AJ100*AJ84</f>
        <v>18.399999999999999</v>
      </c>
      <c r="AL113" s="8">
        <f>AL98*AL99*AL100*AL84</f>
        <v>221.76</v>
      </c>
      <c r="AM113" s="8">
        <f>AM98*AM99*AM100*AM84</f>
        <v>33.880000000000003</v>
      </c>
      <c r="AN113" s="8">
        <f>AN98*AN99*AN100*AN84</f>
        <v>0</v>
      </c>
      <c r="AP113" s="8">
        <f>AP98*AP99*AP100*AP84</f>
        <v>264.95999999999998</v>
      </c>
      <c r="AQ113" s="8">
        <f>AQ98*AQ99*AQ100*AQ84</f>
        <v>36.799999999999997</v>
      </c>
      <c r="AR113" s="8">
        <f>AR98*AR99*AR100*AR84</f>
        <v>18.399999999999999</v>
      </c>
      <c r="AT113" s="8">
        <f>AT98*AT99*AT100*AT84</f>
        <v>221.76</v>
      </c>
      <c r="AU113" s="8">
        <f>AU98*AU99*AU100*AU84</f>
        <v>33.880000000000003</v>
      </c>
      <c r="AV113" s="8">
        <f>AV98*AV99*AV100*AV84</f>
        <v>0</v>
      </c>
      <c r="AX113" s="8">
        <f t="shared" si="21"/>
        <v>1324.8</v>
      </c>
      <c r="AY113" s="8">
        <f t="shared" si="21"/>
        <v>184</v>
      </c>
      <c r="AZ113" s="8">
        <f t="shared" si="21"/>
        <v>92</v>
      </c>
      <c r="BB113" s="8">
        <f t="shared" si="22"/>
        <v>1108.8</v>
      </c>
      <c r="BC113" s="8">
        <f t="shared" si="22"/>
        <v>169.4</v>
      </c>
      <c r="BD113" s="8">
        <f t="shared" si="22"/>
        <v>0</v>
      </c>
    </row>
    <row r="114" spans="1:56">
      <c r="A114">
        <v>1</v>
      </c>
      <c r="B114">
        <v>1</v>
      </c>
      <c r="D114" s="9" t="s">
        <v>186</v>
      </c>
      <c r="F114"/>
      <c r="J114" s="8">
        <f>J101*J102*J103*J85</f>
        <v>49.320000000000007</v>
      </c>
      <c r="K114" s="8">
        <f>K101*K102*K103*K85</f>
        <v>8.2200000000000006</v>
      </c>
      <c r="L114" s="8">
        <f>L101*L102*L103*L85</f>
        <v>4.1100000000000003</v>
      </c>
      <c r="M114" t="s">
        <v>465</v>
      </c>
      <c r="N114" s="8">
        <f>N101*N102*N103*N85</f>
        <v>95.52000000000001</v>
      </c>
      <c r="O114" s="8">
        <f>O101*O102*O103*O85</f>
        <v>11.940000000000001</v>
      </c>
      <c r="P114" s="8">
        <f>P101*P102*P103*P85</f>
        <v>23.880000000000003</v>
      </c>
      <c r="R114" s="8">
        <f>R101*R102*R103*R85</f>
        <v>49.320000000000007</v>
      </c>
      <c r="S114" s="8">
        <f>S101*S102*S103*S85</f>
        <v>8.2200000000000006</v>
      </c>
      <c r="T114" s="8">
        <f>T101*T102*T103*T85</f>
        <v>4.1100000000000003</v>
      </c>
      <c r="V114" s="8">
        <f>V101*V102*V103*V85</f>
        <v>95.52000000000001</v>
      </c>
      <c r="W114" s="8">
        <f>W101*W102*W103*W85</f>
        <v>11.940000000000001</v>
      </c>
      <c r="X114" s="8">
        <f>X101*X102*X103*X85</f>
        <v>23.880000000000003</v>
      </c>
      <c r="Z114" s="8">
        <f>Z101*Z102*Z103*Z85</f>
        <v>49.320000000000007</v>
      </c>
      <c r="AA114" s="8">
        <f>AA101*AA102*AA103*AA85</f>
        <v>8.2200000000000006</v>
      </c>
      <c r="AB114" s="8">
        <f>AB101*AB102*AB103*AB85</f>
        <v>4.1100000000000003</v>
      </c>
      <c r="AD114" s="8">
        <f>AD101*AD102*AD103*AD85</f>
        <v>95.52000000000001</v>
      </c>
      <c r="AE114" s="8">
        <f>AE101*AE102*AE103*AE85</f>
        <v>11.940000000000001</v>
      </c>
      <c r="AF114" s="8">
        <f>AF101*AF102*AF103*AF85</f>
        <v>23.880000000000003</v>
      </c>
      <c r="AH114" s="8">
        <f>AH101*AH102*AH103*AH85</f>
        <v>49.320000000000007</v>
      </c>
      <c r="AI114" s="8">
        <f>AI101*AI102*AI103*AI85</f>
        <v>8.2200000000000006</v>
      </c>
      <c r="AJ114" s="8">
        <f>AJ101*AJ102*AJ103*AJ85</f>
        <v>4.1100000000000003</v>
      </c>
      <c r="AL114" s="8">
        <f>AL101*AL102*AL103*AL85</f>
        <v>95.52000000000001</v>
      </c>
      <c r="AM114" s="8">
        <f>AM101*AM102*AM103*AM85</f>
        <v>11.940000000000001</v>
      </c>
      <c r="AN114" s="8">
        <f>AN101*AN102*AN103*AN85</f>
        <v>23.880000000000003</v>
      </c>
      <c r="AP114" s="8">
        <f>AP101*AP102*AP103*AP85</f>
        <v>49.320000000000007</v>
      </c>
      <c r="AQ114" s="8">
        <f>AQ101*AQ102*AQ103*AQ85</f>
        <v>8.2200000000000006</v>
      </c>
      <c r="AR114" s="8">
        <f>AR101*AR102*AR103*AR85</f>
        <v>4.1100000000000003</v>
      </c>
      <c r="AT114" s="8">
        <f>AT101*AT102*AT103*AT85</f>
        <v>95.52000000000001</v>
      </c>
      <c r="AU114" s="8">
        <f>AU101*AU102*AU103*AU85</f>
        <v>11.940000000000001</v>
      </c>
      <c r="AV114" s="8">
        <f>AV101*AV102*AV103*AV85</f>
        <v>23.880000000000003</v>
      </c>
      <c r="AX114" s="8">
        <f t="shared" si="21"/>
        <v>246.60000000000002</v>
      </c>
      <c r="AY114" s="8">
        <f t="shared" si="21"/>
        <v>41.1</v>
      </c>
      <c r="AZ114" s="8">
        <f t="shared" si="21"/>
        <v>20.55</v>
      </c>
      <c r="BB114" s="8">
        <f t="shared" si="22"/>
        <v>477.6</v>
      </c>
      <c r="BC114" s="8">
        <f t="shared" si="22"/>
        <v>59.7</v>
      </c>
      <c r="BD114" s="8">
        <f t="shared" si="22"/>
        <v>119.4</v>
      </c>
    </row>
    <row r="115" spans="1:56">
      <c r="A115">
        <v>1</v>
      </c>
      <c r="B115">
        <v>1</v>
      </c>
      <c r="D115" s="9" t="s">
        <v>187</v>
      </c>
      <c r="F115"/>
      <c r="I115" t="s">
        <v>421</v>
      </c>
      <c r="J115" s="8">
        <f>J104*J105*J106*J86</f>
        <v>3.2032000000000003</v>
      </c>
      <c r="K115" s="8">
        <f>K104*K105*K106*K86</f>
        <v>1.456</v>
      </c>
      <c r="L115" s="8">
        <f>L104*L105*L106*L86</f>
        <v>0.72799999999999998</v>
      </c>
      <c r="M115" t="s">
        <v>465</v>
      </c>
      <c r="N115" s="163"/>
      <c r="O115" s="163"/>
      <c r="P115" s="163"/>
      <c r="R115" s="8">
        <f>R104*R105*R106*R86</f>
        <v>3.2032000000000003</v>
      </c>
      <c r="S115" s="8">
        <f>S104*S105*S106*S86</f>
        <v>1.456</v>
      </c>
      <c r="T115" s="8">
        <f>T104*T105*T106*T86</f>
        <v>0.72799999999999998</v>
      </c>
      <c r="V115" s="163"/>
      <c r="W115" s="163"/>
      <c r="X115" s="163"/>
      <c r="Z115" s="8">
        <f>Z104*Z105*Z106*Z86</f>
        <v>3.2032000000000003</v>
      </c>
      <c r="AA115" s="8">
        <f>AA104*AA105*AA106*AA86</f>
        <v>1.456</v>
      </c>
      <c r="AB115" s="8">
        <f>AB104*AB105*AB106*AB86</f>
        <v>0.72799999999999998</v>
      </c>
      <c r="AD115" s="163"/>
      <c r="AE115" s="163"/>
      <c r="AF115" s="163"/>
      <c r="AH115" s="8">
        <f>AH104*AH105*AH106*AH86</f>
        <v>3.2032000000000003</v>
      </c>
      <c r="AI115" s="8">
        <f>AI104*AI105*AI106*AI86</f>
        <v>1.456</v>
      </c>
      <c r="AJ115" s="8">
        <f>AJ104*AJ105*AJ106*AJ86</f>
        <v>0.72799999999999998</v>
      </c>
      <c r="AL115" s="163"/>
      <c r="AM115" s="163"/>
      <c r="AN115" s="163"/>
      <c r="AP115" s="8">
        <f>AP104*AP105*AP106*AP86</f>
        <v>3.2032000000000003</v>
      </c>
      <c r="AQ115" s="8">
        <f>AQ104*AQ105*AQ106*AQ86</f>
        <v>1.456</v>
      </c>
      <c r="AR115" s="8">
        <f>AR104*AR105*AR106*AR86</f>
        <v>0.72799999999999998</v>
      </c>
      <c r="AT115" s="163"/>
      <c r="AU115" s="163"/>
      <c r="AV115" s="163"/>
      <c r="AX115" s="8">
        <f t="shared" si="21"/>
        <v>16.016000000000002</v>
      </c>
      <c r="AY115" s="8">
        <f t="shared" si="21"/>
        <v>7.2799999999999994</v>
      </c>
      <c r="AZ115" s="8">
        <f t="shared" si="21"/>
        <v>3.6399999999999997</v>
      </c>
      <c r="BB115" s="163"/>
      <c r="BC115" s="163"/>
      <c r="BD115" s="163"/>
    </row>
    <row r="116" spans="1:56">
      <c r="A116">
        <v>1</v>
      </c>
      <c r="B116">
        <v>1</v>
      </c>
      <c r="D116" s="9" t="s">
        <v>188</v>
      </c>
      <c r="F116"/>
      <c r="I116" t="s">
        <v>421</v>
      </c>
      <c r="J116" s="8">
        <f>J107*J108*J109*J87</f>
        <v>197.28000000000003</v>
      </c>
      <c r="K116" s="8">
        <f>K107*K108*K109*K87</f>
        <v>27.400000000000002</v>
      </c>
      <c r="L116" s="8">
        <f>L107*L108*L109*L87</f>
        <v>13.700000000000001</v>
      </c>
      <c r="M116" t="s">
        <v>465</v>
      </c>
      <c r="N116" s="163"/>
      <c r="O116" s="163"/>
      <c r="P116" s="163"/>
      <c r="R116" s="8">
        <f>R107*R108*R109*R87</f>
        <v>197.28000000000003</v>
      </c>
      <c r="S116" s="8">
        <f>S107*S108*S109*S87</f>
        <v>27.400000000000002</v>
      </c>
      <c r="T116" s="8">
        <f>T107*T108*T109*T87</f>
        <v>13.700000000000001</v>
      </c>
      <c r="V116" s="163"/>
      <c r="W116" s="163"/>
      <c r="X116" s="163"/>
      <c r="Z116" s="8">
        <f>Z107*Z108*Z109*Z87</f>
        <v>197.28000000000003</v>
      </c>
      <c r="AA116" s="8">
        <f>AA107*AA108*AA109*AA87</f>
        <v>27.400000000000002</v>
      </c>
      <c r="AB116" s="8">
        <f>AB107*AB108*AB109*AB87</f>
        <v>13.700000000000001</v>
      </c>
      <c r="AD116" s="163"/>
      <c r="AE116" s="163"/>
      <c r="AF116" s="163"/>
      <c r="AH116" s="8">
        <f>AH107*AH108*AH109*AH87</f>
        <v>197.28000000000003</v>
      </c>
      <c r="AI116" s="8">
        <f>AI107*AI108*AI109*AI87</f>
        <v>27.400000000000002</v>
      </c>
      <c r="AJ116" s="8">
        <f>AJ107*AJ108*AJ109*AJ87</f>
        <v>13.700000000000001</v>
      </c>
      <c r="AL116" s="163"/>
      <c r="AM116" s="163"/>
      <c r="AN116" s="163"/>
      <c r="AP116" s="8">
        <f>AP107*AP108*AP109*AP87</f>
        <v>197.28000000000003</v>
      </c>
      <c r="AQ116" s="8">
        <f>AQ107*AQ108*AQ109*AQ87</f>
        <v>27.400000000000002</v>
      </c>
      <c r="AR116" s="8">
        <f>AR107*AR108*AR109*AR87</f>
        <v>13.700000000000001</v>
      </c>
      <c r="AT116" s="163"/>
      <c r="AU116" s="163"/>
      <c r="AV116" s="163"/>
      <c r="AX116" s="8">
        <f t="shared" si="21"/>
        <v>986.40000000000009</v>
      </c>
      <c r="AY116" s="8">
        <f t="shared" si="21"/>
        <v>137</v>
      </c>
      <c r="AZ116" s="8">
        <f t="shared" si="21"/>
        <v>68.5</v>
      </c>
      <c r="BB116" s="163"/>
      <c r="BC116" s="163"/>
      <c r="BD116" s="163"/>
    </row>
    <row r="117" spans="1:56">
      <c r="A117">
        <v>1</v>
      </c>
      <c r="B117" s="12" t="s">
        <v>145</v>
      </c>
      <c r="D117" s="7" t="s">
        <v>146</v>
      </c>
      <c r="E117" s="6"/>
      <c r="F117" s="6"/>
      <c r="G117" s="6"/>
      <c r="J117" s="3">
        <f>SUM(J111:J116)</f>
        <v>514.76319999999998</v>
      </c>
      <c r="K117" s="3">
        <f>SUM(K111:K116)</f>
        <v>73.876000000000005</v>
      </c>
      <c r="L117" s="3">
        <f>SUM(L111:L116)</f>
        <v>36.938000000000002</v>
      </c>
      <c r="M117" t="s">
        <v>465</v>
      </c>
      <c r="N117" s="3">
        <f>SUM(N111:N116)</f>
        <v>1231.1999999999998</v>
      </c>
      <c r="O117" s="3">
        <f>SUM(O111:O116)</f>
        <v>225.33999999999997</v>
      </c>
      <c r="P117" s="3">
        <f>SUM(P111:P116)</f>
        <v>89.16</v>
      </c>
      <c r="R117" s="3">
        <f>SUM(R111:R116)</f>
        <v>514.76319999999998</v>
      </c>
      <c r="S117" s="3">
        <f>SUM(S111:S116)</f>
        <v>73.876000000000005</v>
      </c>
      <c r="T117" s="3">
        <f>SUM(T111:T116)</f>
        <v>36.938000000000002</v>
      </c>
      <c r="V117" s="3">
        <f>SUM(V111:V116)</f>
        <v>708.95999999999992</v>
      </c>
      <c r="W117" s="3">
        <f>SUM(W111:W116)</f>
        <v>135.57999999999998</v>
      </c>
      <c r="X117" s="3">
        <f>SUM(X111:X116)</f>
        <v>56.52</v>
      </c>
      <c r="Z117" s="3">
        <f>SUM(Z111:Z116)</f>
        <v>514.76319999999998</v>
      </c>
      <c r="AA117" s="3">
        <f>SUM(AA111:AA116)</f>
        <v>73.876000000000005</v>
      </c>
      <c r="AB117" s="3">
        <f>SUM(AB111:AB116)</f>
        <v>36.938000000000002</v>
      </c>
      <c r="AD117" s="3">
        <f>SUM(AD111:AD116)</f>
        <v>1178.9759999999999</v>
      </c>
      <c r="AE117" s="3">
        <f>SUM(AE111:AE116)</f>
        <v>225.33999999999997</v>
      </c>
      <c r="AF117" s="3">
        <f>SUM(AF111:AF116)</f>
        <v>89.16</v>
      </c>
      <c r="AH117" s="3">
        <f>SUM(AH111:AH116)</f>
        <v>514.76319999999998</v>
      </c>
      <c r="AI117" s="3">
        <f>SUM(AI111:AI116)</f>
        <v>73.876000000000005</v>
      </c>
      <c r="AJ117" s="3">
        <f>SUM(AJ111:AJ116)</f>
        <v>36.938000000000002</v>
      </c>
      <c r="AL117" s="3">
        <f>SUM(AL111:AL116)</f>
        <v>1178.9759999999999</v>
      </c>
      <c r="AM117" s="3">
        <f>SUM(AM111:AM116)</f>
        <v>225.33999999999997</v>
      </c>
      <c r="AN117" s="3">
        <f>SUM(AN111:AN116)</f>
        <v>89.16</v>
      </c>
      <c r="AP117" s="3">
        <f>SUM(AP111:AP116)</f>
        <v>514.76319999999998</v>
      </c>
      <c r="AQ117" s="3">
        <f>SUM(AQ111:AQ116)</f>
        <v>73.876000000000005</v>
      </c>
      <c r="AR117" s="3">
        <f>SUM(AR111:AR116)</f>
        <v>36.938000000000002</v>
      </c>
      <c r="AT117" s="3">
        <f>SUM(AT111:AT116)</f>
        <v>1178.9759999999999</v>
      </c>
      <c r="AU117" s="3">
        <f>SUM(AU111:AU116)</f>
        <v>225.33999999999997</v>
      </c>
      <c r="AV117" s="3">
        <f>SUM(AV111:AV116)</f>
        <v>89.16</v>
      </c>
      <c r="AX117" s="3">
        <f t="shared" si="21"/>
        <v>2573.8159999999998</v>
      </c>
      <c r="AY117" s="3">
        <f t="shared" si="21"/>
        <v>369.38</v>
      </c>
      <c r="AZ117" s="3">
        <f t="shared" si="21"/>
        <v>184.69</v>
      </c>
      <c r="BB117" s="3">
        <f t="shared" si="22"/>
        <v>5477.0879999999988</v>
      </c>
      <c r="BC117" s="3">
        <f t="shared" si="22"/>
        <v>1036.9399999999998</v>
      </c>
      <c r="BD117" s="3">
        <f t="shared" si="22"/>
        <v>413.15999999999997</v>
      </c>
    </row>
    <row r="118" spans="1:56">
      <c r="A118">
        <v>1</v>
      </c>
      <c r="B118" s="12" t="s">
        <v>145</v>
      </c>
      <c r="E118" s="6"/>
      <c r="F118" s="6"/>
      <c r="G118" s="6"/>
      <c r="L118" s="3">
        <f>J117+K117+L117</f>
        <v>625.57719999999995</v>
      </c>
      <c r="M118" t="s">
        <v>465</v>
      </c>
      <c r="P118" s="3">
        <f>N117+O117+P117</f>
        <v>1545.6999999999998</v>
      </c>
      <c r="T118" s="3">
        <f>R117+S117+T117</f>
        <v>625.57719999999995</v>
      </c>
      <c r="X118" s="3">
        <f>V117+W117+X117</f>
        <v>901.06</v>
      </c>
      <c r="AB118" s="3">
        <f>Z117+AA117+AB117</f>
        <v>625.57719999999995</v>
      </c>
      <c r="AF118" s="3">
        <f>AD117+AE117+AF117</f>
        <v>1493.4759999999999</v>
      </c>
      <c r="AJ118" s="3">
        <f>AH117+AI117+AJ117</f>
        <v>625.57719999999995</v>
      </c>
      <c r="AN118" s="3">
        <f>AL117+AM117+AN117</f>
        <v>1493.4759999999999</v>
      </c>
      <c r="AR118" s="3">
        <f>AP117+AQ117+AR117</f>
        <v>625.57719999999995</v>
      </c>
      <c r="AV118" s="3">
        <f>AT117+AU117+AV117</f>
        <v>1493.4759999999999</v>
      </c>
      <c r="AZ118" s="3">
        <f>AX117+AY117+AZ117</f>
        <v>3127.886</v>
      </c>
      <c r="BD118" s="3">
        <f>BB117+BC117+BD117</f>
        <v>6927.1879999999983</v>
      </c>
    </row>
    <row r="119" spans="1:56">
      <c r="A119">
        <v>1</v>
      </c>
      <c r="B119" s="12" t="s">
        <v>147</v>
      </c>
      <c r="D119" s="7" t="s">
        <v>148</v>
      </c>
      <c r="E119" s="6"/>
      <c r="F119" s="6"/>
      <c r="G119" s="6"/>
      <c r="J119" s="3">
        <f>SUM(J111:J116)</f>
        <v>514.76319999999998</v>
      </c>
      <c r="K119" s="3">
        <f>SUM(K111:K116)</f>
        <v>73.876000000000005</v>
      </c>
      <c r="L119" s="3">
        <f>SUM(L111:L116)</f>
        <v>36.938000000000002</v>
      </c>
      <c r="M119" t="s">
        <v>465</v>
      </c>
      <c r="N119" s="3">
        <f>SUM(N111:N116)</f>
        <v>1231.1999999999998</v>
      </c>
      <c r="O119" s="3">
        <f>SUM(O111:O116)</f>
        <v>225.33999999999997</v>
      </c>
      <c r="P119" s="3">
        <f>SUM(P111:P116)</f>
        <v>89.16</v>
      </c>
      <c r="R119" s="3">
        <f>SUM(R111:R116)</f>
        <v>514.76319999999998</v>
      </c>
      <c r="S119" s="3">
        <f>SUM(S111:S116)</f>
        <v>73.876000000000005</v>
      </c>
      <c r="T119" s="3">
        <f>SUM(T111:T116)</f>
        <v>36.938000000000002</v>
      </c>
      <c r="V119" s="3">
        <f>SUM(V111:V116)</f>
        <v>708.95999999999992</v>
      </c>
      <c r="W119" s="3">
        <f>SUM(W111:W116)</f>
        <v>135.57999999999998</v>
      </c>
      <c r="X119" s="3">
        <f>SUM(X111:X116)</f>
        <v>56.52</v>
      </c>
      <c r="Z119" s="3">
        <f>SUM(Z111:Z116)</f>
        <v>514.76319999999998</v>
      </c>
      <c r="AA119" s="3">
        <f>SUM(AA111:AA116)</f>
        <v>73.876000000000005</v>
      </c>
      <c r="AB119" s="3">
        <f>SUM(AB111:AB116)</f>
        <v>36.938000000000002</v>
      </c>
      <c r="AD119" s="3">
        <f>SUM(AD111:AD116)</f>
        <v>1178.9759999999999</v>
      </c>
      <c r="AE119" s="3">
        <f>SUM(AE111:AE116)</f>
        <v>225.33999999999997</v>
      </c>
      <c r="AF119" s="3">
        <f>SUM(AF111:AF116)</f>
        <v>89.16</v>
      </c>
      <c r="AH119" s="3">
        <f>SUM(AH111:AH116)</f>
        <v>514.76319999999998</v>
      </c>
      <c r="AI119" s="3">
        <f>SUM(AI111:AI116)</f>
        <v>73.876000000000005</v>
      </c>
      <c r="AJ119" s="3">
        <f>SUM(AJ111:AJ116)</f>
        <v>36.938000000000002</v>
      </c>
      <c r="AL119" s="3">
        <f>SUM(AL111:AL116)</f>
        <v>1178.9759999999999</v>
      </c>
      <c r="AM119" s="3">
        <f>SUM(AM111:AM116)</f>
        <v>225.33999999999997</v>
      </c>
      <c r="AN119" s="3">
        <f>SUM(AN111:AN116)</f>
        <v>89.16</v>
      </c>
      <c r="AP119" s="3">
        <f>SUM(AP111:AP116)</f>
        <v>514.76319999999998</v>
      </c>
      <c r="AQ119" s="3">
        <f>SUM(AQ111:AQ116)</f>
        <v>73.876000000000005</v>
      </c>
      <c r="AR119" s="3">
        <f>SUM(AR111:AR116)</f>
        <v>36.938000000000002</v>
      </c>
      <c r="AT119" s="3">
        <f>SUM(AT111:AT116)</f>
        <v>1178.9759999999999</v>
      </c>
      <c r="AU119" s="3">
        <f>SUM(AU111:AU116)</f>
        <v>225.33999999999997</v>
      </c>
      <c r="AV119" s="3">
        <f>SUM(AV111:AV116)</f>
        <v>89.16</v>
      </c>
      <c r="AX119" s="3">
        <f>J119+R119+Z119+AH119+AP119</f>
        <v>2573.8159999999998</v>
      </c>
      <c r="AY119" s="3">
        <f t="shared" ref="AY119:AZ119" si="23">K119+S119+AA119+AI119+AQ119</f>
        <v>369.38</v>
      </c>
      <c r="AZ119" s="3">
        <f t="shared" si="23"/>
        <v>184.69</v>
      </c>
      <c r="BB119" s="3">
        <f t="shared" ref="BB119:BD119" si="24">N119+V119+AD119+AL119+AT119</f>
        <v>5477.0879999999988</v>
      </c>
      <c r="BC119" s="3">
        <f t="shared" si="24"/>
        <v>1036.9399999999998</v>
      </c>
      <c r="BD119" s="3">
        <f t="shared" si="24"/>
        <v>413.15999999999997</v>
      </c>
    </row>
    <row r="120" spans="1:56">
      <c r="A120">
        <v>1</v>
      </c>
      <c r="B120" s="12" t="s">
        <v>147</v>
      </c>
      <c r="E120" s="6"/>
      <c r="F120" s="6"/>
      <c r="G120" s="6"/>
      <c r="L120" s="3">
        <f>J119+K119+L119</f>
        <v>625.57719999999995</v>
      </c>
      <c r="M120" t="s">
        <v>465</v>
      </c>
      <c r="P120" s="3">
        <f>N119+O119+P119</f>
        <v>1545.6999999999998</v>
      </c>
      <c r="T120" s="3">
        <f>R119+S119+T119</f>
        <v>625.57719999999995</v>
      </c>
      <c r="X120" s="3">
        <f>V119+W119+X119</f>
        <v>901.06</v>
      </c>
      <c r="AB120" s="3">
        <f>Z119+AA119+AB119</f>
        <v>625.57719999999995</v>
      </c>
      <c r="AF120" s="3">
        <f>AD119+AE119+AF119</f>
        <v>1493.4759999999999</v>
      </c>
      <c r="AJ120" s="3">
        <f>AH119+AI119+AJ119</f>
        <v>625.57719999999995</v>
      </c>
      <c r="AN120" s="3">
        <f>AL119+AM119+AN119</f>
        <v>1493.4759999999999</v>
      </c>
      <c r="AR120" s="3">
        <f>AP119+AQ119+AR119</f>
        <v>625.57719999999995</v>
      </c>
      <c r="AV120" s="3">
        <f>AT119+AU119+AV119</f>
        <v>1493.4759999999999</v>
      </c>
      <c r="AZ120" s="3">
        <f>AX119+AY119+AZ119</f>
        <v>3127.886</v>
      </c>
      <c r="BD120" s="3">
        <f>BB119+BC119+BD119</f>
        <v>6927.1879999999983</v>
      </c>
    </row>
    <row r="121" spans="1:56">
      <c r="A121">
        <v>1</v>
      </c>
      <c r="B121">
        <v>1</v>
      </c>
      <c r="F121"/>
      <c r="M121" t="s">
        <v>465</v>
      </c>
    </row>
    <row r="122" spans="1:56">
      <c r="A122">
        <v>1</v>
      </c>
      <c r="B122">
        <v>1</v>
      </c>
      <c r="F122"/>
      <c r="N122" s="2">
        <f>N117-J117</f>
        <v>716.43679999999983</v>
      </c>
      <c r="O122" s="2">
        <f>O117-K117</f>
        <v>151.46399999999997</v>
      </c>
      <c r="P122" s="2">
        <f>P117-L117</f>
        <v>52.221999999999994</v>
      </c>
      <c r="V122" s="2">
        <f>V117-R117</f>
        <v>194.19679999999994</v>
      </c>
      <c r="W122" s="2">
        <f>W117-S117</f>
        <v>61.703999999999979</v>
      </c>
      <c r="X122" s="2">
        <f>X117-T117</f>
        <v>19.582000000000001</v>
      </c>
      <c r="AD122" s="2">
        <f>AD117-Z117</f>
        <v>664.2127999999999</v>
      </c>
      <c r="AE122" s="2">
        <f>AE117-AA117</f>
        <v>151.46399999999997</v>
      </c>
      <c r="AF122" s="2">
        <f>AF117-AB117</f>
        <v>52.221999999999994</v>
      </c>
      <c r="AL122" s="2">
        <f>AL117-AH117</f>
        <v>664.2127999999999</v>
      </c>
      <c r="AM122" s="2">
        <f>AM117-AI117</f>
        <v>151.46399999999997</v>
      </c>
      <c r="AN122" s="2">
        <f>AN117-AJ117</f>
        <v>52.221999999999994</v>
      </c>
      <c r="AT122" s="2">
        <f>AT117-AP117</f>
        <v>664.2127999999999</v>
      </c>
      <c r="AU122" s="2">
        <f>AU117-AQ117</f>
        <v>151.46399999999997</v>
      </c>
      <c r="AV122" s="2">
        <f>AV117-AR117</f>
        <v>52.221999999999994</v>
      </c>
      <c r="BB122" s="2">
        <f>BB117-AX117</f>
        <v>2903.271999999999</v>
      </c>
      <c r="BC122" s="2">
        <f>BC117-AY117</f>
        <v>667.55999999999983</v>
      </c>
      <c r="BD122" s="2">
        <f>BD117-AZ117</f>
        <v>228.46999999999997</v>
      </c>
    </row>
    <row r="123" spans="1:56">
      <c r="A123">
        <v>1</v>
      </c>
      <c r="B123">
        <v>1</v>
      </c>
      <c r="F123"/>
      <c r="P123" s="2">
        <f>P118-L118</f>
        <v>920.12279999999987</v>
      </c>
      <c r="X123" s="2">
        <f>X118-T118</f>
        <v>275.4828</v>
      </c>
      <c r="AF123" s="2">
        <f>AF118-AB118</f>
        <v>867.89879999999994</v>
      </c>
      <c r="AN123" s="2">
        <f>AN118-AJ118</f>
        <v>867.89879999999994</v>
      </c>
      <c r="AV123" s="2">
        <f>AV118-AR118</f>
        <v>867.89879999999994</v>
      </c>
      <c r="BD123" s="2">
        <f>BD118-AZ118</f>
        <v>3799.3019999999983</v>
      </c>
    </row>
    <row r="124" spans="1:56">
      <c r="A124">
        <v>1</v>
      </c>
      <c r="B124">
        <v>1</v>
      </c>
      <c r="F124"/>
      <c r="N124" s="2">
        <f>N119-J119</f>
        <v>716.43679999999983</v>
      </c>
      <c r="O124" s="2">
        <f>O119-K119</f>
        <v>151.46399999999997</v>
      </c>
      <c r="P124" s="2">
        <f>P119-L119</f>
        <v>52.221999999999994</v>
      </c>
      <c r="V124" s="2">
        <f>V119-R119</f>
        <v>194.19679999999994</v>
      </c>
      <c r="W124" s="2">
        <f>W119-S119</f>
        <v>61.703999999999979</v>
      </c>
      <c r="X124" s="2">
        <f>X119-T119</f>
        <v>19.582000000000001</v>
      </c>
      <c r="AD124" s="2">
        <f>AD119-Z119</f>
        <v>664.2127999999999</v>
      </c>
      <c r="AE124" s="2">
        <f>AE119-AA119</f>
        <v>151.46399999999997</v>
      </c>
      <c r="AF124" s="2">
        <f>AF119-AB119</f>
        <v>52.221999999999994</v>
      </c>
      <c r="AL124" s="2">
        <f>AL119-AH119</f>
        <v>664.2127999999999</v>
      </c>
      <c r="AM124" s="2">
        <f>AM119-AI119</f>
        <v>151.46399999999997</v>
      </c>
      <c r="AN124" s="2">
        <f>AN119-AJ119</f>
        <v>52.221999999999994</v>
      </c>
      <c r="AT124" s="2">
        <f>AT119-AP119</f>
        <v>664.2127999999999</v>
      </c>
      <c r="AU124" s="2">
        <f>AU119-AQ119</f>
        <v>151.46399999999997</v>
      </c>
      <c r="AV124" s="2">
        <f>AV119-AR119</f>
        <v>52.221999999999994</v>
      </c>
      <c r="BB124" s="2">
        <f>BB119-AX119</f>
        <v>2903.271999999999</v>
      </c>
      <c r="BC124" s="2">
        <f>BC119-AY119</f>
        <v>667.55999999999983</v>
      </c>
      <c r="BD124" s="2">
        <f>BD119-AZ119</f>
        <v>228.46999999999997</v>
      </c>
    </row>
    <row r="125" spans="1:56">
      <c r="A125">
        <v>1</v>
      </c>
      <c r="B125">
        <v>1</v>
      </c>
      <c r="F125"/>
      <c r="P125" s="2">
        <f>P120-L120</f>
        <v>920.12279999999987</v>
      </c>
      <c r="X125" s="2">
        <f>X120-T120</f>
        <v>275.4828</v>
      </c>
      <c r="AF125" s="2">
        <f>AF120-AB120</f>
        <v>867.89879999999994</v>
      </c>
      <c r="AN125" s="2">
        <f>AN120-AJ120</f>
        <v>867.89879999999994</v>
      </c>
      <c r="AV125" s="2">
        <f>AV120-AR120</f>
        <v>867.89879999999994</v>
      </c>
      <c r="BD125" s="2">
        <f>BD120-AZ120</f>
        <v>3799.3019999999983</v>
      </c>
    </row>
    <row r="126" spans="1:56">
      <c r="A126">
        <v>1</v>
      </c>
      <c r="B126">
        <v>1</v>
      </c>
      <c r="C126" t="s">
        <v>189</v>
      </c>
      <c r="F126"/>
    </row>
    <row r="127" spans="1:56">
      <c r="A127">
        <v>1</v>
      </c>
      <c r="B127">
        <v>1</v>
      </c>
      <c r="D127" s="6" t="s">
        <v>74</v>
      </c>
      <c r="E127" s="6"/>
      <c r="F127" s="6"/>
      <c r="G127" s="6"/>
      <c r="J127" s="6"/>
      <c r="K127" s="6"/>
      <c r="L127" s="6"/>
      <c r="M127" s="6"/>
      <c r="N127" s="6"/>
      <c r="O127" s="6"/>
      <c r="P127" s="6"/>
      <c r="R127" s="6"/>
      <c r="S127" s="6"/>
      <c r="T127" s="6"/>
      <c r="U127" s="6"/>
      <c r="V127" s="6"/>
      <c r="W127" s="6"/>
      <c r="X127" s="6"/>
      <c r="Z127" s="6"/>
      <c r="AA127" s="6"/>
      <c r="AB127" s="6"/>
      <c r="AC127" s="6"/>
      <c r="AD127" s="6"/>
      <c r="AE127" s="6"/>
      <c r="AF127" s="6"/>
      <c r="AH127" s="6"/>
      <c r="AI127" s="6"/>
      <c r="AJ127" s="6"/>
      <c r="AK127" s="6"/>
      <c r="AL127" s="6"/>
      <c r="AM127" s="6"/>
      <c r="AN127" s="6"/>
      <c r="AP127" s="6"/>
      <c r="AQ127" s="6"/>
      <c r="AR127" s="6"/>
      <c r="AS127" s="6"/>
      <c r="AT127" s="6"/>
      <c r="AU127" s="6"/>
      <c r="AV127" s="6"/>
    </row>
    <row r="128" spans="1:56">
      <c r="A128">
        <v>1</v>
      </c>
      <c r="B128">
        <v>1</v>
      </c>
      <c r="C128" s="6"/>
      <c r="D128" s="22" t="s">
        <v>190</v>
      </c>
      <c r="E128" s="6"/>
      <c r="F128" s="6"/>
      <c r="G128" s="6"/>
      <c r="J128" s="6">
        <v>0.3</v>
      </c>
      <c r="K128" s="6" t="s">
        <v>77</v>
      </c>
      <c r="L128" s="6" t="s">
        <v>191</v>
      </c>
      <c r="M128" s="6"/>
      <c r="N128" s="6"/>
      <c r="O128" s="6"/>
      <c r="P128" s="6"/>
      <c r="R128" s="6">
        <v>0.3</v>
      </c>
      <c r="S128" s="6" t="s">
        <v>77</v>
      </c>
      <c r="T128" s="6" t="s">
        <v>191</v>
      </c>
      <c r="U128" s="6"/>
      <c r="V128" s="6"/>
      <c r="W128" s="6"/>
      <c r="X128" s="6"/>
      <c r="Z128" s="6">
        <v>0.3</v>
      </c>
      <c r="AA128" s="6" t="s">
        <v>77</v>
      </c>
      <c r="AB128" s="6" t="s">
        <v>191</v>
      </c>
      <c r="AC128" s="6"/>
      <c r="AD128" s="6"/>
      <c r="AE128" s="6"/>
      <c r="AF128" s="6"/>
      <c r="AH128" s="6">
        <v>0.3</v>
      </c>
      <c r="AI128" s="6" t="s">
        <v>77</v>
      </c>
      <c r="AJ128" s="6" t="s">
        <v>191</v>
      </c>
      <c r="AK128" s="6"/>
      <c r="AL128" s="6"/>
      <c r="AM128" s="6"/>
      <c r="AN128" s="6"/>
      <c r="AP128" s="6">
        <v>0.3</v>
      </c>
      <c r="AQ128" s="6" t="s">
        <v>77</v>
      </c>
      <c r="AR128" s="6" t="s">
        <v>191</v>
      </c>
      <c r="AS128" s="6"/>
      <c r="AT128" s="6"/>
      <c r="AU128" s="6"/>
      <c r="AV128" s="6"/>
    </row>
    <row r="129" spans="1:56">
      <c r="A129">
        <v>1</v>
      </c>
      <c r="B129">
        <v>1</v>
      </c>
      <c r="C129" s="6"/>
      <c r="D129" s="22" t="s">
        <v>192</v>
      </c>
      <c r="E129" s="6"/>
      <c r="F129" s="6"/>
      <c r="G129" s="6"/>
      <c r="J129" s="6">
        <v>0.1</v>
      </c>
      <c r="K129" s="6" t="s">
        <v>77</v>
      </c>
      <c r="L129" s="6"/>
      <c r="M129" s="6"/>
      <c r="N129" s="6"/>
      <c r="O129" s="6"/>
      <c r="P129" s="6"/>
      <c r="R129" s="6">
        <v>0.1</v>
      </c>
      <c r="S129" s="6" t="s">
        <v>77</v>
      </c>
      <c r="T129" s="6"/>
      <c r="U129" s="6"/>
      <c r="V129" s="6"/>
      <c r="W129" s="6"/>
      <c r="X129" s="6"/>
      <c r="Z129" s="6">
        <v>0.1</v>
      </c>
      <c r="AA129" s="6" t="s">
        <v>77</v>
      </c>
      <c r="AB129" s="6"/>
      <c r="AC129" s="6"/>
      <c r="AD129" s="6"/>
      <c r="AE129" s="6"/>
      <c r="AF129" s="6"/>
      <c r="AH129" s="6">
        <v>0.1</v>
      </c>
      <c r="AI129" s="6" t="s">
        <v>77</v>
      </c>
      <c r="AJ129" s="6"/>
      <c r="AK129" s="6"/>
      <c r="AL129" s="6"/>
      <c r="AM129" s="6"/>
      <c r="AN129" s="6"/>
      <c r="AP129" s="6">
        <v>0.1</v>
      </c>
      <c r="AQ129" s="6" t="s">
        <v>77</v>
      </c>
      <c r="AR129" s="6"/>
      <c r="AS129" s="6"/>
      <c r="AT129" s="6"/>
      <c r="AU129" s="6"/>
      <c r="AV129" s="6"/>
    </row>
    <row r="130" spans="1:56">
      <c r="A130">
        <v>1</v>
      </c>
      <c r="B130">
        <v>1</v>
      </c>
      <c r="C130" s="6"/>
      <c r="D130" s="22" t="s">
        <v>193</v>
      </c>
      <c r="E130" s="6"/>
      <c r="F130" s="6"/>
      <c r="G130" s="6"/>
      <c r="J130" s="6">
        <v>0.01</v>
      </c>
      <c r="K130" s="6" t="s">
        <v>77</v>
      </c>
      <c r="L130" s="6" t="s">
        <v>194</v>
      </c>
      <c r="M130" s="6"/>
      <c r="N130" s="6"/>
      <c r="O130" s="6"/>
      <c r="P130" s="6"/>
      <c r="R130" s="6">
        <v>0.01</v>
      </c>
      <c r="S130" s="6" t="s">
        <v>77</v>
      </c>
      <c r="T130" s="6" t="s">
        <v>194</v>
      </c>
      <c r="U130" s="6"/>
      <c r="V130" s="6"/>
      <c r="W130" s="6"/>
      <c r="X130" s="6"/>
      <c r="Z130" s="6">
        <v>0.01</v>
      </c>
      <c r="AA130" s="6" t="s">
        <v>77</v>
      </c>
      <c r="AB130" s="6" t="s">
        <v>194</v>
      </c>
      <c r="AC130" s="6"/>
      <c r="AD130" s="6"/>
      <c r="AE130" s="6"/>
      <c r="AF130" s="6"/>
      <c r="AH130" s="6">
        <v>0.01</v>
      </c>
      <c r="AI130" s="6" t="s">
        <v>77</v>
      </c>
      <c r="AJ130" s="6" t="s">
        <v>194</v>
      </c>
      <c r="AK130" s="6"/>
      <c r="AL130" s="6"/>
      <c r="AM130" s="6"/>
      <c r="AN130" s="6"/>
      <c r="AP130" s="6">
        <v>0.01</v>
      </c>
      <c r="AQ130" s="6" t="s">
        <v>77</v>
      </c>
      <c r="AR130" s="6" t="s">
        <v>194</v>
      </c>
      <c r="AS130" s="6"/>
      <c r="AT130" s="6"/>
      <c r="AU130" s="6"/>
      <c r="AV130" s="6"/>
    </row>
    <row r="131" spans="1:56">
      <c r="A131">
        <v>1</v>
      </c>
      <c r="B131">
        <v>1</v>
      </c>
      <c r="D131" s="22" t="s">
        <v>195</v>
      </c>
      <c r="F131"/>
      <c r="J131" s="6">
        <v>0.1</v>
      </c>
      <c r="K131" s="6" t="s">
        <v>77</v>
      </c>
      <c r="R131" s="6">
        <v>0.1</v>
      </c>
      <c r="S131" s="6" t="s">
        <v>77</v>
      </c>
      <c r="Z131" s="6">
        <v>0.1</v>
      </c>
      <c r="AA131" s="6" t="s">
        <v>77</v>
      </c>
      <c r="AH131" s="6">
        <v>0.1</v>
      </c>
      <c r="AI131" s="6" t="s">
        <v>77</v>
      </c>
      <c r="AP131" s="6">
        <v>0.1</v>
      </c>
      <c r="AQ131" s="6" t="s">
        <v>77</v>
      </c>
    </row>
    <row r="132" spans="1:56">
      <c r="A132">
        <v>1</v>
      </c>
      <c r="B132">
        <v>1</v>
      </c>
      <c r="D132" s="6" t="s">
        <v>196</v>
      </c>
      <c r="E132" s="6"/>
      <c r="F132" s="6"/>
      <c r="G132" s="6"/>
      <c r="J132" s="6">
        <v>0.76</v>
      </c>
      <c r="K132" s="6" t="s">
        <v>197</v>
      </c>
      <c r="L132" s="6"/>
      <c r="M132" s="6"/>
      <c r="N132" s="6"/>
      <c r="O132" s="6"/>
      <c r="P132" s="6"/>
      <c r="R132" s="6">
        <v>0.76</v>
      </c>
      <c r="S132" s="6" t="s">
        <v>197</v>
      </c>
      <c r="T132" s="6"/>
      <c r="U132" s="6"/>
      <c r="V132" s="6"/>
      <c r="W132" s="6"/>
      <c r="X132" s="6"/>
      <c r="Z132" s="6">
        <v>0.76</v>
      </c>
      <c r="AA132" s="6" t="s">
        <v>197</v>
      </c>
      <c r="AB132" s="6"/>
      <c r="AC132" s="6"/>
      <c r="AD132" s="6"/>
      <c r="AE132" s="6"/>
      <c r="AF132" s="6"/>
      <c r="AH132" s="6">
        <v>0.76</v>
      </c>
      <c r="AI132" s="6" t="s">
        <v>197</v>
      </c>
      <c r="AJ132" s="6"/>
      <c r="AK132" s="6"/>
      <c r="AL132" s="6"/>
      <c r="AM132" s="6"/>
      <c r="AN132" s="6"/>
      <c r="AP132" s="6">
        <v>0.76</v>
      </c>
      <c r="AQ132" s="6" t="s">
        <v>197</v>
      </c>
      <c r="AR132" s="6"/>
      <c r="AS132" s="6"/>
      <c r="AT132" s="6"/>
      <c r="AU132" s="6"/>
      <c r="AV132" s="6"/>
    </row>
    <row r="133" spans="1:56">
      <c r="A133">
        <v>1</v>
      </c>
      <c r="B133">
        <v>1</v>
      </c>
      <c r="C133" s="6"/>
      <c r="D133" s="6" t="s">
        <v>198</v>
      </c>
      <c r="E133" s="6"/>
      <c r="F133" s="6"/>
      <c r="G133" s="6"/>
      <c r="J133" s="6">
        <v>3.3000000000000002E-2</v>
      </c>
      <c r="K133" s="6" t="s">
        <v>197</v>
      </c>
      <c r="L133" s="6" t="s">
        <v>199</v>
      </c>
      <c r="M133" s="6"/>
      <c r="N133" s="6"/>
      <c r="O133" s="6"/>
      <c r="P133" s="6"/>
      <c r="R133" s="6">
        <v>3.3000000000000002E-2</v>
      </c>
      <c r="S133" s="6" t="s">
        <v>197</v>
      </c>
      <c r="T133" s="6" t="s">
        <v>199</v>
      </c>
      <c r="U133" s="6"/>
      <c r="V133" s="6"/>
      <c r="W133" s="6"/>
      <c r="X133" s="6"/>
      <c r="Z133" s="6">
        <v>3.3000000000000002E-2</v>
      </c>
      <c r="AA133" s="6" t="s">
        <v>197</v>
      </c>
      <c r="AB133" s="6" t="s">
        <v>199</v>
      </c>
      <c r="AC133" s="6"/>
      <c r="AD133" s="6"/>
      <c r="AE133" s="6"/>
      <c r="AF133" s="6"/>
      <c r="AH133" s="6">
        <v>3.3000000000000002E-2</v>
      </c>
      <c r="AI133" s="6" t="s">
        <v>197</v>
      </c>
      <c r="AJ133" s="6" t="s">
        <v>199</v>
      </c>
      <c r="AK133" s="6"/>
      <c r="AL133" s="6"/>
      <c r="AM133" s="6"/>
      <c r="AN133" s="6"/>
      <c r="AP133" s="6">
        <v>3.3000000000000002E-2</v>
      </c>
      <c r="AQ133" s="6" t="s">
        <v>197</v>
      </c>
      <c r="AR133" s="6" t="s">
        <v>199</v>
      </c>
      <c r="AS133" s="6"/>
      <c r="AT133" s="6"/>
      <c r="AU133" s="6"/>
      <c r="AV133" s="6"/>
    </row>
    <row r="134" spans="1:56">
      <c r="A134">
        <v>1</v>
      </c>
      <c r="B134">
        <v>1</v>
      </c>
      <c r="C134" s="6"/>
      <c r="D134" s="6" t="s">
        <v>200</v>
      </c>
      <c r="E134" s="6"/>
      <c r="F134" s="6"/>
      <c r="G134" s="6"/>
      <c r="J134" s="6">
        <v>7.6E-3</v>
      </c>
      <c r="K134" s="6" t="s">
        <v>197</v>
      </c>
      <c r="L134" s="6" t="s">
        <v>201</v>
      </c>
      <c r="M134" s="6"/>
      <c r="N134" s="6"/>
      <c r="O134" s="6"/>
      <c r="P134" s="6"/>
      <c r="R134" s="6">
        <v>7.6E-3</v>
      </c>
      <c r="S134" s="6" t="s">
        <v>197</v>
      </c>
      <c r="T134" s="6" t="s">
        <v>201</v>
      </c>
      <c r="U134" s="6"/>
      <c r="V134" s="6"/>
      <c r="W134" s="6"/>
      <c r="X134" s="6"/>
      <c r="Z134" s="6">
        <v>7.6E-3</v>
      </c>
      <c r="AA134" s="6" t="s">
        <v>197</v>
      </c>
      <c r="AB134" s="6" t="s">
        <v>201</v>
      </c>
      <c r="AC134" s="6"/>
      <c r="AD134" s="6"/>
      <c r="AE134" s="6"/>
      <c r="AF134" s="6"/>
      <c r="AH134" s="6">
        <v>7.6E-3</v>
      </c>
      <c r="AI134" s="6" t="s">
        <v>197</v>
      </c>
      <c r="AJ134" s="6" t="s">
        <v>201</v>
      </c>
      <c r="AK134" s="6"/>
      <c r="AL134" s="6"/>
      <c r="AM134" s="6"/>
      <c r="AN134" s="6"/>
      <c r="AP134" s="6">
        <v>7.6E-3</v>
      </c>
      <c r="AQ134" s="6" t="s">
        <v>197</v>
      </c>
      <c r="AR134" s="6" t="s">
        <v>201</v>
      </c>
      <c r="AS134" s="6"/>
      <c r="AT134" s="6"/>
      <c r="AU134" s="6"/>
      <c r="AV134" s="6"/>
    </row>
    <row r="135" spans="1:56">
      <c r="A135">
        <v>1</v>
      </c>
      <c r="B135">
        <v>1</v>
      </c>
      <c r="C135" s="6"/>
      <c r="D135" s="6" t="s">
        <v>202</v>
      </c>
      <c r="E135" s="6"/>
      <c r="F135" s="6"/>
      <c r="G135" s="6"/>
      <c r="J135" s="6">
        <v>0.76</v>
      </c>
      <c r="K135" s="6" t="s">
        <v>197</v>
      </c>
      <c r="L135" s="6"/>
      <c r="M135" s="6"/>
      <c r="N135" s="6"/>
      <c r="O135" s="6"/>
      <c r="P135" s="6"/>
      <c r="R135" s="6">
        <v>0.76</v>
      </c>
      <c r="S135" s="6" t="s">
        <v>197</v>
      </c>
      <c r="T135" s="6"/>
      <c r="U135" s="6"/>
      <c r="V135" s="6"/>
      <c r="W135" s="6"/>
      <c r="X135" s="6"/>
      <c r="Z135" s="6">
        <v>0.76</v>
      </c>
      <c r="AA135" s="6" t="s">
        <v>197</v>
      </c>
      <c r="AB135" s="6"/>
      <c r="AC135" s="6"/>
      <c r="AD135" s="6"/>
      <c r="AE135" s="6"/>
      <c r="AF135" s="6"/>
      <c r="AH135" s="6">
        <v>0.76</v>
      </c>
      <c r="AI135" s="6" t="s">
        <v>197</v>
      </c>
      <c r="AJ135" s="6"/>
      <c r="AK135" s="6"/>
      <c r="AL135" s="6"/>
      <c r="AM135" s="6"/>
      <c r="AN135" s="6"/>
      <c r="AP135" s="6">
        <v>0.76</v>
      </c>
      <c r="AQ135" s="6" t="s">
        <v>197</v>
      </c>
      <c r="AR135" s="6"/>
      <c r="AS135" s="6"/>
      <c r="AT135" s="6"/>
      <c r="AU135" s="6"/>
      <c r="AV135" s="6"/>
    </row>
    <row r="136" spans="1:56">
      <c r="A136">
        <v>1</v>
      </c>
      <c r="B136">
        <v>1</v>
      </c>
      <c r="C136" s="6"/>
      <c r="D136" s="6" t="s">
        <v>203</v>
      </c>
      <c r="E136" s="6"/>
      <c r="F136" s="6"/>
      <c r="G136" s="6"/>
      <c r="J136" s="6">
        <v>0.38</v>
      </c>
      <c r="K136" s="6" t="s">
        <v>197</v>
      </c>
      <c r="L136" s="6"/>
      <c r="M136" s="6"/>
      <c r="N136" s="6"/>
      <c r="O136" s="6"/>
      <c r="P136" s="6"/>
      <c r="R136" s="6">
        <v>0.38</v>
      </c>
      <c r="S136" s="6" t="s">
        <v>197</v>
      </c>
      <c r="T136" s="6"/>
      <c r="U136" s="6"/>
      <c r="V136" s="6"/>
      <c r="W136" s="6"/>
      <c r="X136" s="6"/>
      <c r="Z136" s="6">
        <v>0.38</v>
      </c>
      <c r="AA136" s="6" t="s">
        <v>197</v>
      </c>
      <c r="AB136" s="6"/>
      <c r="AC136" s="6"/>
      <c r="AD136" s="6"/>
      <c r="AE136" s="6"/>
      <c r="AF136" s="6"/>
      <c r="AH136" s="6">
        <v>0.38</v>
      </c>
      <c r="AI136" s="6" t="s">
        <v>197</v>
      </c>
      <c r="AJ136" s="6"/>
      <c r="AK136" s="6"/>
      <c r="AL136" s="6"/>
      <c r="AM136" s="6"/>
      <c r="AN136" s="6"/>
      <c r="AP136" s="6">
        <v>0.38</v>
      </c>
      <c r="AQ136" s="6" t="s">
        <v>197</v>
      </c>
      <c r="AR136" s="6"/>
      <c r="AS136" s="6"/>
      <c r="AT136" s="6"/>
      <c r="AU136" s="6"/>
      <c r="AV136" s="6"/>
    </row>
    <row r="137" spans="1:56">
      <c r="A137">
        <v>1</v>
      </c>
      <c r="B137">
        <v>1</v>
      </c>
      <c r="C137" s="6"/>
      <c r="D137" s="6" t="s">
        <v>204</v>
      </c>
      <c r="E137" s="6"/>
      <c r="F137" s="6"/>
      <c r="G137" s="6"/>
      <c r="J137" s="6">
        <v>1</v>
      </c>
      <c r="K137" s="6" t="s">
        <v>77</v>
      </c>
      <c r="L137" s="6"/>
      <c r="M137" s="6"/>
      <c r="N137" s="6"/>
      <c r="O137" s="6"/>
      <c r="P137" s="6"/>
      <c r="R137" s="6">
        <v>1</v>
      </c>
      <c r="S137" s="6" t="s">
        <v>77</v>
      </c>
      <c r="T137" s="6"/>
      <c r="U137" s="6"/>
      <c r="V137" s="6"/>
      <c r="W137" s="6"/>
      <c r="X137" s="6"/>
      <c r="Z137" s="6">
        <v>1</v>
      </c>
      <c r="AA137" s="6" t="s">
        <v>77</v>
      </c>
      <c r="AB137" s="6"/>
      <c r="AC137" s="6"/>
      <c r="AD137" s="6"/>
      <c r="AE137" s="6"/>
      <c r="AF137" s="6"/>
      <c r="AH137" s="6">
        <v>1</v>
      </c>
      <c r="AI137" s="6" t="s">
        <v>77</v>
      </c>
      <c r="AJ137" s="6"/>
      <c r="AK137" s="6"/>
      <c r="AL137" s="6"/>
      <c r="AM137" s="6"/>
      <c r="AN137" s="6"/>
      <c r="AP137" s="6">
        <v>1</v>
      </c>
      <c r="AQ137" s="6" t="s">
        <v>77</v>
      </c>
      <c r="AR137" s="6"/>
      <c r="AS137" s="6"/>
      <c r="AT137" s="6"/>
      <c r="AU137" s="6"/>
      <c r="AV137" s="6"/>
    </row>
    <row r="138" spans="1:56">
      <c r="A138">
        <v>1</v>
      </c>
      <c r="B138">
        <v>1</v>
      </c>
      <c r="C138" s="6"/>
      <c r="D138" s="6" t="s">
        <v>205</v>
      </c>
      <c r="E138" s="6"/>
      <c r="F138" s="6"/>
      <c r="G138" s="6"/>
      <c r="J138" s="6">
        <v>1.9E-3</v>
      </c>
      <c r="K138" s="6" t="s">
        <v>77</v>
      </c>
      <c r="L138" s="6"/>
      <c r="M138" s="6"/>
      <c r="N138" s="6"/>
      <c r="O138" s="6"/>
      <c r="P138" s="6"/>
      <c r="R138" s="6">
        <v>1.9E-3</v>
      </c>
      <c r="S138" s="6" t="s">
        <v>77</v>
      </c>
      <c r="T138" s="6"/>
      <c r="U138" s="6"/>
      <c r="V138" s="6"/>
      <c r="W138" s="6"/>
      <c r="X138" s="6"/>
      <c r="Z138" s="6">
        <v>1.9E-3</v>
      </c>
      <c r="AA138" s="6" t="s">
        <v>77</v>
      </c>
      <c r="AB138" s="6"/>
      <c r="AC138" s="6"/>
      <c r="AD138" s="6"/>
      <c r="AE138" s="6"/>
      <c r="AF138" s="6"/>
      <c r="AH138" s="6">
        <v>1.9E-3</v>
      </c>
      <c r="AI138" s="6" t="s">
        <v>77</v>
      </c>
      <c r="AJ138" s="6"/>
      <c r="AK138" s="6"/>
      <c r="AL138" s="6"/>
      <c r="AM138" s="6"/>
      <c r="AN138" s="6"/>
      <c r="AP138" s="6">
        <v>1.9E-3</v>
      </c>
      <c r="AQ138" s="6" t="s">
        <v>77</v>
      </c>
      <c r="AR138" s="6"/>
      <c r="AS138" s="6"/>
      <c r="AT138" s="6"/>
      <c r="AU138" s="6"/>
      <c r="AV138" s="6"/>
    </row>
    <row r="139" spans="1:56">
      <c r="A139">
        <v>1</v>
      </c>
      <c r="B139">
        <v>1</v>
      </c>
      <c r="C139" s="6"/>
      <c r="D139" s="6"/>
      <c r="E139" s="6"/>
      <c r="F139" s="6"/>
      <c r="G139" s="6"/>
      <c r="J139" s="6"/>
      <c r="K139" s="6"/>
      <c r="L139" s="6"/>
      <c r="M139" s="6"/>
      <c r="N139" s="6"/>
      <c r="O139" s="6"/>
      <c r="P139" s="6"/>
      <c r="R139" s="6"/>
      <c r="S139" s="6"/>
      <c r="T139" s="6"/>
      <c r="U139" s="6"/>
      <c r="V139" s="6"/>
      <c r="W139" s="6"/>
      <c r="X139" s="6"/>
      <c r="Z139" s="6"/>
      <c r="AA139" s="6"/>
      <c r="AB139" s="6"/>
      <c r="AC139" s="6"/>
      <c r="AD139" s="6"/>
      <c r="AE139" s="6"/>
      <c r="AF139" s="6"/>
      <c r="AH139" s="6"/>
      <c r="AI139" s="6"/>
      <c r="AJ139" s="6"/>
      <c r="AK139" s="6"/>
      <c r="AL139" s="6"/>
      <c r="AM139" s="6"/>
      <c r="AN139" s="6"/>
      <c r="AP139" s="6"/>
      <c r="AQ139" s="6"/>
      <c r="AR139" s="6"/>
      <c r="AS139" s="6"/>
      <c r="AT139" s="6"/>
      <c r="AU139" s="6"/>
      <c r="AV139" s="6"/>
    </row>
    <row r="140" spans="1:56">
      <c r="A140">
        <v>1</v>
      </c>
      <c r="B140">
        <v>1</v>
      </c>
      <c r="C140" s="6"/>
      <c r="D140" s="6"/>
      <c r="E140" s="6"/>
      <c r="F140" s="6"/>
      <c r="G140" s="6"/>
      <c r="J140" s="6" t="s">
        <v>82</v>
      </c>
      <c r="K140" s="6"/>
      <c r="L140" s="6"/>
      <c r="M140" s="6"/>
      <c r="N140" s="6" t="s">
        <v>83</v>
      </c>
      <c r="O140" s="6"/>
      <c r="P140" s="6"/>
      <c r="R140" s="6" t="s">
        <v>82</v>
      </c>
      <c r="S140" s="6"/>
      <c r="T140" s="6"/>
      <c r="U140" s="6"/>
      <c r="V140" s="6" t="s">
        <v>83</v>
      </c>
      <c r="W140" s="6"/>
      <c r="X140" s="6"/>
      <c r="Z140" s="6" t="s">
        <v>82</v>
      </c>
      <c r="AA140" s="6"/>
      <c r="AB140" s="6"/>
      <c r="AC140" s="6"/>
      <c r="AD140" s="6" t="s">
        <v>83</v>
      </c>
      <c r="AE140" s="6"/>
      <c r="AF140" s="6"/>
      <c r="AH140" s="6" t="s">
        <v>82</v>
      </c>
      <c r="AI140" s="6"/>
      <c r="AJ140" s="6"/>
      <c r="AK140" s="6"/>
      <c r="AL140" s="6" t="s">
        <v>83</v>
      </c>
      <c r="AM140" s="6"/>
      <c r="AN140" s="6"/>
      <c r="AP140" s="6" t="s">
        <v>82</v>
      </c>
      <c r="AQ140" s="6"/>
      <c r="AR140" s="6"/>
      <c r="AS140" s="6"/>
      <c r="AT140" s="6" t="s">
        <v>83</v>
      </c>
      <c r="AU140" s="6"/>
      <c r="AV140" s="6"/>
      <c r="AX140" s="6" t="s">
        <v>82</v>
      </c>
      <c r="AY140" s="6"/>
      <c r="AZ140" s="6"/>
      <c r="BA140" s="6"/>
      <c r="BB140" s="6" t="s">
        <v>83</v>
      </c>
      <c r="BC140" s="6"/>
      <c r="BD140" s="6"/>
    </row>
    <row r="141" spans="1:56">
      <c r="A141" s="12" t="s">
        <v>84</v>
      </c>
      <c r="B141" s="12" t="s">
        <v>85</v>
      </c>
      <c r="C141" s="6"/>
      <c r="D141" s="4" t="s">
        <v>189</v>
      </c>
      <c r="E141" s="43"/>
      <c r="F141" s="44"/>
      <c r="G141" s="45"/>
      <c r="H141" s="46"/>
      <c r="J141" s="21" t="s">
        <v>86</v>
      </c>
      <c r="K141" s="20"/>
      <c r="L141" s="19"/>
      <c r="N141" s="21" t="s">
        <v>86</v>
      </c>
      <c r="O141" s="20"/>
      <c r="P141" s="19"/>
      <c r="R141" s="21" t="s">
        <v>87</v>
      </c>
      <c r="S141" s="20"/>
      <c r="T141" s="19"/>
      <c r="V141" s="21" t="s">
        <v>87</v>
      </c>
      <c r="W141" s="20"/>
      <c r="X141" s="19"/>
      <c r="Z141" s="21" t="s">
        <v>88</v>
      </c>
      <c r="AA141" s="20"/>
      <c r="AB141" s="19"/>
      <c r="AD141" s="21" t="s">
        <v>88</v>
      </c>
      <c r="AE141" s="20"/>
      <c r="AF141" s="19"/>
      <c r="AH141" s="21" t="s">
        <v>89</v>
      </c>
      <c r="AI141" s="20"/>
      <c r="AJ141" s="19"/>
      <c r="AL141" s="21" t="s">
        <v>89</v>
      </c>
      <c r="AM141" s="20"/>
      <c r="AN141" s="19"/>
      <c r="AP141" s="21" t="s">
        <v>90</v>
      </c>
      <c r="AQ141" s="20"/>
      <c r="AR141" s="19"/>
      <c r="AT141" s="21" t="s">
        <v>90</v>
      </c>
      <c r="AU141" s="20"/>
      <c r="AV141" s="19"/>
      <c r="AX141" s="21" t="s">
        <v>91</v>
      </c>
      <c r="AY141" s="20"/>
      <c r="AZ141" s="19"/>
      <c r="BB141" s="21" t="s">
        <v>91</v>
      </c>
      <c r="BC141" s="20"/>
      <c r="BD141" s="19"/>
    </row>
    <row r="142" spans="1:56">
      <c r="A142" s="12" t="s">
        <v>84</v>
      </c>
      <c r="B142" s="12" t="s">
        <v>85</v>
      </c>
      <c r="C142" s="6"/>
      <c r="D142" s="7"/>
      <c r="E142" s="7" t="s">
        <v>151</v>
      </c>
      <c r="F142" s="18" t="s">
        <v>92</v>
      </c>
      <c r="G142" s="7" t="s">
        <v>93</v>
      </c>
      <c r="H142" s="17" t="s">
        <v>94</v>
      </c>
      <c r="J142" s="18" t="s">
        <v>8</v>
      </c>
      <c r="K142" s="18" t="s">
        <v>9</v>
      </c>
      <c r="L142" s="18" t="s">
        <v>10</v>
      </c>
      <c r="N142" s="18" t="s">
        <v>8</v>
      </c>
      <c r="O142" s="18" t="s">
        <v>9</v>
      </c>
      <c r="P142" s="18" t="s">
        <v>10</v>
      </c>
      <c r="R142" s="18" t="s">
        <v>8</v>
      </c>
      <c r="S142" s="18" t="s">
        <v>9</v>
      </c>
      <c r="T142" s="18" t="s">
        <v>10</v>
      </c>
      <c r="V142" s="18" t="s">
        <v>8</v>
      </c>
      <c r="W142" s="18" t="s">
        <v>9</v>
      </c>
      <c r="X142" s="18" t="s">
        <v>10</v>
      </c>
      <c r="Z142" s="18" t="s">
        <v>8</v>
      </c>
      <c r="AA142" s="18" t="s">
        <v>9</v>
      </c>
      <c r="AB142" s="18" t="s">
        <v>10</v>
      </c>
      <c r="AD142" s="18" t="s">
        <v>8</v>
      </c>
      <c r="AE142" s="18" t="s">
        <v>9</v>
      </c>
      <c r="AF142" s="18" t="s">
        <v>10</v>
      </c>
      <c r="AH142" s="18" t="s">
        <v>8</v>
      </c>
      <c r="AI142" s="18" t="s">
        <v>9</v>
      </c>
      <c r="AJ142" s="18" t="s">
        <v>10</v>
      </c>
      <c r="AL142" s="18" t="s">
        <v>8</v>
      </c>
      <c r="AM142" s="18" t="s">
        <v>9</v>
      </c>
      <c r="AN142" s="18" t="s">
        <v>10</v>
      </c>
      <c r="AP142" s="18" t="s">
        <v>8</v>
      </c>
      <c r="AQ142" s="18" t="s">
        <v>9</v>
      </c>
      <c r="AR142" s="18" t="s">
        <v>10</v>
      </c>
      <c r="AT142" s="18" t="s">
        <v>8</v>
      </c>
      <c r="AU142" s="18" t="s">
        <v>9</v>
      </c>
      <c r="AV142" s="18" t="s">
        <v>10</v>
      </c>
      <c r="AX142" s="18" t="s">
        <v>8</v>
      </c>
      <c r="AY142" s="18" t="s">
        <v>9</v>
      </c>
      <c r="AZ142" s="18" t="s">
        <v>10</v>
      </c>
      <c r="BB142" s="18" t="s">
        <v>8</v>
      </c>
      <c r="BC142" s="18" t="s">
        <v>9</v>
      </c>
      <c r="BD142" s="18" t="s">
        <v>10</v>
      </c>
    </row>
    <row r="143" spans="1:56">
      <c r="A143" s="12" t="s">
        <v>84</v>
      </c>
      <c r="B143">
        <v>1</v>
      </c>
      <c r="C143" s="6"/>
      <c r="D143" s="9" t="s">
        <v>206</v>
      </c>
      <c r="E143" s="9"/>
      <c r="F143" s="14">
        <v>110</v>
      </c>
      <c r="G143" s="9" t="s">
        <v>113</v>
      </c>
      <c r="H143" s="5" t="s">
        <v>17</v>
      </c>
      <c r="J143" s="31">
        <v>150</v>
      </c>
      <c r="K143" s="31">
        <v>150</v>
      </c>
      <c r="L143" s="31">
        <v>150</v>
      </c>
      <c r="N143" s="31">
        <v>150</v>
      </c>
      <c r="O143" s="31">
        <v>150</v>
      </c>
      <c r="P143" s="31">
        <v>150</v>
      </c>
      <c r="R143" s="31">
        <v>150</v>
      </c>
      <c r="S143" s="31">
        <v>150</v>
      </c>
      <c r="T143" s="31">
        <v>150</v>
      </c>
      <c r="V143" s="31">
        <v>150</v>
      </c>
      <c r="W143" s="31">
        <v>150</v>
      </c>
      <c r="X143" s="31">
        <v>150</v>
      </c>
      <c r="Z143" s="31">
        <v>150</v>
      </c>
      <c r="AA143" s="31">
        <v>150</v>
      </c>
      <c r="AB143" s="31">
        <v>150</v>
      </c>
      <c r="AD143" s="31">
        <v>150</v>
      </c>
      <c r="AE143" s="31">
        <v>150</v>
      </c>
      <c r="AF143" s="31">
        <v>150</v>
      </c>
      <c r="AH143" s="31">
        <v>150</v>
      </c>
      <c r="AI143" s="31">
        <v>150</v>
      </c>
      <c r="AJ143" s="31">
        <v>150</v>
      </c>
      <c r="AL143" s="31">
        <v>150</v>
      </c>
      <c r="AM143" s="31">
        <v>150</v>
      </c>
      <c r="AN143" s="31">
        <v>150</v>
      </c>
      <c r="AP143" s="31">
        <v>150</v>
      </c>
      <c r="AQ143" s="31">
        <v>150</v>
      </c>
      <c r="AR143" s="31">
        <v>150</v>
      </c>
      <c r="AT143" s="31">
        <v>150</v>
      </c>
      <c r="AU143" s="31">
        <v>150</v>
      </c>
      <c r="AV143" s="31">
        <v>150</v>
      </c>
    </row>
    <row r="144" spans="1:56">
      <c r="A144" s="12" t="s">
        <v>84</v>
      </c>
      <c r="B144">
        <v>1</v>
      </c>
      <c r="C144" s="6"/>
      <c r="D144" s="9" t="s">
        <v>206</v>
      </c>
      <c r="E144" s="9"/>
      <c r="F144" s="14">
        <v>110</v>
      </c>
      <c r="G144" s="9" t="s">
        <v>113</v>
      </c>
      <c r="H144" s="5" t="s">
        <v>17</v>
      </c>
      <c r="J144" s="31">
        <v>250</v>
      </c>
      <c r="K144" s="31">
        <v>250</v>
      </c>
      <c r="L144" s="31">
        <v>250</v>
      </c>
      <c r="N144" s="31">
        <v>250</v>
      </c>
      <c r="O144" s="31">
        <v>250</v>
      </c>
      <c r="P144" s="31">
        <v>250</v>
      </c>
      <c r="R144" s="31">
        <v>250</v>
      </c>
      <c r="S144" s="31">
        <v>250</v>
      </c>
      <c r="T144" s="31">
        <v>250</v>
      </c>
      <c r="V144" s="31">
        <v>250</v>
      </c>
      <c r="W144" s="31">
        <v>250</v>
      </c>
      <c r="X144" s="31">
        <v>250</v>
      </c>
      <c r="Z144" s="31">
        <v>250</v>
      </c>
      <c r="AA144" s="31">
        <v>250</v>
      </c>
      <c r="AB144" s="31">
        <v>250</v>
      </c>
      <c r="AD144" s="31">
        <v>250</v>
      </c>
      <c r="AE144" s="31">
        <v>250</v>
      </c>
      <c r="AF144" s="31">
        <v>250</v>
      </c>
      <c r="AH144" s="31">
        <v>250</v>
      </c>
      <c r="AI144" s="31">
        <v>250</v>
      </c>
      <c r="AJ144" s="31">
        <v>250</v>
      </c>
      <c r="AL144" s="31">
        <v>250</v>
      </c>
      <c r="AM144" s="31">
        <v>250</v>
      </c>
      <c r="AN144" s="31">
        <v>250</v>
      </c>
      <c r="AP144" s="31">
        <v>250</v>
      </c>
      <c r="AQ144" s="31">
        <v>250</v>
      </c>
      <c r="AR144" s="31">
        <v>250</v>
      </c>
      <c r="AT144" s="31">
        <v>250</v>
      </c>
      <c r="AU144" s="31">
        <v>250</v>
      </c>
      <c r="AV144" s="31">
        <v>250</v>
      </c>
    </row>
    <row r="145" spans="1:56">
      <c r="A145" s="12" t="s">
        <v>84</v>
      </c>
      <c r="B145">
        <v>1</v>
      </c>
      <c r="C145" s="6"/>
      <c r="D145" s="9" t="s">
        <v>208</v>
      </c>
      <c r="E145" s="9"/>
      <c r="F145" s="37">
        <v>111112</v>
      </c>
      <c r="G145" s="9"/>
      <c r="H145" s="5" t="s">
        <v>17</v>
      </c>
      <c r="J145" s="31">
        <v>200</v>
      </c>
      <c r="K145" s="31">
        <v>200</v>
      </c>
      <c r="L145" s="31">
        <v>200</v>
      </c>
      <c r="N145" s="31">
        <v>200</v>
      </c>
      <c r="O145" s="31">
        <v>200</v>
      </c>
      <c r="P145" s="31">
        <v>200</v>
      </c>
      <c r="R145" s="31">
        <v>200</v>
      </c>
      <c r="S145" s="31">
        <v>200</v>
      </c>
      <c r="T145" s="31">
        <v>200</v>
      </c>
      <c r="V145" s="31">
        <v>200</v>
      </c>
      <c r="W145" s="31">
        <v>200</v>
      </c>
      <c r="X145" s="31">
        <v>200</v>
      </c>
      <c r="Z145" s="31">
        <v>200</v>
      </c>
      <c r="AA145" s="31">
        <v>200</v>
      </c>
      <c r="AB145" s="31">
        <v>200</v>
      </c>
      <c r="AD145" s="31">
        <v>200</v>
      </c>
      <c r="AE145" s="31">
        <v>200</v>
      </c>
      <c r="AF145" s="31">
        <v>200</v>
      </c>
      <c r="AH145" s="31">
        <v>200</v>
      </c>
      <c r="AI145" s="31">
        <v>200</v>
      </c>
      <c r="AJ145" s="31">
        <v>200</v>
      </c>
      <c r="AL145" s="31">
        <v>200</v>
      </c>
      <c r="AM145" s="31">
        <v>200</v>
      </c>
      <c r="AN145" s="31">
        <v>200</v>
      </c>
      <c r="AP145" s="31">
        <v>200</v>
      </c>
      <c r="AQ145" s="31">
        <v>200</v>
      </c>
      <c r="AR145" s="31">
        <v>200</v>
      </c>
      <c r="AT145" s="31">
        <v>200</v>
      </c>
      <c r="AU145" s="31">
        <v>200</v>
      </c>
      <c r="AV145" s="31">
        <v>200</v>
      </c>
    </row>
    <row r="146" spans="1:56">
      <c r="A146" s="12" t="s">
        <v>84</v>
      </c>
      <c r="B146">
        <v>1</v>
      </c>
      <c r="C146" s="6"/>
      <c r="D146" s="9" t="s">
        <v>214</v>
      </c>
      <c r="E146" s="9"/>
      <c r="F146" s="14">
        <v>113</v>
      </c>
      <c r="G146" s="9"/>
      <c r="H146" s="5" t="s">
        <v>17</v>
      </c>
      <c r="J146" s="9">
        <v>5</v>
      </c>
      <c r="K146" s="9">
        <v>5</v>
      </c>
      <c r="L146" s="9">
        <v>5</v>
      </c>
      <c r="N146" s="9">
        <v>5</v>
      </c>
      <c r="O146" s="9">
        <v>5</v>
      </c>
      <c r="P146" s="9">
        <v>5</v>
      </c>
      <c r="R146" s="9">
        <v>5</v>
      </c>
      <c r="S146" s="9">
        <v>5</v>
      </c>
      <c r="T146" s="9">
        <v>5</v>
      </c>
      <c r="V146" s="9">
        <v>5</v>
      </c>
      <c r="W146" s="9">
        <v>5</v>
      </c>
      <c r="X146" s="9">
        <v>5</v>
      </c>
      <c r="Z146" s="9">
        <v>5</v>
      </c>
      <c r="AA146" s="9">
        <v>5</v>
      </c>
      <c r="AB146" s="9">
        <v>5</v>
      </c>
      <c r="AD146" s="9">
        <v>5</v>
      </c>
      <c r="AE146" s="9">
        <v>5</v>
      </c>
      <c r="AF146" s="9">
        <v>5</v>
      </c>
      <c r="AH146" s="9">
        <v>5</v>
      </c>
      <c r="AI146" s="9">
        <v>5</v>
      </c>
      <c r="AJ146" s="9">
        <v>5</v>
      </c>
      <c r="AL146" s="9">
        <v>5</v>
      </c>
      <c r="AM146" s="9">
        <v>5</v>
      </c>
      <c r="AN146" s="9">
        <v>5</v>
      </c>
      <c r="AP146" s="9">
        <v>5</v>
      </c>
      <c r="AQ146" s="9">
        <v>5</v>
      </c>
      <c r="AR146" s="9">
        <v>5</v>
      </c>
      <c r="AT146" s="9">
        <v>5</v>
      </c>
      <c r="AU146" s="9">
        <v>5</v>
      </c>
      <c r="AV146" s="9">
        <v>5</v>
      </c>
    </row>
    <row r="147" spans="1:56">
      <c r="A147" s="12" t="s">
        <v>84</v>
      </c>
      <c r="B147">
        <v>1</v>
      </c>
      <c r="C147" s="6"/>
      <c r="D147" s="9" t="s">
        <v>217</v>
      </c>
      <c r="E147" s="9"/>
      <c r="F147" s="14">
        <v>118</v>
      </c>
      <c r="G147" s="9"/>
      <c r="H147" s="5" t="s">
        <v>17</v>
      </c>
      <c r="J147" s="9">
        <v>4.0000000000000001E-3</v>
      </c>
      <c r="K147" s="9">
        <v>4.0000000000000001E-3</v>
      </c>
      <c r="L147" s="9">
        <v>4.0000000000000001E-3</v>
      </c>
      <c r="N147" s="9">
        <v>4.0000000000000001E-3</v>
      </c>
      <c r="O147" s="9">
        <v>4.0000000000000001E-3</v>
      </c>
      <c r="P147" s="9">
        <v>4.0000000000000001E-3</v>
      </c>
      <c r="R147" s="9">
        <v>4.0000000000000001E-3</v>
      </c>
      <c r="S147" s="9">
        <v>4.0000000000000001E-3</v>
      </c>
      <c r="T147" s="9">
        <v>4.0000000000000001E-3</v>
      </c>
      <c r="V147" s="9">
        <v>4.0000000000000001E-3</v>
      </c>
      <c r="W147" s="9">
        <v>4.0000000000000001E-3</v>
      </c>
      <c r="X147" s="9">
        <v>4.0000000000000001E-3</v>
      </c>
      <c r="Z147" s="9">
        <v>4.0000000000000001E-3</v>
      </c>
      <c r="AA147" s="9">
        <v>4.0000000000000001E-3</v>
      </c>
      <c r="AB147" s="9">
        <v>4.0000000000000001E-3</v>
      </c>
      <c r="AD147" s="9">
        <v>4.0000000000000001E-3</v>
      </c>
      <c r="AE147" s="9">
        <v>4.0000000000000001E-3</v>
      </c>
      <c r="AF147" s="9">
        <v>4.0000000000000001E-3</v>
      </c>
      <c r="AH147" s="9">
        <v>4.0000000000000001E-3</v>
      </c>
      <c r="AI147" s="9">
        <v>4.0000000000000001E-3</v>
      </c>
      <c r="AJ147" s="9">
        <v>4.0000000000000001E-3</v>
      </c>
      <c r="AL147" s="9">
        <v>4.0000000000000001E-3</v>
      </c>
      <c r="AM147" s="9">
        <v>4.0000000000000001E-3</v>
      </c>
      <c r="AN147" s="9">
        <v>4.0000000000000001E-3</v>
      </c>
      <c r="AP147" s="9">
        <v>4.0000000000000001E-3</v>
      </c>
      <c r="AQ147" s="9">
        <v>4.0000000000000001E-3</v>
      </c>
      <c r="AR147" s="9">
        <v>4.0000000000000001E-3</v>
      </c>
      <c r="AT147" s="9">
        <v>4.0000000000000001E-3</v>
      </c>
      <c r="AU147" s="9">
        <v>4.0000000000000001E-3</v>
      </c>
      <c r="AV147" s="9">
        <v>4.0000000000000001E-3</v>
      </c>
    </row>
    <row r="148" spans="1:56">
      <c r="A148" s="12" t="s">
        <v>84</v>
      </c>
      <c r="B148">
        <v>1</v>
      </c>
      <c r="C148" s="6"/>
      <c r="D148" s="9" t="s">
        <v>218</v>
      </c>
      <c r="E148" s="9"/>
      <c r="F148" s="14">
        <v>118</v>
      </c>
      <c r="G148" s="9"/>
      <c r="H148" s="5" t="s">
        <v>17</v>
      </c>
      <c r="J148" s="9">
        <v>3</v>
      </c>
      <c r="K148" s="9">
        <v>3</v>
      </c>
      <c r="L148" s="9">
        <v>3</v>
      </c>
      <c r="N148" s="9">
        <v>3</v>
      </c>
      <c r="O148" s="9">
        <v>3</v>
      </c>
      <c r="P148" s="9">
        <v>3</v>
      </c>
      <c r="R148" s="9">
        <v>3</v>
      </c>
      <c r="S148" s="9">
        <v>3</v>
      </c>
      <c r="T148" s="9">
        <v>3</v>
      </c>
      <c r="V148" s="9">
        <v>3</v>
      </c>
      <c r="W148" s="9">
        <v>3</v>
      </c>
      <c r="X148" s="9">
        <v>3</v>
      </c>
      <c r="Z148" s="9">
        <v>3</v>
      </c>
      <c r="AA148" s="9">
        <v>3</v>
      </c>
      <c r="AB148" s="9">
        <v>3</v>
      </c>
      <c r="AD148" s="9">
        <v>3</v>
      </c>
      <c r="AE148" s="9">
        <v>3</v>
      </c>
      <c r="AF148" s="9">
        <v>3</v>
      </c>
      <c r="AH148" s="9">
        <v>3</v>
      </c>
      <c r="AI148" s="9">
        <v>3</v>
      </c>
      <c r="AJ148" s="9">
        <v>3</v>
      </c>
      <c r="AL148" s="9">
        <v>3</v>
      </c>
      <c r="AM148" s="9">
        <v>3</v>
      </c>
      <c r="AN148" s="9">
        <v>3</v>
      </c>
      <c r="AP148" s="9">
        <v>3</v>
      </c>
      <c r="AQ148" s="9">
        <v>3</v>
      </c>
      <c r="AR148" s="9">
        <v>3</v>
      </c>
      <c r="AT148" s="9">
        <v>3</v>
      </c>
      <c r="AU148" s="9">
        <v>3</v>
      </c>
      <c r="AV148" s="9">
        <v>3</v>
      </c>
    </row>
    <row r="149" spans="1:56">
      <c r="A149" s="12" t="s">
        <v>84</v>
      </c>
      <c r="B149">
        <v>1</v>
      </c>
      <c r="C149" s="6"/>
      <c r="D149" s="9" t="s">
        <v>219</v>
      </c>
      <c r="E149" s="88" t="s">
        <v>220</v>
      </c>
      <c r="F149" s="14">
        <v>118</v>
      </c>
      <c r="G149" s="9"/>
      <c r="H149" s="5" t="s">
        <v>17</v>
      </c>
      <c r="J149" s="9">
        <v>2250</v>
      </c>
      <c r="K149" s="25">
        <v>225</v>
      </c>
      <c r="L149" s="25">
        <v>225</v>
      </c>
      <c r="N149" s="88">
        <f>'計算シート (研修環境20日)'!CG19</f>
        <v>2250</v>
      </c>
      <c r="O149" s="88">
        <f>N149/10</f>
        <v>225</v>
      </c>
      <c r="P149" s="88">
        <f>N149/10</f>
        <v>225</v>
      </c>
      <c r="R149" s="9">
        <v>2250</v>
      </c>
      <c r="S149" s="25">
        <v>225</v>
      </c>
      <c r="T149" s="25">
        <v>225</v>
      </c>
      <c r="V149" s="88">
        <f>'計算シート (研修環境20日)'!CI19</f>
        <v>2250</v>
      </c>
      <c r="W149" s="88">
        <f>V149/10</f>
        <v>225</v>
      </c>
      <c r="X149" s="88">
        <f>V149/10</f>
        <v>225</v>
      </c>
      <c r="Z149" s="9">
        <v>2250</v>
      </c>
      <c r="AA149" s="25">
        <v>225</v>
      </c>
      <c r="AB149" s="25">
        <v>225</v>
      </c>
      <c r="AD149" s="88">
        <f>'計算シート (研修環境20日)'!CK19</f>
        <v>2250</v>
      </c>
      <c r="AE149" s="88">
        <f>AD149/10</f>
        <v>225</v>
      </c>
      <c r="AF149" s="88">
        <f>AD149/10</f>
        <v>225</v>
      </c>
      <c r="AH149" s="9">
        <v>2250</v>
      </c>
      <c r="AI149" s="25">
        <v>225</v>
      </c>
      <c r="AJ149" s="25">
        <v>225</v>
      </c>
      <c r="AL149" s="88">
        <f>'計算シート (研修環境20日)'!CM19</f>
        <v>2250</v>
      </c>
      <c r="AM149" s="88">
        <f>AL149/10</f>
        <v>225</v>
      </c>
      <c r="AN149" s="88">
        <f>AL149/10</f>
        <v>225</v>
      </c>
      <c r="AP149" s="9">
        <v>2250</v>
      </c>
      <c r="AQ149" s="25">
        <v>225</v>
      </c>
      <c r="AR149" s="25">
        <v>225</v>
      </c>
      <c r="AT149" s="88">
        <f>'計算シート (研修環境20日)'!CO19</f>
        <v>2250</v>
      </c>
      <c r="AU149" s="88">
        <f>AT149/10</f>
        <v>225</v>
      </c>
      <c r="AV149" s="88">
        <f>AT149/10</f>
        <v>225</v>
      </c>
    </row>
    <row r="150" spans="1:56">
      <c r="A150" s="12" t="s">
        <v>84</v>
      </c>
      <c r="B150">
        <v>1</v>
      </c>
      <c r="C150" s="6"/>
      <c r="D150" s="9" t="s">
        <v>221</v>
      </c>
      <c r="E150" s="88" t="s">
        <v>222</v>
      </c>
      <c r="F150" s="37">
        <v>122123</v>
      </c>
      <c r="G150" s="9"/>
      <c r="H150" s="5" t="s">
        <v>98</v>
      </c>
      <c r="J150" s="9">
        <f>((0.004*3*J149*20)+(0.004*3*J149*10))+190</f>
        <v>1000</v>
      </c>
      <c r="K150" s="25">
        <f>J150/10</f>
        <v>100</v>
      </c>
      <c r="L150" s="25">
        <f>J150/10</f>
        <v>100</v>
      </c>
      <c r="N150" s="88">
        <f>'計算シート (研修環境20日)'!CH24</f>
        <v>784</v>
      </c>
      <c r="O150" s="88">
        <f>N150/10</f>
        <v>78.400000000000006</v>
      </c>
      <c r="P150" s="88">
        <f>N150/10</f>
        <v>78.400000000000006</v>
      </c>
      <c r="R150" s="9">
        <f>810+190</f>
        <v>1000</v>
      </c>
      <c r="S150" s="25">
        <f>R150/10</f>
        <v>100</v>
      </c>
      <c r="T150" s="25">
        <f>R150/10</f>
        <v>100</v>
      </c>
      <c r="V150" s="88">
        <f>'計算シート (研修環境20日)'!CJ24</f>
        <v>784</v>
      </c>
      <c r="W150" s="88">
        <f>V150/10</f>
        <v>78.400000000000006</v>
      </c>
      <c r="X150" s="88">
        <f>V150/10</f>
        <v>78.400000000000006</v>
      </c>
      <c r="Z150" s="9">
        <f>810+190</f>
        <v>1000</v>
      </c>
      <c r="AA150" s="25">
        <f>Z150/10</f>
        <v>100</v>
      </c>
      <c r="AB150" s="25">
        <f>Z150/10</f>
        <v>100</v>
      </c>
      <c r="AD150" s="88">
        <f>'計算シート (研修環境20日)'!CL24</f>
        <v>784</v>
      </c>
      <c r="AE150" s="88">
        <f>AD150/10</f>
        <v>78.400000000000006</v>
      </c>
      <c r="AF150" s="88">
        <f>AD150/10</f>
        <v>78.400000000000006</v>
      </c>
      <c r="AH150" s="9">
        <f>810+190</f>
        <v>1000</v>
      </c>
      <c r="AI150" s="25">
        <f>AH150/10</f>
        <v>100</v>
      </c>
      <c r="AJ150" s="25">
        <f>AH150/10</f>
        <v>100</v>
      </c>
      <c r="AL150" s="88">
        <f>'計算シート (研修環境20日)'!CN24</f>
        <v>784</v>
      </c>
      <c r="AM150" s="88">
        <f>AL150/10</f>
        <v>78.400000000000006</v>
      </c>
      <c r="AN150" s="88">
        <f>AL150/10</f>
        <v>78.400000000000006</v>
      </c>
      <c r="AP150" s="9">
        <f>810+190</f>
        <v>1000</v>
      </c>
      <c r="AQ150" s="25">
        <f>AP150/10</f>
        <v>100</v>
      </c>
      <c r="AR150" s="25">
        <f>AP150/10</f>
        <v>100</v>
      </c>
      <c r="AT150" s="88">
        <f>'計算シート (研修環境20日)'!CP24</f>
        <v>784</v>
      </c>
      <c r="AU150" s="88">
        <f>AT150/10</f>
        <v>78.400000000000006</v>
      </c>
      <c r="AV150" s="88">
        <f>AT150/10</f>
        <v>78.400000000000006</v>
      </c>
    </row>
    <row r="151" spans="1:56">
      <c r="A151" s="12" t="s">
        <v>84</v>
      </c>
      <c r="B151">
        <v>1</v>
      </c>
      <c r="C151" s="6"/>
      <c r="D151" s="9" t="s">
        <v>223</v>
      </c>
      <c r="E151" s="9"/>
      <c r="F151" s="14">
        <v>116</v>
      </c>
      <c r="G151" s="9"/>
      <c r="H151" s="5" t="s">
        <v>17</v>
      </c>
      <c r="J151" s="9">
        <v>1</v>
      </c>
      <c r="K151" s="9">
        <v>1</v>
      </c>
      <c r="L151" s="9">
        <v>1</v>
      </c>
      <c r="N151" s="9">
        <v>1</v>
      </c>
      <c r="O151" s="9">
        <v>1</v>
      </c>
      <c r="P151" s="9">
        <v>1</v>
      </c>
      <c r="R151" s="9">
        <v>1</v>
      </c>
      <c r="S151" s="9">
        <v>1</v>
      </c>
      <c r="T151" s="9">
        <v>1</v>
      </c>
      <c r="V151" s="9">
        <v>1</v>
      </c>
      <c r="W151" s="9">
        <v>1</v>
      </c>
      <c r="X151" s="9">
        <v>1</v>
      </c>
      <c r="Z151" s="9">
        <v>1</v>
      </c>
      <c r="AA151" s="9">
        <v>1</v>
      </c>
      <c r="AB151" s="9">
        <v>1</v>
      </c>
      <c r="AD151" s="9">
        <v>1</v>
      </c>
      <c r="AE151" s="9">
        <v>1</v>
      </c>
      <c r="AF151" s="9">
        <v>1</v>
      </c>
      <c r="AH151" s="9">
        <v>1</v>
      </c>
      <c r="AI151" s="9">
        <v>1</v>
      </c>
      <c r="AJ151" s="9">
        <v>1</v>
      </c>
      <c r="AL151" s="9">
        <v>1</v>
      </c>
      <c r="AM151" s="9">
        <v>1</v>
      </c>
      <c r="AN151" s="9">
        <v>1</v>
      </c>
      <c r="AP151" s="9">
        <v>1</v>
      </c>
      <c r="AQ151" s="9">
        <v>1</v>
      </c>
      <c r="AR151" s="9">
        <v>1</v>
      </c>
      <c r="AT151" s="9">
        <v>1</v>
      </c>
      <c r="AU151" s="9">
        <v>1</v>
      </c>
      <c r="AV151" s="9">
        <v>1</v>
      </c>
    </row>
    <row r="152" spans="1:56">
      <c r="A152" s="12" t="s">
        <v>84</v>
      </c>
      <c r="B152">
        <v>1</v>
      </c>
      <c r="C152" s="6"/>
      <c r="D152" s="9" t="s">
        <v>224</v>
      </c>
      <c r="E152" s="9"/>
      <c r="F152" s="14">
        <v>117</v>
      </c>
      <c r="G152" s="9"/>
      <c r="H152" s="5" t="s">
        <v>17</v>
      </c>
      <c r="J152" s="9">
        <v>200</v>
      </c>
      <c r="K152" s="9">
        <v>200</v>
      </c>
      <c r="L152" s="9">
        <v>200</v>
      </c>
      <c r="N152" s="9">
        <v>200</v>
      </c>
      <c r="O152" s="26">
        <v>20</v>
      </c>
      <c r="P152" s="26">
        <v>20</v>
      </c>
      <c r="R152" s="9">
        <v>200</v>
      </c>
      <c r="S152" s="9">
        <v>200</v>
      </c>
      <c r="T152" s="9">
        <v>200</v>
      </c>
      <c r="V152" s="9">
        <v>200</v>
      </c>
      <c r="W152" s="26">
        <v>20</v>
      </c>
      <c r="X152" s="26">
        <v>20</v>
      </c>
      <c r="Z152" s="9">
        <v>200</v>
      </c>
      <c r="AA152" s="9">
        <v>200</v>
      </c>
      <c r="AB152" s="9">
        <v>200</v>
      </c>
      <c r="AD152" s="9">
        <v>200</v>
      </c>
      <c r="AE152" s="26">
        <v>20</v>
      </c>
      <c r="AF152" s="26">
        <v>20</v>
      </c>
      <c r="AH152" s="9">
        <v>200</v>
      </c>
      <c r="AI152" s="9">
        <v>200</v>
      </c>
      <c r="AJ152" s="9">
        <v>200</v>
      </c>
      <c r="AL152" s="9">
        <v>200</v>
      </c>
      <c r="AM152" s="26">
        <v>20</v>
      </c>
      <c r="AN152" s="26">
        <v>20</v>
      </c>
      <c r="AP152" s="9">
        <v>200</v>
      </c>
      <c r="AQ152" s="9">
        <v>200</v>
      </c>
      <c r="AR152" s="9">
        <v>200</v>
      </c>
      <c r="AT152" s="9">
        <v>200</v>
      </c>
      <c r="AU152" s="26">
        <v>20</v>
      </c>
      <c r="AV152" s="26">
        <v>20</v>
      </c>
    </row>
    <row r="153" spans="1:56">
      <c r="A153" s="12" t="s">
        <v>84</v>
      </c>
      <c r="B153">
        <v>1</v>
      </c>
      <c r="C153" s="6"/>
      <c r="D153" s="9" t="s">
        <v>225</v>
      </c>
      <c r="E153" s="9"/>
      <c r="F153" s="14">
        <v>110</v>
      </c>
      <c r="G153" s="9"/>
      <c r="H153" s="5" t="s">
        <v>17</v>
      </c>
      <c r="J153" s="31">
        <v>1000000</v>
      </c>
      <c r="K153" s="31">
        <v>1000000</v>
      </c>
      <c r="L153" s="31">
        <v>1000000</v>
      </c>
      <c r="N153" s="31">
        <v>1000000</v>
      </c>
      <c r="O153" s="31">
        <v>1000000</v>
      </c>
      <c r="P153" s="31">
        <v>1000000</v>
      </c>
      <c r="R153" s="31">
        <v>1000000</v>
      </c>
      <c r="S153" s="31">
        <v>1000000</v>
      </c>
      <c r="T153" s="31">
        <v>1000000</v>
      </c>
      <c r="V153" s="31">
        <v>1000000</v>
      </c>
      <c r="W153" s="31">
        <v>1000000</v>
      </c>
      <c r="X153" s="31">
        <v>1000000</v>
      </c>
      <c r="Z153" s="31">
        <v>1000000</v>
      </c>
      <c r="AA153" s="31">
        <v>1000000</v>
      </c>
      <c r="AB153" s="31">
        <v>1000000</v>
      </c>
      <c r="AD153" s="31">
        <v>1000000</v>
      </c>
      <c r="AE153" s="31">
        <v>1000000</v>
      </c>
      <c r="AF153" s="31">
        <v>1000000</v>
      </c>
      <c r="AH153" s="31">
        <v>1000000</v>
      </c>
      <c r="AI153" s="31">
        <v>1000000</v>
      </c>
      <c r="AJ153" s="31">
        <v>1000000</v>
      </c>
      <c r="AL153" s="31">
        <v>1000000</v>
      </c>
      <c r="AM153" s="31">
        <v>1000000</v>
      </c>
      <c r="AN153" s="31">
        <v>1000000</v>
      </c>
      <c r="AP153" s="31">
        <v>1000000</v>
      </c>
      <c r="AQ153" s="31">
        <v>1000000</v>
      </c>
      <c r="AR153" s="31">
        <v>1000000</v>
      </c>
      <c r="AT153" s="31">
        <v>1000000</v>
      </c>
      <c r="AU153" s="31">
        <v>1000000</v>
      </c>
      <c r="AV153" s="31">
        <v>1000000</v>
      </c>
    </row>
    <row r="154" spans="1:56">
      <c r="A154" s="12" t="s">
        <v>84</v>
      </c>
      <c r="B154">
        <v>1</v>
      </c>
      <c r="C154" s="6"/>
      <c r="D154" s="196" t="s">
        <v>164</v>
      </c>
      <c r="E154" s="62" t="s">
        <v>100</v>
      </c>
      <c r="F154" s="37">
        <v>125126127</v>
      </c>
      <c r="G154" s="9"/>
      <c r="H154" s="5" t="s">
        <v>102</v>
      </c>
      <c r="J154" s="31">
        <v>16</v>
      </c>
      <c r="K154" s="31">
        <v>16</v>
      </c>
      <c r="L154" s="31">
        <v>16</v>
      </c>
      <c r="N154" s="31">
        <v>16</v>
      </c>
      <c r="O154" s="105">
        <v>11</v>
      </c>
      <c r="P154" s="105">
        <v>8</v>
      </c>
      <c r="R154" s="31">
        <v>16</v>
      </c>
      <c r="S154" s="31">
        <v>16</v>
      </c>
      <c r="T154" s="31">
        <v>16</v>
      </c>
      <c r="V154" s="31">
        <v>16</v>
      </c>
      <c r="W154" s="105">
        <f>O154</f>
        <v>11</v>
      </c>
      <c r="X154" s="105">
        <f>P154</f>
        <v>8</v>
      </c>
      <c r="Z154" s="31">
        <v>16</v>
      </c>
      <c r="AA154" s="31">
        <v>16</v>
      </c>
      <c r="AB154" s="31">
        <v>16</v>
      </c>
      <c r="AD154" s="31">
        <v>16</v>
      </c>
      <c r="AE154" s="105">
        <f>W154</f>
        <v>11</v>
      </c>
      <c r="AF154" s="105">
        <f>X154</f>
        <v>8</v>
      </c>
      <c r="AH154" s="31">
        <v>16</v>
      </c>
      <c r="AI154" s="31">
        <v>16</v>
      </c>
      <c r="AJ154" s="31">
        <v>16</v>
      </c>
      <c r="AL154" s="31">
        <v>16</v>
      </c>
      <c r="AM154" s="105">
        <f>AE154</f>
        <v>11</v>
      </c>
      <c r="AN154" s="105">
        <f>AF154</f>
        <v>8</v>
      </c>
      <c r="AP154" s="31">
        <v>16</v>
      </c>
      <c r="AQ154" s="31">
        <v>16</v>
      </c>
      <c r="AR154" s="31">
        <v>16</v>
      </c>
      <c r="AT154" s="31">
        <v>16</v>
      </c>
      <c r="AU154" s="105">
        <f>AM154</f>
        <v>11</v>
      </c>
      <c r="AV154" s="105">
        <f>AN154</f>
        <v>8</v>
      </c>
    </row>
    <row r="155" spans="1:56">
      <c r="A155" s="12" t="s">
        <v>84</v>
      </c>
      <c r="B155">
        <v>1</v>
      </c>
      <c r="C155" s="6"/>
      <c r="D155" s="9" t="s">
        <v>226</v>
      </c>
      <c r="E155" s="9"/>
      <c r="F155" s="14">
        <v>109</v>
      </c>
      <c r="G155" s="9" t="s">
        <v>111</v>
      </c>
      <c r="H155" s="5" t="s">
        <v>17</v>
      </c>
      <c r="J155" s="31">
        <v>1</v>
      </c>
      <c r="K155" s="31">
        <v>1</v>
      </c>
      <c r="L155" s="31">
        <v>1</v>
      </c>
      <c r="N155" s="31">
        <v>1</v>
      </c>
      <c r="O155" s="31">
        <v>1</v>
      </c>
      <c r="P155" s="31">
        <v>1</v>
      </c>
      <c r="R155" s="31">
        <v>1</v>
      </c>
      <c r="S155" s="31">
        <v>1</v>
      </c>
      <c r="T155" s="31">
        <v>1</v>
      </c>
      <c r="V155" s="31">
        <v>1</v>
      </c>
      <c r="W155" s="31">
        <v>1</v>
      </c>
      <c r="X155" s="31">
        <v>1</v>
      </c>
      <c r="Z155" s="31">
        <v>1</v>
      </c>
      <c r="AA155" s="31">
        <v>1</v>
      </c>
      <c r="AB155" s="31">
        <v>1</v>
      </c>
      <c r="AD155" s="31">
        <v>1</v>
      </c>
      <c r="AE155" s="31">
        <v>1</v>
      </c>
      <c r="AF155" s="31">
        <v>1</v>
      </c>
      <c r="AH155" s="31">
        <v>1</v>
      </c>
      <c r="AI155" s="31">
        <v>1</v>
      </c>
      <c r="AJ155" s="31">
        <v>1</v>
      </c>
      <c r="AL155" s="31">
        <v>1</v>
      </c>
      <c r="AM155" s="31">
        <v>1</v>
      </c>
      <c r="AN155" s="31">
        <v>1</v>
      </c>
      <c r="AP155" s="31">
        <v>1</v>
      </c>
      <c r="AQ155" s="31">
        <v>1</v>
      </c>
      <c r="AR155" s="31">
        <v>1</v>
      </c>
      <c r="AT155" s="31">
        <v>1</v>
      </c>
      <c r="AU155" s="31">
        <v>1</v>
      </c>
      <c r="AV155" s="31">
        <v>1</v>
      </c>
    </row>
    <row r="156" spans="1:56">
      <c r="A156">
        <v>1</v>
      </c>
      <c r="B156">
        <v>1</v>
      </c>
      <c r="C156" s="6"/>
      <c r="D156" s="6"/>
      <c r="E156" s="6"/>
      <c r="F156" s="6"/>
      <c r="G156" s="6"/>
      <c r="J156" s="6"/>
      <c r="K156" s="6"/>
      <c r="L156" s="6"/>
      <c r="N156" s="6"/>
      <c r="O156" s="6"/>
      <c r="P156" s="6"/>
      <c r="R156" s="6"/>
      <c r="S156" s="6"/>
      <c r="T156" s="6"/>
      <c r="V156" s="6"/>
      <c r="W156" s="6"/>
      <c r="X156" s="6"/>
      <c r="Z156" s="6"/>
      <c r="AA156" s="6"/>
      <c r="AB156" s="6"/>
      <c r="AD156" s="6"/>
      <c r="AE156" s="6"/>
      <c r="AF156" s="6"/>
      <c r="AH156" s="6"/>
      <c r="AI156" s="6"/>
      <c r="AJ156" s="6"/>
      <c r="AL156" s="6"/>
      <c r="AM156" s="6"/>
      <c r="AN156" s="6"/>
      <c r="AP156" s="6"/>
      <c r="AQ156" s="6"/>
      <c r="AR156" s="6"/>
      <c r="AT156" s="6"/>
      <c r="AU156" s="6"/>
      <c r="AV156" s="6"/>
    </row>
    <row r="157" spans="1:56">
      <c r="A157">
        <v>1</v>
      </c>
      <c r="B157">
        <v>1</v>
      </c>
      <c r="C157" s="6"/>
      <c r="D157" s="9" t="s">
        <v>228</v>
      </c>
      <c r="E157" s="6"/>
      <c r="F157" s="6"/>
      <c r="G157" s="6"/>
      <c r="J157" s="8">
        <f>J$143*$J$128</f>
        <v>45</v>
      </c>
      <c r="K157" s="8">
        <f>K$143*$J$128</f>
        <v>45</v>
      </c>
      <c r="L157" s="8">
        <f>L$143*$J$128</f>
        <v>45</v>
      </c>
      <c r="N157" s="8">
        <f>N$143*$J$128</f>
        <v>45</v>
      </c>
      <c r="O157" s="8">
        <f>O$143*$J$128</f>
        <v>45</v>
      </c>
      <c r="P157" s="8">
        <f>P$143*$J$128</f>
        <v>45</v>
      </c>
      <c r="R157" s="8">
        <f>R$143*$R$128</f>
        <v>45</v>
      </c>
      <c r="S157" s="8">
        <f>S$143*$R$128</f>
        <v>45</v>
      </c>
      <c r="T157" s="8">
        <f>T$143*$R$128</f>
        <v>45</v>
      </c>
      <c r="V157" s="8">
        <f>V$143*$R$128</f>
        <v>45</v>
      </c>
      <c r="W157" s="8">
        <f>W$143*$R$128</f>
        <v>45</v>
      </c>
      <c r="X157" s="8">
        <f>X$143*$R$128</f>
        <v>45</v>
      </c>
      <c r="Z157" s="8">
        <f>Z$143*$Z$128</f>
        <v>45</v>
      </c>
      <c r="AA157" s="8">
        <f>AA$143*$Z$128</f>
        <v>45</v>
      </c>
      <c r="AB157" s="8">
        <f>AB$143*$Z$128</f>
        <v>45</v>
      </c>
      <c r="AD157" s="8">
        <f>AD$143*$Z$128</f>
        <v>45</v>
      </c>
      <c r="AE157" s="8">
        <f>AE$143*$Z$128</f>
        <v>45</v>
      </c>
      <c r="AF157" s="8">
        <f>AF$143*$Z$128</f>
        <v>45</v>
      </c>
      <c r="AH157" s="8">
        <f>AH$143*$AH$128</f>
        <v>45</v>
      </c>
      <c r="AI157" s="8">
        <f>AI$143*$AH$128</f>
        <v>45</v>
      </c>
      <c r="AJ157" s="8">
        <f>AJ$143*$AH$128</f>
        <v>45</v>
      </c>
      <c r="AL157" s="8">
        <f>AL$143*$AH$128</f>
        <v>45</v>
      </c>
      <c r="AM157" s="8">
        <f>AM$143*$AH$128</f>
        <v>45</v>
      </c>
      <c r="AN157" s="8">
        <f>AN$143*$AH$128</f>
        <v>45</v>
      </c>
      <c r="AP157" s="8">
        <f>AP$143*$AP$128</f>
        <v>45</v>
      </c>
      <c r="AQ157" s="8">
        <f>AQ$143*$AP$128</f>
        <v>45</v>
      </c>
      <c r="AR157" s="8">
        <f>AR$143*$AP$128</f>
        <v>45</v>
      </c>
      <c r="AT157" s="8">
        <f>AT$143*$AP$128</f>
        <v>45</v>
      </c>
      <c r="AU157" s="8">
        <f>AU$143*$AP$128</f>
        <v>45</v>
      </c>
      <c r="AV157" s="8">
        <f>AV$143*$AP$128</f>
        <v>45</v>
      </c>
      <c r="AX157" s="8">
        <f t="shared" ref="AX157:AZ168" si="25">J157+R157+Z157+AH157+AP157</f>
        <v>225</v>
      </c>
      <c r="AY157" s="8">
        <f t="shared" si="25"/>
        <v>225</v>
      </c>
      <c r="AZ157" s="8">
        <f t="shared" si="25"/>
        <v>225</v>
      </c>
      <c r="BB157" s="8">
        <f t="shared" ref="BB157:BD168" si="26">N157+V157+AD157+AL157+AT157</f>
        <v>225</v>
      </c>
      <c r="BC157" s="8">
        <f t="shared" si="26"/>
        <v>225</v>
      </c>
      <c r="BD157" s="8">
        <f t="shared" si="26"/>
        <v>225</v>
      </c>
    </row>
    <row r="158" spans="1:56">
      <c r="A158">
        <v>1</v>
      </c>
      <c r="B158">
        <v>1</v>
      </c>
      <c r="C158" s="6"/>
      <c r="D158" s="9" t="s">
        <v>228</v>
      </c>
      <c r="E158" s="6"/>
      <c r="F158" s="6"/>
      <c r="G158" s="6"/>
      <c r="J158" s="8">
        <f>J$144*$J$128</f>
        <v>75</v>
      </c>
      <c r="K158" s="8">
        <f>K$144*$J$128</f>
        <v>75</v>
      </c>
      <c r="L158" s="8">
        <f>L$144*$J$128</f>
        <v>75</v>
      </c>
      <c r="N158" s="8">
        <f>N$144*$J$128</f>
        <v>75</v>
      </c>
      <c r="O158" s="8">
        <f>O$144*$J$128</f>
        <v>75</v>
      </c>
      <c r="P158" s="8">
        <f>P$144*$J$128</f>
        <v>75</v>
      </c>
      <c r="R158" s="8">
        <f>R$144*$R$128</f>
        <v>75</v>
      </c>
      <c r="S158" s="8">
        <f>S$144*$R$128</f>
        <v>75</v>
      </c>
      <c r="T158" s="8">
        <f>T$144*$R$128</f>
        <v>75</v>
      </c>
      <c r="V158" s="8">
        <f>V$144*$R$128</f>
        <v>75</v>
      </c>
      <c r="W158" s="8">
        <f>W$144*$R$128</f>
        <v>75</v>
      </c>
      <c r="X158" s="8">
        <f>X$144*$R$128</f>
        <v>75</v>
      </c>
      <c r="Z158" s="8">
        <f>Z$144*$Z$128</f>
        <v>75</v>
      </c>
      <c r="AA158" s="8">
        <f>AA$144*$Z$128</f>
        <v>75</v>
      </c>
      <c r="AB158" s="8">
        <f>AB$144*$Z$128</f>
        <v>75</v>
      </c>
      <c r="AD158" s="8">
        <f>AD$144*$Z$128</f>
        <v>75</v>
      </c>
      <c r="AE158" s="8">
        <f>AE$144*$Z$128</f>
        <v>75</v>
      </c>
      <c r="AF158" s="8">
        <f>AF$144*$Z$128</f>
        <v>75</v>
      </c>
      <c r="AH158" s="8">
        <f>AH$144*$AH$128</f>
        <v>75</v>
      </c>
      <c r="AI158" s="8">
        <f>AI$144*$AH$128</f>
        <v>75</v>
      </c>
      <c r="AJ158" s="8">
        <f>AJ$144*$AH$128</f>
        <v>75</v>
      </c>
      <c r="AL158" s="8">
        <f>AL$144*$AH$128</f>
        <v>75</v>
      </c>
      <c r="AM158" s="8">
        <f>AM$144*$AH$128</f>
        <v>75</v>
      </c>
      <c r="AN158" s="8">
        <f>AN$144*$AH$128</f>
        <v>75</v>
      </c>
      <c r="AP158" s="8">
        <f>AP$144*$AP$128</f>
        <v>75</v>
      </c>
      <c r="AQ158" s="8">
        <f>AQ$144*$AP$128</f>
        <v>75</v>
      </c>
      <c r="AR158" s="8">
        <f>AR$144*$AP$128</f>
        <v>75</v>
      </c>
      <c r="AT158" s="8">
        <f>AT$144*$AP$128</f>
        <v>75</v>
      </c>
      <c r="AU158" s="8">
        <f>AU$144*$AP$128</f>
        <v>75</v>
      </c>
      <c r="AV158" s="8">
        <f>AV$144*$AP$128</f>
        <v>75</v>
      </c>
      <c r="AX158" s="8">
        <f t="shared" si="25"/>
        <v>375</v>
      </c>
      <c r="AY158" s="8">
        <f t="shared" si="25"/>
        <v>375</v>
      </c>
      <c r="AZ158" s="8">
        <f t="shared" si="25"/>
        <v>375</v>
      </c>
      <c r="BB158" s="8">
        <f t="shared" si="26"/>
        <v>375</v>
      </c>
      <c r="BC158" s="8">
        <f t="shared" si="26"/>
        <v>375</v>
      </c>
      <c r="BD158" s="8">
        <f t="shared" si="26"/>
        <v>375</v>
      </c>
    </row>
    <row r="159" spans="1:56">
      <c r="A159">
        <v>1</v>
      </c>
      <c r="B159">
        <v>1</v>
      </c>
      <c r="C159" s="6"/>
      <c r="D159" s="9" t="s">
        <v>230</v>
      </c>
      <c r="E159" s="6"/>
      <c r="F159" s="6"/>
      <c r="G159" s="6"/>
      <c r="J159" s="8">
        <f>(J$145*60/J$146*24*30)/1000*$J$130</f>
        <v>17.28</v>
      </c>
      <c r="K159" s="8">
        <f>(K$145*60/K$146*24*30)/1000*$J$130</f>
        <v>17.28</v>
      </c>
      <c r="L159" s="8">
        <f>(L$145*60/L$146*24*30)/1000*$J$130</f>
        <v>17.28</v>
      </c>
      <c r="N159" s="8">
        <f>(N$145*60/N$146*24*30)/1000*$J$130</f>
        <v>17.28</v>
      </c>
      <c r="O159" s="8">
        <f>(O$145*60/O$146*24*30)/1000*$J$130</f>
        <v>17.28</v>
      </c>
      <c r="P159" s="8">
        <f>(P$145*60/P$146*24*30)/1000*$J$130</f>
        <v>17.28</v>
      </c>
      <c r="R159" s="8">
        <f>(R$145*60/R$146*24*30)/1000*$R$130</f>
        <v>17.28</v>
      </c>
      <c r="S159" s="8">
        <f>(S$145*60/S$146*24*30)/1000*$R$130</f>
        <v>17.28</v>
      </c>
      <c r="T159" s="8">
        <f>(T$145*60/T$146*24*30)/1000*$R$130</f>
        <v>17.28</v>
      </c>
      <c r="V159" s="8">
        <f>(V$145*60/V$146*24*30)/1000*$R$130</f>
        <v>17.28</v>
      </c>
      <c r="W159" s="8">
        <f>(W$145*60/W$146*24*30)/1000*$R$130</f>
        <v>17.28</v>
      </c>
      <c r="X159" s="8">
        <f>(X$145*60/X$146*24*30)/1000*$R$130</f>
        <v>17.28</v>
      </c>
      <c r="Z159" s="8">
        <f>(Z$145*60/Z$146*24*30)/1000*$Z$130</f>
        <v>17.28</v>
      </c>
      <c r="AA159" s="8">
        <f>(AA$145*60/AA$146*24*30)/1000*$Z$130</f>
        <v>17.28</v>
      </c>
      <c r="AB159" s="8">
        <f>(AB$145*60/AB$146*24*30)/1000*$Z$130</f>
        <v>17.28</v>
      </c>
      <c r="AD159" s="8">
        <f>(AD$145*60/AD$146*24*30)/1000*$Z$130</f>
        <v>17.28</v>
      </c>
      <c r="AE159" s="8">
        <f>(AE$145*60/AE$146*24*30)/1000*$Z$130</f>
        <v>17.28</v>
      </c>
      <c r="AF159" s="8">
        <f>(AF$145*60/AF$146*24*30)/1000*$Z$130</f>
        <v>17.28</v>
      </c>
      <c r="AH159" s="8">
        <f>(AH$145*60/AH$146*24*30)/1000*$AH$130</f>
        <v>17.28</v>
      </c>
      <c r="AI159" s="8">
        <f>(AI$145*60/AI$146*24*30)/1000*$AH$130</f>
        <v>17.28</v>
      </c>
      <c r="AJ159" s="8">
        <f>(AJ$145*60/AJ$146*24*30)/1000*$AH$130</f>
        <v>17.28</v>
      </c>
      <c r="AL159" s="8">
        <f>(AL$145*60/AL$146*24*30)/1000*$AH$130</f>
        <v>17.28</v>
      </c>
      <c r="AM159" s="8">
        <f>(AM$145*60/AM$146*24*30)/1000*$AH$130</f>
        <v>17.28</v>
      </c>
      <c r="AN159" s="8">
        <f>(AN$145*60/AN$146*24*30)/1000*$AH$130</f>
        <v>17.28</v>
      </c>
      <c r="AP159" s="8">
        <f>(AP$145*60/AP$146*24*30)/1000*$AP$130</f>
        <v>17.28</v>
      </c>
      <c r="AQ159" s="8">
        <f>(AQ$145*60/AQ$146*24*30)/1000*$AP$130</f>
        <v>17.28</v>
      </c>
      <c r="AR159" s="8">
        <f>(AR$145*60/AR$146*24*30)/1000*$AP$130</f>
        <v>17.28</v>
      </c>
      <c r="AT159" s="8">
        <f>(AT$145*60/AT$146*24*30)/1000*$AP$130</f>
        <v>17.28</v>
      </c>
      <c r="AU159" s="8">
        <f>(AU$145*60/AU$146*24*30)/1000*$AP$130</f>
        <v>17.28</v>
      </c>
      <c r="AV159" s="8">
        <f>(AV$145*60/AV$146*24*30)/1000*$AP$130</f>
        <v>17.28</v>
      </c>
      <c r="AX159" s="8">
        <f t="shared" si="25"/>
        <v>86.4</v>
      </c>
      <c r="AY159" s="8">
        <f t="shared" si="25"/>
        <v>86.4</v>
      </c>
      <c r="AZ159" s="8">
        <f t="shared" si="25"/>
        <v>86.4</v>
      </c>
      <c r="BB159" s="8">
        <f t="shared" si="26"/>
        <v>86.4</v>
      </c>
      <c r="BC159" s="8">
        <f t="shared" si="26"/>
        <v>86.4</v>
      </c>
      <c r="BD159" s="8">
        <f t="shared" si="26"/>
        <v>86.4</v>
      </c>
    </row>
    <row r="160" spans="1:56">
      <c r="A160">
        <v>1</v>
      </c>
      <c r="B160">
        <v>1</v>
      </c>
      <c r="C160" s="6"/>
      <c r="D160" s="9" t="s">
        <v>232</v>
      </c>
      <c r="E160" s="6" t="s">
        <v>233</v>
      </c>
      <c r="F160" s="6"/>
      <c r="G160" s="6"/>
      <c r="J160" s="35">
        <v>2</v>
      </c>
      <c r="K160" s="35">
        <v>2</v>
      </c>
      <c r="L160" s="35">
        <v>2</v>
      </c>
      <c r="N160" s="35">
        <f>N$145*$J$131</f>
        <v>20</v>
      </c>
      <c r="O160" s="35">
        <f>O$145*$J$131</f>
        <v>20</v>
      </c>
      <c r="P160" s="35">
        <f>P$145*$J$131</f>
        <v>20</v>
      </c>
      <c r="R160" s="35">
        <v>2</v>
      </c>
      <c r="S160" s="35">
        <v>2</v>
      </c>
      <c r="T160" s="35">
        <v>2</v>
      </c>
      <c r="V160" s="35">
        <f>V$145*$R$131</f>
        <v>20</v>
      </c>
      <c r="W160" s="35">
        <f>W$145*$R$131</f>
        <v>20</v>
      </c>
      <c r="X160" s="35">
        <f>X$145*$R$131</f>
        <v>20</v>
      </c>
      <c r="Z160" s="35">
        <v>2</v>
      </c>
      <c r="AA160" s="35">
        <v>2</v>
      </c>
      <c r="AB160" s="35">
        <v>2</v>
      </c>
      <c r="AD160" s="35">
        <f>AD$145*$Z$131</f>
        <v>20</v>
      </c>
      <c r="AE160" s="35">
        <f>AE$145*$Z$131</f>
        <v>20</v>
      </c>
      <c r="AF160" s="35">
        <f>AF$145*$Z$131</f>
        <v>20</v>
      </c>
      <c r="AH160" s="35">
        <v>2</v>
      </c>
      <c r="AI160" s="35">
        <v>2</v>
      </c>
      <c r="AJ160" s="35">
        <v>2</v>
      </c>
      <c r="AL160" s="35">
        <f>AL$145*$AH$131</f>
        <v>20</v>
      </c>
      <c r="AM160" s="35">
        <f>AM$145*$AH$131</f>
        <v>20</v>
      </c>
      <c r="AN160" s="35">
        <f>AN$145*$AH$131</f>
        <v>20</v>
      </c>
      <c r="AP160" s="35">
        <v>2</v>
      </c>
      <c r="AQ160" s="35">
        <v>2</v>
      </c>
      <c r="AR160" s="35">
        <v>2</v>
      </c>
      <c r="AT160" s="35">
        <f>AT$145*$AP$131</f>
        <v>20</v>
      </c>
      <c r="AU160" s="35">
        <f>AU$145*$AP$131</f>
        <v>20</v>
      </c>
      <c r="AV160" s="35">
        <f>AV$145*$AP$131</f>
        <v>20</v>
      </c>
      <c r="AX160" s="8">
        <f t="shared" si="25"/>
        <v>10</v>
      </c>
      <c r="AY160" s="8">
        <f t="shared" si="25"/>
        <v>10</v>
      </c>
      <c r="AZ160" s="8">
        <f t="shared" si="25"/>
        <v>10</v>
      </c>
      <c r="BB160" s="8">
        <f t="shared" si="26"/>
        <v>100</v>
      </c>
      <c r="BC160" s="8">
        <f t="shared" si="26"/>
        <v>100</v>
      </c>
      <c r="BD160" s="8">
        <f t="shared" si="26"/>
        <v>100</v>
      </c>
    </row>
    <row r="161" spans="1:56">
      <c r="A161">
        <v>1</v>
      </c>
      <c r="B161">
        <v>1</v>
      </c>
      <c r="C161" s="6"/>
      <c r="D161" s="9" t="s">
        <v>234</v>
      </c>
      <c r="E161" s="6"/>
      <c r="F161" s="6"/>
      <c r="G161" s="6"/>
      <c r="J161" s="8">
        <f>J$150*$J$132</f>
        <v>760</v>
      </c>
      <c r="K161" s="8">
        <f>K$150*$J$132</f>
        <v>76</v>
      </c>
      <c r="L161" s="8">
        <f>L$150*$J$132</f>
        <v>76</v>
      </c>
      <c r="N161" s="8">
        <f>N$150*$J$132</f>
        <v>595.84</v>
      </c>
      <c r="O161" s="8">
        <f>O$150*$J$132</f>
        <v>59.584000000000003</v>
      </c>
      <c r="P161" s="8">
        <f>P$150*$J$132</f>
        <v>59.584000000000003</v>
      </c>
      <c r="R161" s="8">
        <f>R$150*$R$132</f>
        <v>760</v>
      </c>
      <c r="S161" s="8">
        <f>S$150*$R$132</f>
        <v>76</v>
      </c>
      <c r="T161" s="8">
        <f>T$150*$R$132</f>
        <v>76</v>
      </c>
      <c r="V161" s="8">
        <f>V$150*$R$132</f>
        <v>595.84</v>
      </c>
      <c r="W161" s="8">
        <f>W$150*$R$132</f>
        <v>59.584000000000003</v>
      </c>
      <c r="X161" s="8">
        <f>X$150*$R$132</f>
        <v>59.584000000000003</v>
      </c>
      <c r="Z161" s="8">
        <f>Z$150*$Z$132</f>
        <v>760</v>
      </c>
      <c r="AA161" s="8">
        <f>AA$150*$Z$132</f>
        <v>76</v>
      </c>
      <c r="AB161" s="8">
        <f>AB$150*$Z$132</f>
        <v>76</v>
      </c>
      <c r="AD161" s="8">
        <f>AD$150*$Z$132</f>
        <v>595.84</v>
      </c>
      <c r="AE161" s="8">
        <f>AE$150*$Z$132</f>
        <v>59.584000000000003</v>
      </c>
      <c r="AF161" s="8">
        <f>AF$150*$Z$132</f>
        <v>59.584000000000003</v>
      </c>
      <c r="AH161" s="8">
        <f>AH$150*$AH$132</f>
        <v>760</v>
      </c>
      <c r="AI161" s="8">
        <f>AI$150*$AH$132</f>
        <v>76</v>
      </c>
      <c r="AJ161" s="8">
        <f>AJ$150*$AH$132</f>
        <v>76</v>
      </c>
      <c r="AL161" s="8">
        <f>AL$150*$AH$132</f>
        <v>595.84</v>
      </c>
      <c r="AM161" s="8">
        <f>AM$150*$AH$132</f>
        <v>59.584000000000003</v>
      </c>
      <c r="AN161" s="8">
        <f>AN$150*$AH$132</f>
        <v>59.584000000000003</v>
      </c>
      <c r="AP161" s="8">
        <f>AP$150*$AP$132</f>
        <v>760</v>
      </c>
      <c r="AQ161" s="8">
        <f>AQ$150*$AP$132</f>
        <v>76</v>
      </c>
      <c r="AR161" s="8">
        <f>AR$150*$AP$132</f>
        <v>76</v>
      </c>
      <c r="AT161" s="8">
        <f>AT$150*$AP$132</f>
        <v>595.84</v>
      </c>
      <c r="AU161" s="8">
        <f>AU$150*$AP$132</f>
        <v>59.584000000000003</v>
      </c>
      <c r="AV161" s="8">
        <f>AV$150*$AP$132</f>
        <v>59.584000000000003</v>
      </c>
      <c r="AX161" s="8">
        <f t="shared" si="25"/>
        <v>3800</v>
      </c>
      <c r="AY161" s="8">
        <f t="shared" si="25"/>
        <v>380</v>
      </c>
      <c r="AZ161" s="8">
        <f t="shared" si="25"/>
        <v>380</v>
      </c>
      <c r="BB161" s="8">
        <f t="shared" si="26"/>
        <v>2979.2000000000003</v>
      </c>
      <c r="BC161" s="8">
        <f t="shared" si="26"/>
        <v>297.92</v>
      </c>
      <c r="BD161" s="8">
        <f t="shared" si="26"/>
        <v>297.92</v>
      </c>
    </row>
    <row r="162" spans="1:56">
      <c r="A162">
        <v>1</v>
      </c>
      <c r="B162">
        <v>1</v>
      </c>
      <c r="C162" s="6"/>
      <c r="D162" s="9" t="s">
        <v>235</v>
      </c>
      <c r="E162" s="6"/>
      <c r="F162" s="6"/>
      <c r="G162" s="6"/>
      <c r="J162" s="8">
        <f>J$150/30*7*$J$133</f>
        <v>7.7000000000000011</v>
      </c>
      <c r="K162" s="8">
        <f>K$150/30*7*$J$133</f>
        <v>0.77000000000000013</v>
      </c>
      <c r="L162" s="8">
        <f>L$150/30*7*$J$133</f>
        <v>0.77000000000000013</v>
      </c>
      <c r="N162" s="8">
        <f>N$150/30*7*$J$133</f>
        <v>6.0368000000000004</v>
      </c>
      <c r="O162" s="8">
        <f>O$150/30*7*$J$133</f>
        <v>0.60368000000000011</v>
      </c>
      <c r="P162" s="8">
        <f>P$150/30*7*$J$133</f>
        <v>0.60368000000000011</v>
      </c>
      <c r="R162" s="8">
        <f>R$150/30*7*$R$133</f>
        <v>7.7000000000000011</v>
      </c>
      <c r="S162" s="8">
        <f>S$150/30*7*$R$133</f>
        <v>0.77000000000000013</v>
      </c>
      <c r="T162" s="8">
        <f>T$150/30*7*$R$133</f>
        <v>0.77000000000000013</v>
      </c>
      <c r="V162" s="8">
        <f>V$150/30*7*$R$133</f>
        <v>6.0368000000000004</v>
      </c>
      <c r="W162" s="8">
        <f>W$150/30*7*$R$133</f>
        <v>0.60368000000000011</v>
      </c>
      <c r="X162" s="8">
        <f>X$150/30*7*$R$133</f>
        <v>0.60368000000000011</v>
      </c>
      <c r="Z162" s="8">
        <f>Z$150/30*7*$Z$133</f>
        <v>7.7000000000000011</v>
      </c>
      <c r="AA162" s="8">
        <f>AA$150/30*7*$Z$133</f>
        <v>0.77000000000000013</v>
      </c>
      <c r="AB162" s="8">
        <f>AB$150/30*7*$Z$133</f>
        <v>0.77000000000000013</v>
      </c>
      <c r="AD162" s="8">
        <f>AD$150/30*7*$Z$133</f>
        <v>6.0368000000000004</v>
      </c>
      <c r="AE162" s="8">
        <f>AE$150/30*7*$Z$133</f>
        <v>0.60368000000000011</v>
      </c>
      <c r="AF162" s="8">
        <f>AF$150/30*7*$Z$133</f>
        <v>0.60368000000000011</v>
      </c>
      <c r="AH162" s="8">
        <f>AH$150/30*7*$AH$133</f>
        <v>7.7000000000000011</v>
      </c>
      <c r="AI162" s="8">
        <f>AI$150/30*7*$AH$133</f>
        <v>0.77000000000000013</v>
      </c>
      <c r="AJ162" s="8">
        <f>AJ$150/30*7*$AH$133</f>
        <v>0.77000000000000013</v>
      </c>
      <c r="AL162" s="8">
        <f>AL$150/30*7*$AH$133</f>
        <v>6.0368000000000004</v>
      </c>
      <c r="AM162" s="8">
        <f>AM$150/30*7*$AH$133</f>
        <v>0.60368000000000011</v>
      </c>
      <c r="AN162" s="8">
        <f>AN$150/30*7*$AH$133</f>
        <v>0.60368000000000011</v>
      </c>
      <c r="AP162" s="8">
        <f>AP$150/30*7*$AP$133</f>
        <v>7.7000000000000011</v>
      </c>
      <c r="AQ162" s="8">
        <f>AQ$150/30*7*$AP$133</f>
        <v>0.77000000000000013</v>
      </c>
      <c r="AR162" s="8">
        <f>AR$150/30*7*$AP$133</f>
        <v>0.77000000000000013</v>
      </c>
      <c r="AT162" s="8">
        <f>AT$150/30*7*$AP$133</f>
        <v>6.0368000000000004</v>
      </c>
      <c r="AU162" s="8">
        <f>AU$150/30*7*$AP$133</f>
        <v>0.60368000000000011</v>
      </c>
      <c r="AV162" s="8">
        <f>AV$150/30*7*$AP$133</f>
        <v>0.60368000000000011</v>
      </c>
      <c r="AX162" s="8">
        <f t="shared" si="25"/>
        <v>38.500000000000007</v>
      </c>
      <c r="AY162" s="8">
        <f t="shared" si="25"/>
        <v>3.8500000000000005</v>
      </c>
      <c r="AZ162" s="8">
        <f t="shared" si="25"/>
        <v>3.8500000000000005</v>
      </c>
      <c r="BB162" s="8">
        <f t="shared" si="26"/>
        <v>30.184000000000001</v>
      </c>
      <c r="BC162" s="8">
        <f t="shared" si="26"/>
        <v>3.0184000000000006</v>
      </c>
      <c r="BD162" s="8">
        <f t="shared" si="26"/>
        <v>3.0184000000000006</v>
      </c>
    </row>
    <row r="163" spans="1:56">
      <c r="A163">
        <v>1</v>
      </c>
      <c r="B163">
        <v>1</v>
      </c>
      <c r="C163" s="6"/>
      <c r="D163" s="9" t="s">
        <v>236</v>
      </c>
      <c r="E163" s="6"/>
      <c r="F163" s="6"/>
      <c r="G163" s="6"/>
      <c r="J163" s="8">
        <f>(J$147*J$148*J$149*30)*0.076</f>
        <v>61.559999999999995</v>
      </c>
      <c r="K163" s="8">
        <f>(K$147*K$148*K$149*30)*0.076</f>
        <v>6.1559999999999997</v>
      </c>
      <c r="L163" s="8">
        <f>(L$147*L$148*L$149*30)*0.076</f>
        <v>6.1559999999999997</v>
      </c>
      <c r="N163" s="8">
        <f>(N$147*N$148*N$149*30)*0.076</f>
        <v>61.559999999999995</v>
      </c>
      <c r="O163" s="8">
        <f>(O$147*O$148*O$149*30)*0.076</f>
        <v>6.1559999999999997</v>
      </c>
      <c r="P163" s="8">
        <f>(P$147*P$148*P$149*30)*0.076</f>
        <v>6.1559999999999997</v>
      </c>
      <c r="R163" s="8">
        <f>(R$147*R$148*R$149*30)*0.076</f>
        <v>61.559999999999995</v>
      </c>
      <c r="S163" s="8">
        <f>(S$147*S$148*S$149*30)*0.076</f>
        <v>6.1559999999999997</v>
      </c>
      <c r="T163" s="8">
        <f>(T$147*T$148*T$149*30)*0.076</f>
        <v>6.1559999999999997</v>
      </c>
      <c r="V163" s="8">
        <f>(V$147*V$148*V$149*30)*0.076</f>
        <v>61.559999999999995</v>
      </c>
      <c r="W163" s="8">
        <f>(W$147*W$148*W$149*30)*0.076</f>
        <v>6.1559999999999997</v>
      </c>
      <c r="X163" s="8">
        <f>(X$147*X$148*X$149*30)*0.076</f>
        <v>6.1559999999999997</v>
      </c>
      <c r="Z163" s="8">
        <f>(Z$147*Z$148*Z$149*30)*0.076</f>
        <v>61.559999999999995</v>
      </c>
      <c r="AA163" s="8">
        <f>(AA$147*AA$148*AA$149*30)*0.076</f>
        <v>6.1559999999999997</v>
      </c>
      <c r="AB163" s="8">
        <f>(AB$147*AB$148*AB$149*30)*0.076</f>
        <v>6.1559999999999997</v>
      </c>
      <c r="AD163" s="8">
        <f>(AD$147*AD$148*AD$149*30)*0.076</f>
        <v>61.559999999999995</v>
      </c>
      <c r="AE163" s="8">
        <f>(AE$147*AE$148*AE$149*30)*0.076</f>
        <v>6.1559999999999997</v>
      </c>
      <c r="AF163" s="8">
        <f>(AF$147*AF$148*AF$149*30)*0.076</f>
        <v>6.1559999999999997</v>
      </c>
      <c r="AH163" s="8">
        <f>(AH$147*AH$148*AH$149*30)*0.076</f>
        <v>61.559999999999995</v>
      </c>
      <c r="AI163" s="8">
        <f>(AI$147*AI$148*AI$149*30)*0.076</f>
        <v>6.1559999999999997</v>
      </c>
      <c r="AJ163" s="8">
        <f>(AJ$147*AJ$148*AJ$149*30)*0.076</f>
        <v>6.1559999999999997</v>
      </c>
      <c r="AL163" s="8">
        <f>(AL$147*AL$148*AL$149*30)*0.076</f>
        <v>61.559999999999995</v>
      </c>
      <c r="AM163" s="8">
        <f>(AM$147*AM$148*AM$149*30)*0.076</f>
        <v>6.1559999999999997</v>
      </c>
      <c r="AN163" s="8">
        <f>(AN$147*AN$148*AN$149*30)*0.076</f>
        <v>6.1559999999999997</v>
      </c>
      <c r="AP163" s="8">
        <f>(AP$147*AP$148*AP$149*30)*0.076</f>
        <v>61.559999999999995</v>
      </c>
      <c r="AQ163" s="8">
        <f>(AQ$147*AQ$148*AQ$149*30)*0.076</f>
        <v>6.1559999999999997</v>
      </c>
      <c r="AR163" s="8">
        <f>(AR$147*AR$148*AR$149*30)*0.076</f>
        <v>6.1559999999999997</v>
      </c>
      <c r="AT163" s="8">
        <f>(AT$147*AT$148*AT$149*30)*0.076</f>
        <v>61.559999999999995</v>
      </c>
      <c r="AU163" s="8">
        <f>(AU$147*AU$148*AU$149*30)*0.076</f>
        <v>6.1559999999999997</v>
      </c>
      <c r="AV163" s="8">
        <f>(AV$147*AV$148*AV$149*30)*0.076</f>
        <v>6.1559999999999997</v>
      </c>
      <c r="AX163" s="8">
        <f t="shared" si="25"/>
        <v>307.79999999999995</v>
      </c>
      <c r="AY163" s="8">
        <f t="shared" si="25"/>
        <v>30.779999999999998</v>
      </c>
      <c r="AZ163" s="8">
        <f t="shared" si="25"/>
        <v>30.779999999999998</v>
      </c>
      <c r="BB163" s="8">
        <f t="shared" si="26"/>
        <v>307.79999999999995</v>
      </c>
      <c r="BC163" s="8">
        <f t="shared" si="26"/>
        <v>30.779999999999998</v>
      </c>
      <c r="BD163" s="8">
        <f t="shared" si="26"/>
        <v>30.779999999999998</v>
      </c>
    </row>
    <row r="164" spans="1:56">
      <c r="A164">
        <v>1</v>
      </c>
      <c r="B164">
        <v>1</v>
      </c>
      <c r="C164" s="6"/>
      <c r="D164" s="9" t="s">
        <v>237</v>
      </c>
      <c r="E164" s="6"/>
      <c r="F164" s="6"/>
      <c r="G164" s="6"/>
      <c r="J164" s="8">
        <f>J$151*$J$135</f>
        <v>0.76</v>
      </c>
      <c r="K164" s="8">
        <f>K$151*$J$135</f>
        <v>0.76</v>
      </c>
      <c r="L164" s="8">
        <f>L$151*$J$135</f>
        <v>0.76</v>
      </c>
      <c r="N164" s="8">
        <f>N$151*$J$135</f>
        <v>0.76</v>
      </c>
      <c r="O164" s="8">
        <f>O$151*$J$135</f>
        <v>0.76</v>
      </c>
      <c r="P164" s="8">
        <f>P$151*$J$135</f>
        <v>0.76</v>
      </c>
      <c r="R164" s="8">
        <f>R$151*$R$135</f>
        <v>0.76</v>
      </c>
      <c r="S164" s="8">
        <f>S$151*$R$135</f>
        <v>0.76</v>
      </c>
      <c r="T164" s="8">
        <f>T$151*$R$135</f>
        <v>0.76</v>
      </c>
      <c r="V164" s="8">
        <f>V$151*$R$135</f>
        <v>0.76</v>
      </c>
      <c r="W164" s="8">
        <f>W$151*$R$135</f>
        <v>0.76</v>
      </c>
      <c r="X164" s="8">
        <f>X$151*$R$135</f>
        <v>0.76</v>
      </c>
      <c r="Z164" s="8">
        <f>Z$151*$Z$135</f>
        <v>0.76</v>
      </c>
      <c r="AA164" s="8">
        <f>AA$151*$Z$135</f>
        <v>0.76</v>
      </c>
      <c r="AB164" s="8">
        <f>AB$151*$Z$135</f>
        <v>0.76</v>
      </c>
      <c r="AD164" s="8">
        <f>AD$151*$Z$135</f>
        <v>0.76</v>
      </c>
      <c r="AE164" s="8">
        <f>AE$151*$Z$135</f>
        <v>0.76</v>
      </c>
      <c r="AF164" s="8">
        <f>AF$151*$Z$135</f>
        <v>0.76</v>
      </c>
      <c r="AH164" s="8">
        <f>AH$151*$AH$135</f>
        <v>0.76</v>
      </c>
      <c r="AI164" s="8">
        <f>AI$151*$AH$135</f>
        <v>0.76</v>
      </c>
      <c r="AJ164" s="8">
        <f>AJ$151*$AH$135</f>
        <v>0.76</v>
      </c>
      <c r="AL164" s="8">
        <f>AL$151*$AH$135</f>
        <v>0.76</v>
      </c>
      <c r="AM164" s="8">
        <f>AM$151*$AH$135</f>
        <v>0.76</v>
      </c>
      <c r="AN164" s="8">
        <f>AN$151*$AH$135</f>
        <v>0.76</v>
      </c>
      <c r="AP164" s="8">
        <f>AP$151*$AP$135</f>
        <v>0.76</v>
      </c>
      <c r="AQ164" s="8">
        <f>AQ$151*$AP$135</f>
        <v>0.76</v>
      </c>
      <c r="AR164" s="8">
        <f>AR$151*$AP$135</f>
        <v>0.76</v>
      </c>
      <c r="AT164" s="8">
        <f>AT$151*$AP$135</f>
        <v>0.76</v>
      </c>
      <c r="AU164" s="8">
        <f>AU$151*$AP$135</f>
        <v>0.76</v>
      </c>
      <c r="AV164" s="8">
        <f>AV$151*$AP$135</f>
        <v>0.76</v>
      </c>
      <c r="AX164" s="8">
        <f t="shared" si="25"/>
        <v>3.8</v>
      </c>
      <c r="AY164" s="8">
        <f t="shared" si="25"/>
        <v>3.8</v>
      </c>
      <c r="AZ164" s="8">
        <f t="shared" si="25"/>
        <v>3.8</v>
      </c>
      <c r="BB164" s="8">
        <f t="shared" si="26"/>
        <v>3.8</v>
      </c>
      <c r="BC164" s="8">
        <f t="shared" si="26"/>
        <v>3.8</v>
      </c>
      <c r="BD164" s="8">
        <f t="shared" si="26"/>
        <v>3.8</v>
      </c>
    </row>
    <row r="165" spans="1:56">
      <c r="A165">
        <v>1</v>
      </c>
      <c r="B165">
        <v>1</v>
      </c>
      <c r="C165" s="6"/>
      <c r="D165" s="9" t="s">
        <v>238</v>
      </c>
      <c r="E165" s="6"/>
      <c r="F165" s="6"/>
      <c r="G165" s="6"/>
      <c r="J165" s="8">
        <f>J$152*$J$136</f>
        <v>76</v>
      </c>
      <c r="K165" s="8">
        <f>K$152*$J$136</f>
        <v>76</v>
      </c>
      <c r="L165" s="8">
        <f>L$152*$J$136</f>
        <v>76</v>
      </c>
      <c r="N165" s="8">
        <f>N$152*$J$136</f>
        <v>76</v>
      </c>
      <c r="O165" s="8">
        <f>O$152*$J$136</f>
        <v>7.6</v>
      </c>
      <c r="P165" s="8">
        <f>P$152*$J$136</f>
        <v>7.6</v>
      </c>
      <c r="R165" s="8">
        <f>R$152*$R$136</f>
        <v>76</v>
      </c>
      <c r="S165" s="8">
        <f>S$152*$R$136</f>
        <v>76</v>
      </c>
      <c r="T165" s="8">
        <f>T$152*$R$136</f>
        <v>76</v>
      </c>
      <c r="V165" s="8">
        <f>V$152*$R$136</f>
        <v>76</v>
      </c>
      <c r="W165" s="8">
        <f>W$152*$R$136</f>
        <v>7.6</v>
      </c>
      <c r="X165" s="8">
        <f>X$152*$R$136</f>
        <v>7.6</v>
      </c>
      <c r="Z165" s="8">
        <f>Z$152*$Z$136</f>
        <v>76</v>
      </c>
      <c r="AA165" s="8">
        <f>AA$152*$Z$136</f>
        <v>76</v>
      </c>
      <c r="AB165" s="8">
        <f>AB$152*$Z$136</f>
        <v>76</v>
      </c>
      <c r="AD165" s="8">
        <f>AD$152*$Z$136</f>
        <v>76</v>
      </c>
      <c r="AE165" s="8">
        <f>AE$152*$Z$136</f>
        <v>7.6</v>
      </c>
      <c r="AF165" s="8">
        <f>AF$152*$Z$136</f>
        <v>7.6</v>
      </c>
      <c r="AH165" s="8">
        <f>AH$152*$AH$136</f>
        <v>76</v>
      </c>
      <c r="AI165" s="8">
        <f>AI$152*$AH$136</f>
        <v>76</v>
      </c>
      <c r="AJ165" s="8">
        <f>AJ$152*$AH$136</f>
        <v>76</v>
      </c>
      <c r="AL165" s="8">
        <f>AL$152*$AH$136</f>
        <v>76</v>
      </c>
      <c r="AM165" s="8">
        <f>AM$152*$AH$136</f>
        <v>7.6</v>
      </c>
      <c r="AN165" s="8">
        <f>AN$152*$AH$136</f>
        <v>7.6</v>
      </c>
      <c r="AP165" s="8">
        <f>AP$152*$AP$136</f>
        <v>76</v>
      </c>
      <c r="AQ165" s="8">
        <f>AQ$152*$AP$136</f>
        <v>76</v>
      </c>
      <c r="AR165" s="8">
        <f>AR$152*$AP$136</f>
        <v>76</v>
      </c>
      <c r="AT165" s="8">
        <f>AT$152*$AP$136</f>
        <v>76</v>
      </c>
      <c r="AU165" s="8">
        <f>AU$152*$AP$136</f>
        <v>7.6</v>
      </c>
      <c r="AV165" s="8">
        <f>AV$152*$AP$136</f>
        <v>7.6</v>
      </c>
      <c r="AX165" s="8">
        <f t="shared" si="25"/>
        <v>380</v>
      </c>
      <c r="AY165" s="8">
        <f t="shared" si="25"/>
        <v>380</v>
      </c>
      <c r="AZ165" s="8">
        <f t="shared" si="25"/>
        <v>380</v>
      </c>
      <c r="BB165" s="8">
        <f t="shared" si="26"/>
        <v>380</v>
      </c>
      <c r="BC165" s="8">
        <f t="shared" si="26"/>
        <v>38</v>
      </c>
      <c r="BD165" s="8">
        <f t="shared" si="26"/>
        <v>38</v>
      </c>
    </row>
    <row r="166" spans="1:56">
      <c r="A166">
        <v>1</v>
      </c>
      <c r="B166">
        <v>1</v>
      </c>
      <c r="C166" s="6"/>
      <c r="D166" s="9" t="s">
        <v>239</v>
      </c>
      <c r="E166" s="6"/>
      <c r="F166" s="6"/>
      <c r="G166" s="6"/>
      <c r="J166" s="8">
        <f>J$153/1000000*$J$137</f>
        <v>1</v>
      </c>
      <c r="K166" s="8">
        <f>K$153/1000000*$J$137</f>
        <v>1</v>
      </c>
      <c r="L166" s="8">
        <f>L$153/1000000*$J$137</f>
        <v>1</v>
      </c>
      <c r="N166" s="8">
        <f>N$153/1000000*$J$137</f>
        <v>1</v>
      </c>
      <c r="O166" s="8">
        <f>O$153/1000000*$J$137</f>
        <v>1</v>
      </c>
      <c r="P166" s="8">
        <f>P$153/1000000*$J$137</f>
        <v>1</v>
      </c>
      <c r="R166" s="8">
        <f>R$153/1000000*$R$137</f>
        <v>1</v>
      </c>
      <c r="S166" s="8">
        <f>S$153/1000000*$R$137</f>
        <v>1</v>
      </c>
      <c r="T166" s="8">
        <f>T$153/1000000*$R$137</f>
        <v>1</v>
      </c>
      <c r="V166" s="8">
        <f>V$153/1000000*$R$137</f>
        <v>1</v>
      </c>
      <c r="W166" s="8">
        <f>W$153/1000000*$R$137</f>
        <v>1</v>
      </c>
      <c r="X166" s="8">
        <f>X$153/1000000*$R$137</f>
        <v>1</v>
      </c>
      <c r="Z166" s="8">
        <f>Z$153/1000000*$Z$137</f>
        <v>1</v>
      </c>
      <c r="AA166" s="8">
        <f>AA$153/1000000*$Z$137</f>
        <v>1</v>
      </c>
      <c r="AB166" s="8">
        <f>AB$153/1000000*$Z$137</f>
        <v>1</v>
      </c>
      <c r="AD166" s="8">
        <f>AD$153/1000000*$Z$137</f>
        <v>1</v>
      </c>
      <c r="AE166" s="8">
        <f>AE$153/1000000*$Z$137</f>
        <v>1</v>
      </c>
      <c r="AF166" s="8">
        <f>AF$153/1000000*$Z$137</f>
        <v>1</v>
      </c>
      <c r="AH166" s="8">
        <f>AH$153/1000000*$AH$137</f>
        <v>1</v>
      </c>
      <c r="AI166" s="8">
        <f>AI$153/1000000*$AH$137</f>
        <v>1</v>
      </c>
      <c r="AJ166" s="8">
        <f>AJ$153/1000000*$AH$137</f>
        <v>1</v>
      </c>
      <c r="AL166" s="8">
        <f>AL$153/1000000*$AH$137</f>
        <v>1</v>
      </c>
      <c r="AM166" s="8">
        <f>AM$153/1000000*$AH$137</f>
        <v>1</v>
      </c>
      <c r="AN166" s="8">
        <f>AN$153/1000000*$AH$137</f>
        <v>1</v>
      </c>
      <c r="AP166" s="8">
        <f>AP$153/1000000*$AP$137</f>
        <v>1</v>
      </c>
      <c r="AQ166" s="8">
        <f>AQ$153/1000000*$AP$137</f>
        <v>1</v>
      </c>
      <c r="AR166" s="8">
        <f>AR$153/1000000*$AP$137</f>
        <v>1</v>
      </c>
      <c r="AT166" s="8">
        <f>AT$153/1000000*$AP$137</f>
        <v>1</v>
      </c>
      <c r="AU166" s="8">
        <f>AU$153/1000000*$AP$137</f>
        <v>1</v>
      </c>
      <c r="AV166" s="8">
        <f>AV$153/1000000*$AP$137</f>
        <v>1</v>
      </c>
      <c r="AX166" s="8">
        <f t="shared" si="25"/>
        <v>5</v>
      </c>
      <c r="AY166" s="8">
        <f t="shared" si="25"/>
        <v>5</v>
      </c>
      <c r="AZ166" s="8">
        <f t="shared" si="25"/>
        <v>5</v>
      </c>
      <c r="BB166" s="8">
        <f t="shared" si="26"/>
        <v>5</v>
      </c>
      <c r="BC166" s="8">
        <f t="shared" si="26"/>
        <v>5</v>
      </c>
      <c r="BD166" s="8">
        <f t="shared" si="26"/>
        <v>5</v>
      </c>
    </row>
    <row r="167" spans="1:56">
      <c r="A167">
        <v>1</v>
      </c>
      <c r="B167">
        <v>1</v>
      </c>
      <c r="C167" s="6"/>
      <c r="D167" s="9" t="s">
        <v>240</v>
      </c>
      <c r="E167" s="6"/>
      <c r="F167" s="6"/>
      <c r="G167" s="6"/>
      <c r="J167" s="8">
        <f>60/J$155*J154*30*$J$138</f>
        <v>54.72</v>
      </c>
      <c r="K167" s="8">
        <f>60/K$155*K154*30*$J$138</f>
        <v>54.72</v>
      </c>
      <c r="L167" s="8">
        <f>60/L$155*L154*30*$J$138</f>
        <v>54.72</v>
      </c>
      <c r="N167" s="8">
        <f>60/N$155*N154*30*$J$138</f>
        <v>54.72</v>
      </c>
      <c r="O167" s="8">
        <f>60/O$155*O154*30*$J$138</f>
        <v>37.619999999999997</v>
      </c>
      <c r="P167" s="8">
        <f>60/P$155*P154*30*$J$138</f>
        <v>27.36</v>
      </c>
      <c r="R167" s="8">
        <f>60/R$155*R154*30*$R$138</f>
        <v>54.72</v>
      </c>
      <c r="S167" s="8">
        <f>60/S$155*S154*30*$R$138</f>
        <v>54.72</v>
      </c>
      <c r="T167" s="8">
        <f>60/T$155*T154*30*$R$138</f>
        <v>54.72</v>
      </c>
      <c r="V167" s="8">
        <f>60/V$155*V154*30*$R$138</f>
        <v>54.72</v>
      </c>
      <c r="W167" s="8">
        <f>60/W$155*W154*30*$R$138</f>
        <v>37.619999999999997</v>
      </c>
      <c r="X167" s="8">
        <f>60/X$155*X154*30*$R$138</f>
        <v>27.36</v>
      </c>
      <c r="Z167" s="8">
        <f>60/Z$155*Z154*30*$Z$138</f>
        <v>54.72</v>
      </c>
      <c r="AA167" s="8">
        <f>60/AA$155*AA154*30*$Z$138</f>
        <v>54.72</v>
      </c>
      <c r="AB167" s="8">
        <f>60/AB$155*AB154*30*$Z$138</f>
        <v>54.72</v>
      </c>
      <c r="AD167" s="8">
        <f>60/AD$155*AD154*30*$Z$138</f>
        <v>54.72</v>
      </c>
      <c r="AE167" s="8">
        <f>60/AE$155*AE154*30*$Z$138</f>
        <v>37.619999999999997</v>
      </c>
      <c r="AF167" s="8">
        <f>60/AF$155*AF154*30*$Z$138</f>
        <v>27.36</v>
      </c>
      <c r="AH167" s="8">
        <f>60/AH$155*AH154*30*$AH$138</f>
        <v>54.72</v>
      </c>
      <c r="AI167" s="8">
        <f>60/AI$155*AI154*30*$AH$138</f>
        <v>54.72</v>
      </c>
      <c r="AJ167" s="8">
        <f>60/AJ$155*AJ154*30*$AH$138</f>
        <v>54.72</v>
      </c>
      <c r="AL167" s="8">
        <f>60/AL$155*AL154*30*$AH$138</f>
        <v>54.72</v>
      </c>
      <c r="AM167" s="8">
        <f>60/AM$155*AM154*30*$AH$138</f>
        <v>37.619999999999997</v>
      </c>
      <c r="AN167" s="8">
        <f>60/AN$155*AN154*30*$AH$138</f>
        <v>27.36</v>
      </c>
      <c r="AP167" s="8">
        <f>60/AP$155*AP154*30*$AP$138</f>
        <v>54.72</v>
      </c>
      <c r="AQ167" s="8">
        <f>60/AQ$155*AQ154*30*$AP$138</f>
        <v>54.72</v>
      </c>
      <c r="AR167" s="8">
        <f>60/AR$155*AR154*30*$AP$138</f>
        <v>54.72</v>
      </c>
      <c r="AT167" s="8">
        <f>60/AT$155*AT154*30*$AP$138</f>
        <v>54.72</v>
      </c>
      <c r="AU167" s="8">
        <f>60/AU$155*AU154*30*$AP$138</f>
        <v>37.619999999999997</v>
      </c>
      <c r="AV167" s="8">
        <f>60/AV$155*AV154*30*$AP$138</f>
        <v>27.36</v>
      </c>
      <c r="AX167" s="8">
        <f t="shared" si="25"/>
        <v>273.60000000000002</v>
      </c>
      <c r="AY167" s="8">
        <f t="shared" si="25"/>
        <v>273.60000000000002</v>
      </c>
      <c r="AZ167" s="8">
        <f t="shared" si="25"/>
        <v>273.60000000000002</v>
      </c>
      <c r="BB167" s="8">
        <f t="shared" si="26"/>
        <v>273.60000000000002</v>
      </c>
      <c r="BC167" s="8">
        <f t="shared" si="26"/>
        <v>188.1</v>
      </c>
      <c r="BD167" s="8">
        <f t="shared" si="26"/>
        <v>136.80000000000001</v>
      </c>
    </row>
    <row r="168" spans="1:56">
      <c r="A168">
        <v>1</v>
      </c>
      <c r="B168" s="12" t="s">
        <v>145</v>
      </c>
      <c r="D168" s="7" t="s">
        <v>146</v>
      </c>
      <c r="E168" s="6"/>
      <c r="F168" s="6"/>
      <c r="G168" s="6"/>
      <c r="J168" s="3">
        <f>J$157+SUM(J159:J167)</f>
        <v>1026.02</v>
      </c>
      <c r="K168" s="3">
        <f>K$157+SUM(K159:K167)</f>
        <v>279.68600000000004</v>
      </c>
      <c r="L168" s="3">
        <f>L$157+SUM(L159:L167)</f>
        <v>279.68600000000004</v>
      </c>
      <c r="N168" s="3">
        <f>N$157+SUM(N159:N167)</f>
        <v>878.19679999999994</v>
      </c>
      <c r="O168" s="3">
        <f>O$157+SUM(O159:O167)</f>
        <v>195.60368</v>
      </c>
      <c r="P168" s="3">
        <f>P$157+SUM(P159:P167)</f>
        <v>185.34368000000001</v>
      </c>
      <c r="R168" s="3">
        <f>R$157+SUM(R159:R167)</f>
        <v>1026.02</v>
      </c>
      <c r="S168" s="3">
        <f>S$157+SUM(S159:S167)</f>
        <v>279.68600000000004</v>
      </c>
      <c r="T168" s="3">
        <f>T$157+SUM(T159:T167)</f>
        <v>279.68600000000004</v>
      </c>
      <c r="V168" s="3">
        <f>V$157+SUM(V159:V167)</f>
        <v>878.19679999999994</v>
      </c>
      <c r="W168" s="3">
        <f>W$157+SUM(W159:W167)</f>
        <v>195.60368</v>
      </c>
      <c r="X168" s="3">
        <f>X$157+SUM(X159:X167)</f>
        <v>185.34368000000001</v>
      </c>
      <c r="Z168" s="3">
        <f>Z$157+SUM(Z159:Z167)</f>
        <v>1026.02</v>
      </c>
      <c r="AA168" s="3">
        <f>AA$157+SUM(AA159:AA167)</f>
        <v>279.68600000000004</v>
      </c>
      <c r="AB168" s="3">
        <f>AB$157+SUM(AB159:AB167)</f>
        <v>279.68600000000004</v>
      </c>
      <c r="AD168" s="3">
        <f>AD$157+SUM(AD159:AD167)</f>
        <v>878.19679999999994</v>
      </c>
      <c r="AE168" s="3">
        <f>AE$157+SUM(AE159:AE167)</f>
        <v>195.60368</v>
      </c>
      <c r="AF168" s="3">
        <f>AF$157+SUM(AF159:AF167)</f>
        <v>185.34368000000001</v>
      </c>
      <c r="AH168" s="3">
        <f>AH$157+SUM(AH159:AH167)</f>
        <v>1026.02</v>
      </c>
      <c r="AI168" s="3">
        <f>AI$157+SUM(AI159:AI167)</f>
        <v>279.68600000000004</v>
      </c>
      <c r="AJ168" s="3">
        <f>AJ$157+SUM(AJ159:AJ167)</f>
        <v>279.68600000000004</v>
      </c>
      <c r="AL168" s="3">
        <f>AL$157+SUM(AL159:AL167)</f>
        <v>878.19679999999994</v>
      </c>
      <c r="AM168" s="3">
        <f>AM$157+SUM(AM159:AM167)</f>
        <v>195.60368</v>
      </c>
      <c r="AN168" s="3">
        <f>AN$157+SUM(AN159:AN167)</f>
        <v>185.34368000000001</v>
      </c>
      <c r="AP168" s="3">
        <f>AP$157+SUM(AP159:AP167)</f>
        <v>1026.02</v>
      </c>
      <c r="AQ168" s="3">
        <f>AQ$157+SUM(AQ159:AQ167)</f>
        <v>279.68600000000004</v>
      </c>
      <c r="AR168" s="3">
        <f>AR$157+SUM(AR159:AR167)</f>
        <v>279.68600000000004</v>
      </c>
      <c r="AT168" s="3">
        <f>AT$157+SUM(AT159:AT167)</f>
        <v>878.19679999999994</v>
      </c>
      <c r="AU168" s="3">
        <f>AU$157+SUM(AU159:AU167)</f>
        <v>195.60368</v>
      </c>
      <c r="AV168" s="3">
        <f>AV$157+SUM(AV159:AV167)</f>
        <v>185.34368000000001</v>
      </c>
      <c r="AX168" s="3">
        <f>J168+R168+Z168+AH168+AP168</f>
        <v>5130.1000000000004</v>
      </c>
      <c r="AY168" s="3">
        <f t="shared" si="25"/>
        <v>1398.4300000000003</v>
      </c>
      <c r="AZ168" s="3">
        <f t="shared" si="25"/>
        <v>1398.4300000000003</v>
      </c>
      <c r="BB168" s="3">
        <f t="shared" si="26"/>
        <v>4390.9839999999995</v>
      </c>
      <c r="BC168" s="3">
        <f t="shared" si="26"/>
        <v>978.01839999999993</v>
      </c>
      <c r="BD168" s="3">
        <f t="shared" si="26"/>
        <v>926.71839999999997</v>
      </c>
    </row>
    <row r="169" spans="1:56">
      <c r="A169">
        <v>1</v>
      </c>
      <c r="B169" s="12" t="s">
        <v>145</v>
      </c>
      <c r="E169" s="6"/>
      <c r="F169" s="6"/>
      <c r="G169" s="6"/>
      <c r="L169" s="3">
        <f>J168+K168+L168</f>
        <v>1585.3920000000003</v>
      </c>
      <c r="P169" s="3">
        <f>N168+O168+P168</f>
        <v>1259.1441599999998</v>
      </c>
      <c r="T169" s="3">
        <f>R168+S168+T168</f>
        <v>1585.3920000000003</v>
      </c>
      <c r="X169" s="3">
        <f>V168+W168+X168</f>
        <v>1259.1441599999998</v>
      </c>
      <c r="AB169" s="3">
        <f>Z168+AA168+AB168</f>
        <v>1585.3920000000003</v>
      </c>
      <c r="AF169" s="3">
        <f>AD168+AE168+AF168</f>
        <v>1259.1441599999998</v>
      </c>
      <c r="AJ169" s="3">
        <f>AH168+AI168+AJ168</f>
        <v>1585.3920000000003</v>
      </c>
      <c r="AN169" s="3">
        <f>AL168+AM168+AN168</f>
        <v>1259.1441599999998</v>
      </c>
      <c r="AR169" s="3">
        <f>AP168+AQ168+AR168</f>
        <v>1585.3920000000003</v>
      </c>
      <c r="AV169" s="3">
        <f>AT168+AU168+AV168</f>
        <v>1259.1441599999998</v>
      </c>
      <c r="AZ169" s="3">
        <f>AX168+AY168+AZ168</f>
        <v>7926.9600000000009</v>
      </c>
      <c r="BD169" s="3">
        <f>BB168+BC168+BD168</f>
        <v>6295.7207999999991</v>
      </c>
    </row>
    <row r="170" spans="1:56">
      <c r="A170">
        <v>1</v>
      </c>
      <c r="B170" s="12" t="s">
        <v>147</v>
      </c>
      <c r="D170" s="7" t="s">
        <v>148</v>
      </c>
      <c r="E170" s="6"/>
      <c r="F170" s="6"/>
      <c r="G170" s="6"/>
      <c r="J170" s="3">
        <f>J$158+SUM(J159:J167)</f>
        <v>1056.02</v>
      </c>
      <c r="K170" s="3">
        <f>K$158+SUM(K159:K167)</f>
        <v>309.68600000000004</v>
      </c>
      <c r="L170" s="3">
        <f>L$158+SUM(L159:L167)</f>
        <v>309.68600000000004</v>
      </c>
      <c r="N170" s="3">
        <f>N$158+SUM(N159:N167)</f>
        <v>908.19679999999994</v>
      </c>
      <c r="O170" s="3">
        <f>O$158+SUM(O159:O167)</f>
        <v>225.60368</v>
      </c>
      <c r="P170" s="3">
        <f>P$158+SUM(P159:P167)</f>
        <v>215.34368000000001</v>
      </c>
      <c r="R170" s="3">
        <f>R$158+SUM(R159:R167)</f>
        <v>1056.02</v>
      </c>
      <c r="S170" s="3">
        <f>S$158+SUM(S159:S167)</f>
        <v>309.68600000000004</v>
      </c>
      <c r="T170" s="3">
        <f>T$158+SUM(T159:T167)</f>
        <v>309.68600000000004</v>
      </c>
      <c r="V170" s="3">
        <f>V$158+SUM(V159:V167)</f>
        <v>908.19679999999994</v>
      </c>
      <c r="W170" s="3">
        <f>W$158+SUM(W159:W167)</f>
        <v>225.60368</v>
      </c>
      <c r="X170" s="3">
        <f>X$158+SUM(X159:X167)</f>
        <v>215.34368000000001</v>
      </c>
      <c r="Z170" s="3">
        <f>Z$158+SUM(Z159:Z167)</f>
        <v>1056.02</v>
      </c>
      <c r="AA170" s="3">
        <f>AA$158+SUM(AA159:AA167)</f>
        <v>309.68600000000004</v>
      </c>
      <c r="AB170" s="3">
        <f>AB$158+SUM(AB159:AB167)</f>
        <v>309.68600000000004</v>
      </c>
      <c r="AD170" s="3">
        <f>AD$158+SUM(AD159:AD167)</f>
        <v>908.19679999999994</v>
      </c>
      <c r="AE170" s="3">
        <f>AE$158+SUM(AE159:AE167)</f>
        <v>225.60368</v>
      </c>
      <c r="AF170" s="3">
        <f>AF$158+SUM(AF159:AF167)</f>
        <v>215.34368000000001</v>
      </c>
      <c r="AH170" s="3">
        <f>AH$158+SUM(AH159:AH167)</f>
        <v>1056.02</v>
      </c>
      <c r="AI170" s="3">
        <f>AI$158+SUM(AI159:AI167)</f>
        <v>309.68600000000004</v>
      </c>
      <c r="AJ170" s="3">
        <f>AJ$158+SUM(AJ159:AJ167)</f>
        <v>309.68600000000004</v>
      </c>
      <c r="AL170" s="3">
        <f>AL$158+SUM(AL159:AL167)</f>
        <v>908.19679999999994</v>
      </c>
      <c r="AM170" s="3">
        <f>AM$158+SUM(AM159:AM167)</f>
        <v>225.60368</v>
      </c>
      <c r="AN170" s="3">
        <f>AN$158+SUM(AN159:AN167)</f>
        <v>215.34368000000001</v>
      </c>
      <c r="AP170" s="3">
        <f>AP$158+SUM(AP159:AP167)</f>
        <v>1056.02</v>
      </c>
      <c r="AQ170" s="3">
        <f>AQ$158+SUM(AQ159:AQ167)</f>
        <v>309.68600000000004</v>
      </c>
      <c r="AR170" s="3">
        <f>AR$158+SUM(AR159:AR167)</f>
        <v>309.68600000000004</v>
      </c>
      <c r="AT170" s="3">
        <f>AT$158+SUM(AT159:AT167)</f>
        <v>908.19679999999994</v>
      </c>
      <c r="AU170" s="3">
        <f>AU$158+SUM(AU159:AU167)</f>
        <v>225.60368</v>
      </c>
      <c r="AV170" s="3">
        <f>AV$158+SUM(AV159:AV167)</f>
        <v>215.34368000000001</v>
      </c>
      <c r="AX170" s="3">
        <f>J170+R170+Z170+AH170+AP170</f>
        <v>5280.1</v>
      </c>
      <c r="AY170" s="3">
        <f t="shared" ref="AY170:AZ170" si="27">K170+S170+AA170+AI170+AQ170</f>
        <v>1548.4300000000003</v>
      </c>
      <c r="AZ170" s="3">
        <f t="shared" si="27"/>
        <v>1548.4300000000003</v>
      </c>
      <c r="BB170" s="3">
        <f t="shared" ref="BB170:BD170" si="28">N170+V170+AD170+AL170+AT170</f>
        <v>4540.9839999999995</v>
      </c>
      <c r="BC170" s="3">
        <f t="shared" si="28"/>
        <v>1128.0183999999999</v>
      </c>
      <c r="BD170" s="3">
        <f t="shared" si="28"/>
        <v>1076.7184</v>
      </c>
    </row>
    <row r="171" spans="1:56">
      <c r="A171">
        <v>1</v>
      </c>
      <c r="B171" s="12" t="s">
        <v>147</v>
      </c>
      <c r="E171" s="6"/>
      <c r="F171" s="6"/>
      <c r="G171" s="6"/>
      <c r="L171" s="3">
        <f>J170+K170+L170</f>
        <v>1675.3920000000003</v>
      </c>
      <c r="P171" s="3">
        <f>N170+O170+P170</f>
        <v>1349.1441599999998</v>
      </c>
      <c r="T171" s="3">
        <f>R170+S170+T170</f>
        <v>1675.3920000000003</v>
      </c>
      <c r="X171" s="3">
        <f>V170+W170+X170</f>
        <v>1349.1441599999998</v>
      </c>
      <c r="AB171" s="3">
        <f>Z170+AA170+AB170</f>
        <v>1675.3920000000003</v>
      </c>
      <c r="AF171" s="3">
        <f>AD170+AE170+AF170</f>
        <v>1349.1441599999998</v>
      </c>
      <c r="AJ171" s="3">
        <f>AH170+AI170+AJ170</f>
        <v>1675.3920000000003</v>
      </c>
      <c r="AN171" s="3">
        <f>AL170+AM170+AN170</f>
        <v>1349.1441599999998</v>
      </c>
      <c r="AR171" s="3">
        <f>AP170+AQ170+AR170</f>
        <v>1675.3920000000003</v>
      </c>
      <c r="AV171" s="3">
        <f>AT170+AU170+AV170</f>
        <v>1349.1441599999998</v>
      </c>
      <c r="AZ171" s="3">
        <f>AX170+AY170+AZ170</f>
        <v>8376.9600000000009</v>
      </c>
      <c r="BD171" s="3">
        <f>BB170+BC170+BD170</f>
        <v>6745.7207999999991</v>
      </c>
    </row>
    <row r="172" spans="1:56">
      <c r="A172">
        <v>1</v>
      </c>
      <c r="B172">
        <v>1</v>
      </c>
      <c r="F172"/>
    </row>
    <row r="173" spans="1:56">
      <c r="A173">
        <v>1</v>
      </c>
      <c r="B173">
        <v>1</v>
      </c>
      <c r="F173"/>
      <c r="N173" s="2">
        <f>N168-J168</f>
        <v>-147.82320000000004</v>
      </c>
      <c r="O173" s="2">
        <f>O168-K168</f>
        <v>-84.082320000000038</v>
      </c>
      <c r="P173" s="2">
        <f>P168-L168</f>
        <v>-94.342320000000029</v>
      </c>
      <c r="V173" s="2">
        <f>V168-R168</f>
        <v>-147.82320000000004</v>
      </c>
      <c r="W173" s="2">
        <f>W168-S168</f>
        <v>-84.082320000000038</v>
      </c>
      <c r="X173" s="2">
        <f>X168-T168</f>
        <v>-94.342320000000029</v>
      </c>
      <c r="AD173" s="2">
        <f>AD168-Z168</f>
        <v>-147.82320000000004</v>
      </c>
      <c r="AE173" s="2">
        <f>AE168-AA168</f>
        <v>-84.082320000000038</v>
      </c>
      <c r="AF173" s="2">
        <f>AF168-AB168</f>
        <v>-94.342320000000029</v>
      </c>
      <c r="AL173" s="2">
        <f>AL168-AH168</f>
        <v>-147.82320000000004</v>
      </c>
      <c r="AM173" s="2">
        <f>AM168-AI168</f>
        <v>-84.082320000000038</v>
      </c>
      <c r="AN173" s="2">
        <f>AN168-AJ168</f>
        <v>-94.342320000000029</v>
      </c>
      <c r="AT173" s="2">
        <f>AT168-AP168</f>
        <v>-147.82320000000004</v>
      </c>
      <c r="AU173" s="2">
        <f>AU168-AQ168</f>
        <v>-84.082320000000038</v>
      </c>
      <c r="AV173" s="2">
        <f>AV168-AR168</f>
        <v>-94.342320000000029</v>
      </c>
      <c r="BB173" s="2">
        <f>BB168-AX168</f>
        <v>-739.11600000000089</v>
      </c>
      <c r="BC173" s="2">
        <f>BC168-AY168</f>
        <v>-420.41160000000036</v>
      </c>
      <c r="BD173" s="2">
        <f>BD168-AZ168</f>
        <v>-471.71160000000032</v>
      </c>
    </row>
    <row r="174" spans="1:56">
      <c r="A174">
        <v>1</v>
      </c>
      <c r="B174">
        <v>1</v>
      </c>
      <c r="F174"/>
      <c r="P174" s="2">
        <f>P169-L169</f>
        <v>-326.24784000000045</v>
      </c>
      <c r="X174" s="2">
        <f>X169-T169</f>
        <v>-326.24784000000045</v>
      </c>
      <c r="AF174" s="2">
        <f>AF169-AB169</f>
        <v>-326.24784000000045</v>
      </c>
      <c r="AN174" s="2">
        <f>AN169-AJ169</f>
        <v>-326.24784000000045</v>
      </c>
      <c r="AV174" s="2">
        <f>AV169-AR169</f>
        <v>-326.24784000000045</v>
      </c>
      <c r="BD174" s="2">
        <f>BD169-AZ169</f>
        <v>-1631.2392000000018</v>
      </c>
    </row>
    <row r="175" spans="1:56">
      <c r="A175">
        <v>1</v>
      </c>
      <c r="B175">
        <v>1</v>
      </c>
      <c r="F175"/>
      <c r="N175" s="2">
        <f>N170-J170</f>
        <v>-147.82320000000004</v>
      </c>
      <c r="O175" s="2">
        <f>O170-K170</f>
        <v>-84.082320000000038</v>
      </c>
      <c r="P175" s="2">
        <f>P170-L170</f>
        <v>-94.342320000000029</v>
      </c>
      <c r="V175" s="2">
        <f>V170-R170</f>
        <v>-147.82320000000004</v>
      </c>
      <c r="W175" s="2">
        <f>W170-S170</f>
        <v>-84.082320000000038</v>
      </c>
      <c r="X175" s="2">
        <f>X170-T170</f>
        <v>-94.342320000000029</v>
      </c>
      <c r="AD175" s="2">
        <f>AD170-Z170</f>
        <v>-147.82320000000004</v>
      </c>
      <c r="AE175" s="2">
        <f>AE170-AA170</f>
        <v>-84.082320000000038</v>
      </c>
      <c r="AF175" s="2">
        <f>AF170-AB170</f>
        <v>-94.342320000000029</v>
      </c>
      <c r="AL175" s="2">
        <f>AL170-AH170</f>
        <v>-147.82320000000004</v>
      </c>
      <c r="AM175" s="2">
        <f>AM170-AI170</f>
        <v>-84.082320000000038</v>
      </c>
      <c r="AN175" s="2">
        <f>AN170-AJ170</f>
        <v>-94.342320000000029</v>
      </c>
      <c r="AT175" s="2">
        <f>AT170-AP170</f>
        <v>-147.82320000000004</v>
      </c>
      <c r="AU175" s="2">
        <f>AU170-AQ170</f>
        <v>-84.082320000000038</v>
      </c>
      <c r="AV175" s="2">
        <f>AV170-AR170</f>
        <v>-94.342320000000029</v>
      </c>
      <c r="BB175" s="2">
        <f>BB170-AX170</f>
        <v>-739.11600000000089</v>
      </c>
      <c r="BC175" s="2">
        <f>BC170-AY170</f>
        <v>-420.41160000000036</v>
      </c>
      <c r="BD175" s="2">
        <f>BD170-AZ170</f>
        <v>-471.71160000000032</v>
      </c>
    </row>
    <row r="176" spans="1:56">
      <c r="A176">
        <v>1</v>
      </c>
      <c r="B176">
        <v>1</v>
      </c>
      <c r="F176"/>
      <c r="P176" s="2">
        <f>P171-L171</f>
        <v>-326.24784000000045</v>
      </c>
      <c r="X176" s="2">
        <f>X171-T171</f>
        <v>-326.24784000000045</v>
      </c>
      <c r="AF176" s="2">
        <f>AF171-AB171</f>
        <v>-326.24784000000045</v>
      </c>
      <c r="AN176" s="2">
        <f>AN171-AJ171</f>
        <v>-326.24784000000045</v>
      </c>
      <c r="AV176" s="2">
        <f>AV171-AR171</f>
        <v>-326.24784000000045</v>
      </c>
      <c r="BD176" s="2">
        <f>BD171-AZ171</f>
        <v>-1631.2392000000018</v>
      </c>
    </row>
    <row r="177" spans="1:56">
      <c r="A177">
        <v>1</v>
      </c>
      <c r="B177">
        <v>1</v>
      </c>
      <c r="C177" t="s">
        <v>26</v>
      </c>
      <c r="F177"/>
    </row>
    <row r="178" spans="1:56">
      <c r="A178">
        <v>1</v>
      </c>
      <c r="B178">
        <v>1</v>
      </c>
      <c r="D178" s="6" t="s">
        <v>74</v>
      </c>
      <c r="E178" s="6"/>
      <c r="F178" s="6"/>
      <c r="G178" s="6"/>
      <c r="J178" s="6"/>
      <c r="K178" s="6"/>
      <c r="L178" s="6"/>
      <c r="N178" s="6"/>
      <c r="O178" s="6"/>
      <c r="P178" s="6"/>
      <c r="R178" s="6"/>
      <c r="S178" s="6"/>
      <c r="T178" s="6"/>
      <c r="U178" s="6"/>
      <c r="V178" s="6"/>
      <c r="W178" s="6"/>
      <c r="X178" s="6"/>
      <c r="Z178" s="6"/>
      <c r="AA178" s="6"/>
      <c r="AB178" s="6"/>
      <c r="AC178" s="6"/>
      <c r="AD178" s="6"/>
      <c r="AE178" s="6"/>
      <c r="AF178" s="6"/>
      <c r="AH178" s="6"/>
      <c r="AI178" s="6"/>
      <c r="AJ178" s="6"/>
      <c r="AK178" s="6"/>
      <c r="AL178" s="6"/>
      <c r="AM178" s="6"/>
      <c r="AN178" s="6"/>
      <c r="AP178" s="6"/>
      <c r="AQ178" s="6"/>
      <c r="AR178" s="6"/>
      <c r="AS178" s="6"/>
      <c r="AT178" s="6"/>
      <c r="AU178" s="6"/>
      <c r="AV178" s="6"/>
    </row>
    <row r="179" spans="1:56">
      <c r="A179">
        <v>1</v>
      </c>
      <c r="B179">
        <v>1</v>
      </c>
      <c r="C179" s="6"/>
      <c r="D179" s="6" t="s">
        <v>241</v>
      </c>
      <c r="E179" s="91" t="s">
        <v>76</v>
      </c>
      <c r="F179" s="6"/>
      <c r="G179" s="6"/>
      <c r="J179" s="6">
        <v>0.27300000000000002</v>
      </c>
      <c r="K179" s="6" t="s">
        <v>172</v>
      </c>
      <c r="L179" s="356" t="s">
        <v>242</v>
      </c>
      <c r="N179" s="6"/>
      <c r="O179" s="6"/>
      <c r="P179" s="356"/>
      <c r="R179" s="6">
        <v>0.27300000000000002</v>
      </c>
      <c r="S179" s="6" t="s">
        <v>172</v>
      </c>
      <c r="T179" s="356" t="s">
        <v>242</v>
      </c>
      <c r="V179" s="6"/>
      <c r="W179" s="6"/>
      <c r="X179" s="356"/>
      <c r="Z179" s="6">
        <v>0.27300000000000002</v>
      </c>
      <c r="AA179" s="6" t="s">
        <v>172</v>
      </c>
      <c r="AB179" s="356" t="s">
        <v>242</v>
      </c>
      <c r="AD179" s="6"/>
      <c r="AE179" s="6"/>
      <c r="AF179" s="356"/>
      <c r="AH179" s="6">
        <v>0.27300000000000002</v>
      </c>
      <c r="AI179" s="6" t="s">
        <v>172</v>
      </c>
      <c r="AJ179" s="356" t="s">
        <v>242</v>
      </c>
      <c r="AL179" s="6">
        <v>0.27300000000000002</v>
      </c>
      <c r="AM179" s="6" t="s">
        <v>172</v>
      </c>
      <c r="AN179" s="356" t="s">
        <v>242</v>
      </c>
      <c r="AP179" s="6">
        <v>0.27300000000000002</v>
      </c>
      <c r="AQ179" s="6" t="s">
        <v>172</v>
      </c>
      <c r="AR179" s="356" t="s">
        <v>242</v>
      </c>
      <c r="AT179" s="6"/>
      <c r="AU179" s="6"/>
      <c r="AV179" s="356"/>
    </row>
    <row r="180" spans="1:56">
      <c r="A180">
        <v>1</v>
      </c>
      <c r="B180">
        <v>1</v>
      </c>
      <c r="C180" s="6"/>
      <c r="D180" s="6" t="s">
        <v>243</v>
      </c>
      <c r="E180" s="6"/>
      <c r="F180" s="6"/>
      <c r="G180" s="6"/>
      <c r="J180" s="6">
        <v>0.54600000000000004</v>
      </c>
      <c r="K180" s="6" t="s">
        <v>172</v>
      </c>
      <c r="L180" s="356" t="s">
        <v>244</v>
      </c>
      <c r="N180" s="357">
        <v>0.20100000000000001</v>
      </c>
      <c r="O180" s="6" t="s">
        <v>172</v>
      </c>
      <c r="P180" s="356" t="s">
        <v>560</v>
      </c>
      <c r="R180" s="6">
        <v>0.54600000000000004</v>
      </c>
      <c r="S180" s="6" t="s">
        <v>172</v>
      </c>
      <c r="T180" s="356" t="s">
        <v>244</v>
      </c>
      <c r="V180" s="357">
        <v>0.20100000000000001</v>
      </c>
      <c r="W180" s="6" t="s">
        <v>172</v>
      </c>
      <c r="X180" s="356" t="s">
        <v>560</v>
      </c>
      <c r="Z180" s="6">
        <v>0.54600000000000004</v>
      </c>
      <c r="AA180" s="6" t="s">
        <v>172</v>
      </c>
      <c r="AB180" s="356" t="s">
        <v>244</v>
      </c>
      <c r="AD180" s="357">
        <v>0.20100000000000001</v>
      </c>
      <c r="AE180" s="6" t="s">
        <v>172</v>
      </c>
      <c r="AF180" s="356" t="s">
        <v>560</v>
      </c>
      <c r="AH180" s="6">
        <v>0.54600000000000004</v>
      </c>
      <c r="AI180" s="6" t="s">
        <v>172</v>
      </c>
      <c r="AJ180" s="356" t="s">
        <v>244</v>
      </c>
      <c r="AL180" s="357">
        <v>0.20100000000000001</v>
      </c>
      <c r="AM180" s="6" t="s">
        <v>172</v>
      </c>
      <c r="AN180" s="356" t="s">
        <v>560</v>
      </c>
      <c r="AP180" s="6">
        <v>0.54600000000000004</v>
      </c>
      <c r="AQ180" s="6" t="s">
        <v>172</v>
      </c>
      <c r="AR180" s="356" t="s">
        <v>244</v>
      </c>
      <c r="AT180" s="357">
        <v>0.20100000000000001</v>
      </c>
      <c r="AU180" s="6" t="s">
        <v>172</v>
      </c>
      <c r="AV180" s="356" t="s">
        <v>560</v>
      </c>
    </row>
    <row r="181" spans="1:56">
      <c r="A181">
        <v>1</v>
      </c>
      <c r="B181">
        <v>1</v>
      </c>
      <c r="C181" s="6"/>
      <c r="D181" s="6" t="s">
        <v>245</v>
      </c>
      <c r="E181" s="6"/>
      <c r="F181" s="6"/>
      <c r="G181" s="6"/>
      <c r="J181" s="6">
        <v>1.0920000000000001</v>
      </c>
      <c r="K181" s="6" t="s">
        <v>172</v>
      </c>
      <c r="L181" s="356" t="s">
        <v>246</v>
      </c>
      <c r="P181" s="36"/>
      <c r="R181" s="6">
        <v>1.0920000000000001</v>
      </c>
      <c r="S181" s="6" t="s">
        <v>172</v>
      </c>
      <c r="T181" s="356" t="s">
        <v>246</v>
      </c>
      <c r="X181" s="36"/>
      <c r="Z181" s="6">
        <v>1.0920000000000001</v>
      </c>
      <c r="AA181" s="6" t="s">
        <v>172</v>
      </c>
      <c r="AB181" s="356" t="s">
        <v>246</v>
      </c>
      <c r="AF181" s="36"/>
      <c r="AH181" s="6">
        <v>1.0920000000000001</v>
      </c>
      <c r="AI181" s="6" t="s">
        <v>172</v>
      </c>
      <c r="AJ181" s="356" t="s">
        <v>246</v>
      </c>
      <c r="AN181" s="36"/>
      <c r="AP181" s="6">
        <v>1.0920000000000001</v>
      </c>
      <c r="AQ181" s="6" t="s">
        <v>172</v>
      </c>
      <c r="AR181" s="356" t="s">
        <v>246</v>
      </c>
      <c r="AV181" s="36"/>
    </row>
    <row r="182" spans="1:56">
      <c r="A182">
        <v>1</v>
      </c>
      <c r="B182">
        <v>1</v>
      </c>
      <c r="C182" s="6"/>
      <c r="D182" s="6" t="s">
        <v>247</v>
      </c>
      <c r="E182" s="6"/>
      <c r="F182" s="6"/>
      <c r="G182" s="6"/>
      <c r="J182" s="6">
        <v>2.5999999999999999E-2</v>
      </c>
      <c r="K182" s="6" t="s">
        <v>172</v>
      </c>
      <c r="L182" s="356" t="s">
        <v>248</v>
      </c>
      <c r="N182" s="357">
        <v>2.5999999999999999E-2</v>
      </c>
      <c r="O182" s="6" t="s">
        <v>172</v>
      </c>
      <c r="P182" s="356" t="s">
        <v>248</v>
      </c>
      <c r="R182" s="6">
        <v>2.5999999999999999E-2</v>
      </c>
      <c r="S182" s="6" t="s">
        <v>172</v>
      </c>
      <c r="T182" s="356" t="s">
        <v>248</v>
      </c>
      <c r="V182" s="357">
        <v>2.5999999999999999E-2</v>
      </c>
      <c r="W182" s="6" t="s">
        <v>172</v>
      </c>
      <c r="X182" s="356" t="s">
        <v>248</v>
      </c>
      <c r="Z182" s="6">
        <v>2.5999999999999999E-2</v>
      </c>
      <c r="AA182" s="6" t="s">
        <v>172</v>
      </c>
      <c r="AB182" s="356" t="s">
        <v>248</v>
      </c>
      <c r="AD182" s="357">
        <v>2.5999999999999999E-2</v>
      </c>
      <c r="AE182" s="6" t="s">
        <v>172</v>
      </c>
      <c r="AF182" s="356" t="s">
        <v>248</v>
      </c>
      <c r="AH182" s="6">
        <v>2.5999999999999999E-2</v>
      </c>
      <c r="AI182" s="6" t="s">
        <v>172</v>
      </c>
      <c r="AJ182" s="356" t="s">
        <v>248</v>
      </c>
      <c r="AL182" s="357">
        <v>2.5999999999999999E-2</v>
      </c>
      <c r="AM182" s="6" t="s">
        <v>172</v>
      </c>
      <c r="AN182" s="356" t="s">
        <v>248</v>
      </c>
      <c r="AP182" s="6">
        <v>2.5999999999999999E-2</v>
      </c>
      <c r="AQ182" s="6" t="s">
        <v>172</v>
      </c>
      <c r="AR182" s="356" t="s">
        <v>248</v>
      </c>
      <c r="AT182" s="357">
        <v>2.5999999999999999E-2</v>
      </c>
      <c r="AU182" s="6" t="s">
        <v>172</v>
      </c>
      <c r="AV182" s="356" t="s">
        <v>248</v>
      </c>
    </row>
    <row r="183" spans="1:56">
      <c r="A183">
        <v>1</v>
      </c>
      <c r="B183">
        <v>1</v>
      </c>
      <c r="D183" s="6" t="s">
        <v>249</v>
      </c>
      <c r="E183" s="6"/>
      <c r="F183" s="6"/>
      <c r="G183" s="6"/>
      <c r="J183" s="6">
        <v>5.1999999999999998E-2</v>
      </c>
      <c r="K183" s="6" t="s">
        <v>172</v>
      </c>
      <c r="L183" s="356" t="s">
        <v>250</v>
      </c>
      <c r="O183" s="6"/>
      <c r="P183" s="356"/>
      <c r="R183" s="6">
        <v>5.1999999999999998E-2</v>
      </c>
      <c r="S183" s="6" t="s">
        <v>172</v>
      </c>
      <c r="T183" s="356" t="s">
        <v>250</v>
      </c>
      <c r="W183" s="6"/>
      <c r="X183" s="356"/>
      <c r="Z183" s="6">
        <v>5.1999999999999998E-2</v>
      </c>
      <c r="AA183" s="6" t="s">
        <v>172</v>
      </c>
      <c r="AB183" s="356" t="s">
        <v>250</v>
      </c>
      <c r="AE183" s="6"/>
      <c r="AF183" s="356"/>
      <c r="AH183" s="6">
        <v>5.1999999999999998E-2</v>
      </c>
      <c r="AI183" s="6" t="s">
        <v>172</v>
      </c>
      <c r="AJ183" s="356" t="s">
        <v>250</v>
      </c>
      <c r="AM183" s="6"/>
      <c r="AN183" s="356"/>
      <c r="AP183" s="6">
        <v>5.1999999999999998E-2</v>
      </c>
      <c r="AQ183" s="6" t="s">
        <v>172</v>
      </c>
      <c r="AR183" s="356" t="s">
        <v>250</v>
      </c>
      <c r="AU183" s="6"/>
      <c r="AV183" s="356"/>
    </row>
    <row r="184" spans="1:56">
      <c r="A184">
        <v>1</v>
      </c>
      <c r="B184">
        <v>1</v>
      </c>
      <c r="C184" s="6"/>
      <c r="D184" s="6" t="s">
        <v>251</v>
      </c>
      <c r="E184" s="6"/>
      <c r="F184" s="6"/>
      <c r="G184" s="6"/>
      <c r="J184" s="6"/>
      <c r="K184" s="6"/>
      <c r="L184" s="6"/>
      <c r="N184" s="6"/>
      <c r="O184" s="6"/>
      <c r="P184" s="6"/>
      <c r="R184" s="6"/>
      <c r="S184" s="6"/>
      <c r="T184" s="6"/>
      <c r="V184" s="6"/>
      <c r="W184" s="6"/>
      <c r="X184" s="6"/>
      <c r="Z184" s="6"/>
      <c r="AA184" s="6"/>
      <c r="AB184" s="6"/>
      <c r="AD184" s="6"/>
      <c r="AE184" s="6"/>
      <c r="AF184" s="6"/>
      <c r="AH184" s="6"/>
      <c r="AI184" s="6"/>
      <c r="AJ184" s="6"/>
      <c r="AL184" s="6"/>
      <c r="AM184" s="6"/>
      <c r="AN184" s="6"/>
      <c r="AP184" s="6"/>
      <c r="AQ184" s="6"/>
      <c r="AR184" s="6"/>
      <c r="AT184" s="6"/>
      <c r="AU184" s="6"/>
      <c r="AV184" s="6"/>
    </row>
    <row r="185" spans="1:56">
      <c r="A185">
        <v>1</v>
      </c>
      <c r="B185">
        <v>1</v>
      </c>
      <c r="C185" s="6"/>
      <c r="D185" s="6" t="s">
        <v>252</v>
      </c>
      <c r="E185" s="6"/>
      <c r="F185" s="6"/>
      <c r="G185" s="6"/>
      <c r="J185" s="6">
        <v>0.01</v>
      </c>
      <c r="K185" s="6" t="s">
        <v>197</v>
      </c>
      <c r="L185" s="6"/>
      <c r="N185" s="6">
        <v>0.01</v>
      </c>
      <c r="O185" s="6" t="s">
        <v>197</v>
      </c>
      <c r="P185" s="6"/>
      <c r="R185" s="6">
        <v>0.01</v>
      </c>
      <c r="S185" s="6" t="s">
        <v>197</v>
      </c>
      <c r="T185" s="6"/>
      <c r="V185" s="6">
        <v>0.01</v>
      </c>
      <c r="W185" s="6" t="s">
        <v>197</v>
      </c>
      <c r="X185" s="6"/>
      <c r="Z185" s="6">
        <v>0.01</v>
      </c>
      <c r="AA185" s="6" t="s">
        <v>197</v>
      </c>
      <c r="AB185" s="6"/>
      <c r="AD185" s="6">
        <v>0.01</v>
      </c>
      <c r="AE185" s="6" t="s">
        <v>197</v>
      </c>
      <c r="AF185" s="6"/>
      <c r="AH185" s="6">
        <v>0.01</v>
      </c>
      <c r="AI185" s="6" t="s">
        <v>197</v>
      </c>
      <c r="AJ185" s="6"/>
      <c r="AL185" s="6">
        <v>0.01</v>
      </c>
      <c r="AM185" s="6" t="s">
        <v>197</v>
      </c>
      <c r="AN185" s="6"/>
      <c r="AP185" s="6">
        <v>0.01</v>
      </c>
      <c r="AQ185" s="6" t="s">
        <v>197</v>
      </c>
      <c r="AR185" s="6"/>
      <c r="AT185" s="6">
        <v>0.01</v>
      </c>
      <c r="AU185" s="6" t="s">
        <v>197</v>
      </c>
      <c r="AV185" s="6"/>
    </row>
    <row r="186" spans="1:56">
      <c r="A186">
        <v>1</v>
      </c>
      <c r="B186">
        <v>1</v>
      </c>
      <c r="C186" s="6"/>
      <c r="D186" s="6"/>
      <c r="E186" s="6"/>
      <c r="F186" s="6"/>
      <c r="G186" s="6"/>
      <c r="J186" s="6"/>
      <c r="K186" s="6"/>
      <c r="L186" s="6"/>
      <c r="N186" s="6"/>
      <c r="O186" s="6"/>
      <c r="P186" s="6"/>
      <c r="R186" s="6"/>
      <c r="S186" s="6"/>
      <c r="T186" s="6"/>
      <c r="V186" s="6"/>
      <c r="W186" s="6"/>
      <c r="X186" s="6"/>
      <c r="Z186" s="6"/>
      <c r="AA186" s="6"/>
      <c r="AB186" s="6"/>
      <c r="AD186" s="6"/>
      <c r="AE186" s="6"/>
      <c r="AF186" s="6"/>
      <c r="AH186" s="6"/>
      <c r="AI186" s="6"/>
      <c r="AJ186" s="6"/>
      <c r="AL186" s="6"/>
      <c r="AM186" s="6"/>
      <c r="AN186" s="6"/>
      <c r="AP186" s="6"/>
      <c r="AQ186" s="6"/>
      <c r="AR186" s="6"/>
      <c r="AT186" s="6"/>
      <c r="AU186" s="6"/>
      <c r="AV186" s="6"/>
    </row>
    <row r="187" spans="1:56">
      <c r="A187">
        <v>1</v>
      </c>
      <c r="B187">
        <v>1</v>
      </c>
      <c r="C187" s="6"/>
      <c r="D187" s="6"/>
      <c r="E187" s="6"/>
      <c r="F187" s="6"/>
      <c r="G187" s="6"/>
      <c r="J187" s="6" t="s">
        <v>82</v>
      </c>
      <c r="K187" s="6"/>
      <c r="L187" s="6"/>
      <c r="N187" s="6" t="s">
        <v>83</v>
      </c>
      <c r="O187" s="6"/>
      <c r="P187" s="6"/>
      <c r="R187" s="6" t="s">
        <v>82</v>
      </c>
      <c r="S187" s="6"/>
      <c r="T187" s="6"/>
      <c r="U187" s="6"/>
      <c r="V187" s="6" t="s">
        <v>83</v>
      </c>
      <c r="W187" s="6"/>
      <c r="X187" s="6"/>
      <c r="Z187" s="6" t="s">
        <v>82</v>
      </c>
      <c r="AA187" s="6"/>
      <c r="AB187" s="6"/>
      <c r="AC187" s="6"/>
      <c r="AD187" s="6" t="s">
        <v>83</v>
      </c>
      <c r="AE187" s="6"/>
      <c r="AF187" s="6"/>
      <c r="AH187" s="6" t="s">
        <v>82</v>
      </c>
      <c r="AI187" s="6"/>
      <c r="AJ187" s="6"/>
      <c r="AK187" s="6"/>
      <c r="AL187" s="6" t="s">
        <v>83</v>
      </c>
      <c r="AM187" s="6"/>
      <c r="AN187" s="6"/>
      <c r="AP187" s="6" t="s">
        <v>82</v>
      </c>
      <c r="AQ187" s="6"/>
      <c r="AR187" s="6"/>
      <c r="AS187" s="6"/>
      <c r="AT187" s="6" t="s">
        <v>83</v>
      </c>
      <c r="AU187" s="6"/>
      <c r="AV187" s="6"/>
      <c r="AX187" s="6" t="s">
        <v>82</v>
      </c>
      <c r="AY187" s="6"/>
      <c r="AZ187" s="6"/>
      <c r="BA187" s="6"/>
      <c r="BB187" s="6" t="s">
        <v>83</v>
      </c>
      <c r="BC187" s="6"/>
      <c r="BD187" s="6"/>
    </row>
    <row r="188" spans="1:56">
      <c r="A188" s="12" t="s">
        <v>84</v>
      </c>
      <c r="B188" s="12" t="s">
        <v>85</v>
      </c>
      <c r="C188" s="6"/>
      <c r="D188" s="4" t="s">
        <v>26</v>
      </c>
      <c r="E188" s="43"/>
      <c r="F188" s="44"/>
      <c r="G188" s="45"/>
      <c r="H188" s="46"/>
      <c r="J188" s="21" t="s">
        <v>86</v>
      </c>
      <c r="K188" s="20"/>
      <c r="L188" s="19"/>
      <c r="N188" s="21" t="s">
        <v>86</v>
      </c>
      <c r="O188" s="20"/>
      <c r="P188" s="19"/>
      <c r="R188" s="21" t="s">
        <v>87</v>
      </c>
      <c r="S188" s="20"/>
      <c r="T188" s="19"/>
      <c r="V188" s="21" t="s">
        <v>87</v>
      </c>
      <c r="W188" s="20"/>
      <c r="X188" s="19"/>
      <c r="Z188" s="21" t="s">
        <v>88</v>
      </c>
      <c r="AA188" s="20"/>
      <c r="AB188" s="19"/>
      <c r="AD188" s="21" t="s">
        <v>88</v>
      </c>
      <c r="AE188" s="20"/>
      <c r="AF188" s="19"/>
      <c r="AH188" s="21" t="s">
        <v>89</v>
      </c>
      <c r="AI188" s="20"/>
      <c r="AJ188" s="19"/>
      <c r="AL188" s="21" t="s">
        <v>89</v>
      </c>
      <c r="AM188" s="20"/>
      <c r="AN188" s="19"/>
      <c r="AP188" s="21" t="s">
        <v>90</v>
      </c>
      <c r="AQ188" s="20"/>
      <c r="AR188" s="19"/>
      <c r="AT188" s="21" t="s">
        <v>90</v>
      </c>
      <c r="AU188" s="20"/>
      <c r="AV188" s="19"/>
      <c r="AX188" s="21" t="s">
        <v>91</v>
      </c>
      <c r="AY188" s="20"/>
      <c r="AZ188" s="19"/>
      <c r="BB188" s="21" t="s">
        <v>91</v>
      </c>
      <c r="BC188" s="20"/>
      <c r="BD188" s="19"/>
    </row>
    <row r="189" spans="1:56">
      <c r="A189" s="12" t="s">
        <v>84</v>
      </c>
      <c r="B189" s="12" t="s">
        <v>85</v>
      </c>
      <c r="C189" s="6"/>
      <c r="D189" s="7"/>
      <c r="E189" s="7" t="s">
        <v>151</v>
      </c>
      <c r="F189" s="18" t="s">
        <v>92</v>
      </c>
      <c r="G189" s="7" t="s">
        <v>93</v>
      </c>
      <c r="H189" s="17" t="s">
        <v>94</v>
      </c>
      <c r="J189" s="18" t="s">
        <v>8</v>
      </c>
      <c r="K189" s="18" t="s">
        <v>9</v>
      </c>
      <c r="L189" s="18" t="s">
        <v>10</v>
      </c>
      <c r="N189" s="18" t="s">
        <v>8</v>
      </c>
      <c r="O189" s="18" t="s">
        <v>9</v>
      </c>
      <c r="P189" s="18" t="s">
        <v>10</v>
      </c>
      <c r="R189" s="18" t="s">
        <v>8</v>
      </c>
      <c r="S189" s="18" t="s">
        <v>9</v>
      </c>
      <c r="T189" s="18" t="s">
        <v>10</v>
      </c>
      <c r="V189" s="18" t="s">
        <v>8</v>
      </c>
      <c r="W189" s="18" t="s">
        <v>9</v>
      </c>
      <c r="X189" s="18" t="s">
        <v>10</v>
      </c>
      <c r="Z189" s="18" t="s">
        <v>8</v>
      </c>
      <c r="AA189" s="18" t="s">
        <v>9</v>
      </c>
      <c r="AB189" s="18" t="s">
        <v>10</v>
      </c>
      <c r="AD189" s="18" t="s">
        <v>8</v>
      </c>
      <c r="AE189" s="18" t="s">
        <v>9</v>
      </c>
      <c r="AF189" s="18" t="s">
        <v>10</v>
      </c>
      <c r="AH189" s="18" t="s">
        <v>8</v>
      </c>
      <c r="AI189" s="18" t="s">
        <v>9</v>
      </c>
      <c r="AJ189" s="18" t="s">
        <v>10</v>
      </c>
      <c r="AL189" s="18" t="s">
        <v>8</v>
      </c>
      <c r="AM189" s="18" t="s">
        <v>9</v>
      </c>
      <c r="AN189" s="18" t="s">
        <v>10</v>
      </c>
      <c r="AP189" s="18" t="s">
        <v>8</v>
      </c>
      <c r="AQ189" s="18" t="s">
        <v>9</v>
      </c>
      <c r="AR189" s="18" t="s">
        <v>10</v>
      </c>
      <c r="AT189" s="18" t="s">
        <v>8</v>
      </c>
      <c r="AU189" s="18" t="s">
        <v>9</v>
      </c>
      <c r="AV189" s="18" t="s">
        <v>10</v>
      </c>
      <c r="AX189" s="18" t="s">
        <v>8</v>
      </c>
      <c r="AY189" s="18" t="s">
        <v>9</v>
      </c>
      <c r="AZ189" s="18" t="s">
        <v>10</v>
      </c>
      <c r="BB189" s="18" t="s">
        <v>8</v>
      </c>
      <c r="BC189" s="18" t="s">
        <v>9</v>
      </c>
      <c r="BD189" s="18" t="s">
        <v>10</v>
      </c>
    </row>
    <row r="190" spans="1:56">
      <c r="A190" s="12" t="s">
        <v>84</v>
      </c>
      <c r="B190">
        <v>1</v>
      </c>
      <c r="C190" s="6"/>
      <c r="D190" s="9" t="s">
        <v>253</v>
      </c>
      <c r="E190" s="9"/>
      <c r="F190" s="14" t="s">
        <v>254</v>
      </c>
      <c r="G190" s="9"/>
      <c r="H190" s="5" t="s">
        <v>17</v>
      </c>
      <c r="J190" s="9">
        <v>2</v>
      </c>
      <c r="K190" s="9">
        <v>2</v>
      </c>
      <c r="L190" s="9">
        <v>2</v>
      </c>
      <c r="N190" s="358">
        <v>0.5</v>
      </c>
      <c r="O190" s="358">
        <v>0.5</v>
      </c>
      <c r="P190" s="358">
        <v>0.5</v>
      </c>
      <c r="R190" s="9">
        <v>2</v>
      </c>
      <c r="S190" s="9">
        <v>2</v>
      </c>
      <c r="T190" s="9">
        <v>2</v>
      </c>
      <c r="V190" s="358">
        <v>0.5</v>
      </c>
      <c r="W190" s="358">
        <v>0.5</v>
      </c>
      <c r="X190" s="358">
        <v>0.5</v>
      </c>
      <c r="Z190" s="9">
        <v>2</v>
      </c>
      <c r="AA190" s="9">
        <v>2</v>
      </c>
      <c r="AB190" s="9">
        <v>2</v>
      </c>
      <c r="AD190" s="358">
        <v>0.5</v>
      </c>
      <c r="AE190" s="358">
        <v>0.5</v>
      </c>
      <c r="AF190" s="358">
        <v>0.5</v>
      </c>
      <c r="AH190" s="9">
        <v>2</v>
      </c>
      <c r="AI190" s="9">
        <v>2</v>
      </c>
      <c r="AJ190" s="9">
        <v>2</v>
      </c>
      <c r="AL190" s="358">
        <v>0.5</v>
      </c>
      <c r="AM190" s="358">
        <v>0.5</v>
      </c>
      <c r="AN190" s="358">
        <v>0.5</v>
      </c>
      <c r="AP190" s="9">
        <v>2</v>
      </c>
      <c r="AQ190" s="9">
        <v>2</v>
      </c>
      <c r="AR190" s="9">
        <v>2</v>
      </c>
      <c r="AT190" s="358">
        <v>0.5</v>
      </c>
      <c r="AU190" s="358">
        <v>0.5</v>
      </c>
      <c r="AV190" s="358">
        <v>0.5</v>
      </c>
    </row>
    <row r="191" spans="1:56">
      <c r="A191" s="12" t="s">
        <v>84</v>
      </c>
      <c r="B191">
        <v>1</v>
      </c>
      <c r="C191" s="6"/>
      <c r="D191" s="29" t="s">
        <v>255</v>
      </c>
      <c r="E191" s="9" t="s">
        <v>256</v>
      </c>
      <c r="F191" s="14" t="s">
        <v>254</v>
      </c>
      <c r="G191" s="9"/>
      <c r="H191" s="5" t="s">
        <v>17</v>
      </c>
      <c r="J191" s="9">
        <v>2362</v>
      </c>
      <c r="K191" s="25">
        <v>30</v>
      </c>
      <c r="L191" s="25">
        <v>200</v>
      </c>
      <c r="N191" s="182">
        <v>2362</v>
      </c>
      <c r="O191" s="182">
        <v>30</v>
      </c>
      <c r="P191" s="182">
        <v>200</v>
      </c>
      <c r="R191" s="9">
        <v>2362</v>
      </c>
      <c r="S191" s="25">
        <v>30</v>
      </c>
      <c r="T191" s="25">
        <v>200</v>
      </c>
      <c r="V191" s="182">
        <v>2362</v>
      </c>
      <c r="W191" s="182">
        <v>30</v>
      </c>
      <c r="X191" s="182">
        <v>200</v>
      </c>
      <c r="Z191" s="9">
        <v>2362</v>
      </c>
      <c r="AA191" s="25">
        <v>30</v>
      </c>
      <c r="AB191" s="25">
        <v>200</v>
      </c>
      <c r="AD191" s="182">
        <v>2362</v>
      </c>
      <c r="AE191" s="182">
        <v>30</v>
      </c>
      <c r="AF191" s="182">
        <v>200</v>
      </c>
      <c r="AH191" s="9">
        <v>2362</v>
      </c>
      <c r="AI191" s="25">
        <v>30</v>
      </c>
      <c r="AJ191" s="25">
        <v>200</v>
      </c>
      <c r="AL191" s="182">
        <v>2362</v>
      </c>
      <c r="AM191" s="182">
        <v>30</v>
      </c>
      <c r="AN191" s="182">
        <v>200</v>
      </c>
      <c r="AP191" s="9">
        <v>2362</v>
      </c>
      <c r="AQ191" s="25">
        <v>30</v>
      </c>
      <c r="AR191" s="25">
        <v>200</v>
      </c>
      <c r="AT191" s="182">
        <v>2362</v>
      </c>
      <c r="AU191" s="182">
        <v>30</v>
      </c>
      <c r="AV191" s="182">
        <v>200</v>
      </c>
    </row>
    <row r="192" spans="1:56">
      <c r="A192" s="12" t="s">
        <v>84</v>
      </c>
      <c r="B192">
        <v>1</v>
      </c>
      <c r="C192" s="6"/>
      <c r="D192" s="29" t="s">
        <v>257</v>
      </c>
      <c r="E192" s="9" t="s">
        <v>256</v>
      </c>
      <c r="F192" s="14" t="s">
        <v>254</v>
      </c>
      <c r="G192" s="9"/>
      <c r="H192" s="5" t="s">
        <v>17</v>
      </c>
      <c r="J192" s="9">
        <v>3665</v>
      </c>
      <c r="K192" s="25">
        <v>30</v>
      </c>
      <c r="L192" s="25">
        <v>200</v>
      </c>
      <c r="N192" s="182">
        <v>3665</v>
      </c>
      <c r="O192" s="182">
        <v>30</v>
      </c>
      <c r="P192" s="182">
        <v>200</v>
      </c>
      <c r="R192" s="9">
        <v>3665</v>
      </c>
      <c r="S192" s="25">
        <v>30</v>
      </c>
      <c r="T192" s="25">
        <v>200</v>
      </c>
      <c r="V192" s="182">
        <v>3665</v>
      </c>
      <c r="W192" s="182">
        <v>30</v>
      </c>
      <c r="X192" s="182">
        <v>200</v>
      </c>
      <c r="Z192" s="9">
        <v>3665</v>
      </c>
      <c r="AA192" s="25">
        <v>30</v>
      </c>
      <c r="AB192" s="25">
        <v>200</v>
      </c>
      <c r="AD192" s="182">
        <v>3665</v>
      </c>
      <c r="AE192" s="182">
        <v>30</v>
      </c>
      <c r="AF192" s="182">
        <v>200</v>
      </c>
      <c r="AH192" s="9">
        <v>3665</v>
      </c>
      <c r="AI192" s="25">
        <v>30</v>
      </c>
      <c r="AJ192" s="25">
        <v>200</v>
      </c>
      <c r="AL192" s="182">
        <v>3665</v>
      </c>
      <c r="AM192" s="182">
        <v>30</v>
      </c>
      <c r="AN192" s="182">
        <v>200</v>
      </c>
      <c r="AP192" s="9">
        <v>3665</v>
      </c>
      <c r="AQ192" s="25">
        <v>30</v>
      </c>
      <c r="AR192" s="25">
        <v>200</v>
      </c>
      <c r="AT192" s="182">
        <v>3665</v>
      </c>
      <c r="AU192" s="182">
        <v>30</v>
      </c>
      <c r="AV192" s="182">
        <v>200</v>
      </c>
    </row>
    <row r="193" spans="1:56">
      <c r="A193" s="12" t="s">
        <v>84</v>
      </c>
      <c r="B193">
        <v>1</v>
      </c>
      <c r="C193" s="6"/>
      <c r="D193" s="9" t="s">
        <v>258</v>
      </c>
      <c r="E193" s="9"/>
      <c r="F193" s="14" t="s">
        <v>254</v>
      </c>
      <c r="G193" s="9"/>
      <c r="H193" s="5" t="s">
        <v>17</v>
      </c>
      <c r="J193" s="9">
        <f>ROUND(J190*J191/1024,1)</f>
        <v>4.5999999999999996</v>
      </c>
      <c r="K193" s="25">
        <f>ROUND(K190*K191/1024,1)</f>
        <v>0.1</v>
      </c>
      <c r="L193" s="25">
        <f>ROUND(L190*L191/1024,1)</f>
        <v>0.4</v>
      </c>
      <c r="N193" s="359">
        <f>ROUND(N190*N191/1024,1)</f>
        <v>1.2</v>
      </c>
      <c r="O193" s="359">
        <f>ROUND(O190*O191/1024,1)</f>
        <v>0</v>
      </c>
      <c r="P193" s="359">
        <f>ROUND(P190*P191/1024,1)</f>
        <v>0.1</v>
      </c>
      <c r="R193" s="9">
        <f>ROUND(R190*R191/1024,1)</f>
        <v>4.5999999999999996</v>
      </c>
      <c r="S193" s="25">
        <f>ROUND(S190*S191/1024,1)</f>
        <v>0.1</v>
      </c>
      <c r="T193" s="25">
        <f>ROUND(T190*T191/1024,1)</f>
        <v>0.4</v>
      </c>
      <c r="V193" s="359">
        <f>ROUND(V190*V191/1024,1)</f>
        <v>1.2</v>
      </c>
      <c r="W193" s="359">
        <f>ROUND(W190*W191/1024,1)</f>
        <v>0</v>
      </c>
      <c r="X193" s="359">
        <f>ROUND(X190*X191/1024,1)</f>
        <v>0.1</v>
      </c>
      <c r="Z193" s="9">
        <f>ROUND(Z190*Z191/1024,1)</f>
        <v>4.5999999999999996</v>
      </c>
      <c r="AA193" s="25">
        <f>ROUND(AA190*AA191/1024,1)</f>
        <v>0.1</v>
      </c>
      <c r="AB193" s="25">
        <f>ROUND(AB190*AB191/1024,1)</f>
        <v>0.4</v>
      </c>
      <c r="AD193" s="359">
        <f>ROUND(AD190*AD191/1024,1)</f>
        <v>1.2</v>
      </c>
      <c r="AE193" s="359">
        <f>ROUND(AE190*AE191/1024,1)</f>
        <v>0</v>
      </c>
      <c r="AF193" s="359">
        <f>ROUND(AF190*AF191/1024,1)</f>
        <v>0.1</v>
      </c>
      <c r="AH193" s="9">
        <f>ROUND(AH190*AH191/1024,1)</f>
        <v>4.5999999999999996</v>
      </c>
      <c r="AI193" s="25">
        <f>ROUND(AI190*AI191/1024,1)</f>
        <v>0.1</v>
      </c>
      <c r="AJ193" s="25">
        <f>ROUND(AJ190*AJ191/1024,1)</f>
        <v>0.4</v>
      </c>
      <c r="AL193" s="359">
        <f>ROUND(AL190*AL191/1024,1)</f>
        <v>1.2</v>
      </c>
      <c r="AM193" s="359">
        <f>ROUND(AM190*AM191/1024,1)</f>
        <v>0</v>
      </c>
      <c r="AN193" s="359">
        <f>ROUND(AN190*AN191/1024,1)</f>
        <v>0.1</v>
      </c>
      <c r="AP193" s="9">
        <f>ROUND(AP190*AP191/1024,1)</f>
        <v>4.5999999999999996</v>
      </c>
      <c r="AQ193" s="25">
        <f>ROUND(AQ190*AQ191/1024,1)</f>
        <v>0.1</v>
      </c>
      <c r="AR193" s="25">
        <f>ROUND(AR190*AR191/1024,1)</f>
        <v>0.4</v>
      </c>
      <c r="AT193" s="359">
        <f>ROUND(AT190*AT191/1024,1)</f>
        <v>1.2</v>
      </c>
      <c r="AU193" s="359">
        <f>ROUND(AU190*AU191/1024,1)</f>
        <v>0</v>
      </c>
      <c r="AV193" s="359">
        <f>ROUND(AV190*AV191/1024,1)</f>
        <v>0.1</v>
      </c>
    </row>
    <row r="194" spans="1:56">
      <c r="A194" s="12" t="s">
        <v>84</v>
      </c>
      <c r="B194">
        <v>1</v>
      </c>
      <c r="C194" s="6"/>
      <c r="D194" s="9" t="s">
        <v>259</v>
      </c>
      <c r="E194" s="9"/>
      <c r="F194" s="14" t="s">
        <v>254</v>
      </c>
      <c r="G194" s="9"/>
      <c r="H194" s="5" t="s">
        <v>17</v>
      </c>
      <c r="J194" s="9">
        <f>ROUND(J190*J192/1024,1)</f>
        <v>7.2</v>
      </c>
      <c r="K194" s="25">
        <f>ROUND(K190*K192/1024,1)</f>
        <v>0.1</v>
      </c>
      <c r="L194" s="25">
        <f>ROUND(L190*L192/1024,1)</f>
        <v>0.4</v>
      </c>
      <c r="N194" s="359">
        <f>ROUND(N190*N192/1024,1)</f>
        <v>1.8</v>
      </c>
      <c r="O194" s="359">
        <f>ROUND(O190*O192/1024,1)</f>
        <v>0</v>
      </c>
      <c r="P194" s="359">
        <f>ROUND(P190*P192/1024,1)</f>
        <v>0.1</v>
      </c>
      <c r="R194" s="9">
        <f>ROUND(R190*R192/1024,1)</f>
        <v>7.2</v>
      </c>
      <c r="S194" s="25">
        <f>ROUND(S190*S192/1024,1)</f>
        <v>0.1</v>
      </c>
      <c r="T194" s="25">
        <f>ROUND(T190*T192/1024,1)</f>
        <v>0.4</v>
      </c>
      <c r="V194" s="359">
        <f>ROUND(V190*V192/1024,1)</f>
        <v>1.8</v>
      </c>
      <c r="W194" s="359">
        <f>ROUND(W190*W192/1024,1)</f>
        <v>0</v>
      </c>
      <c r="X194" s="359">
        <f>ROUND(X190*X192/1024,1)</f>
        <v>0.1</v>
      </c>
      <c r="Z194" s="9">
        <f>ROUND(Z190*Z192/1024,1)</f>
        <v>7.2</v>
      </c>
      <c r="AA194" s="25">
        <f>ROUND(AA190*AA192/1024,1)</f>
        <v>0.1</v>
      </c>
      <c r="AB194" s="25">
        <f>ROUND(AB190*AB192/1024,1)</f>
        <v>0.4</v>
      </c>
      <c r="AD194" s="359">
        <f>ROUND(AD190*AD192/1024,1)</f>
        <v>1.8</v>
      </c>
      <c r="AE194" s="359">
        <f>ROUND(AE190*AE192/1024,1)</f>
        <v>0</v>
      </c>
      <c r="AF194" s="359">
        <f>ROUND(AF190*AF192/1024,1)</f>
        <v>0.1</v>
      </c>
      <c r="AH194" s="9">
        <f>ROUND(AH190*AH192/1024,1)</f>
        <v>7.2</v>
      </c>
      <c r="AI194" s="25">
        <f>ROUND(AI190*AI192/1024,1)</f>
        <v>0.1</v>
      </c>
      <c r="AJ194" s="25">
        <f>ROUND(AJ190*AJ192/1024,1)</f>
        <v>0.4</v>
      </c>
      <c r="AL194" s="359">
        <f>ROUND(AL190*AL192/1024,1)</f>
        <v>1.8</v>
      </c>
      <c r="AM194" s="359">
        <f>ROUND(AM190*AM192/1024,1)</f>
        <v>0</v>
      </c>
      <c r="AN194" s="359">
        <f>ROUND(AN190*AN192/1024,1)</f>
        <v>0.1</v>
      </c>
      <c r="AP194" s="9">
        <f>ROUND(AP190*AP192/1024,1)</f>
        <v>7.2</v>
      </c>
      <c r="AQ194" s="25">
        <f>ROUND(AQ190*AQ192/1024,1)</f>
        <v>0.1</v>
      </c>
      <c r="AR194" s="25">
        <f>ROUND(AR190*AR192/1024,1)</f>
        <v>0.4</v>
      </c>
      <c r="AT194" s="359">
        <f>ROUND(AT190*AT192/1024,1)</f>
        <v>1.8</v>
      </c>
      <c r="AU194" s="359">
        <f>ROUND(AU190*AU192/1024,1)</f>
        <v>0</v>
      </c>
      <c r="AV194" s="359">
        <f>ROUND(AV190*AV192/1024,1)</f>
        <v>0.1</v>
      </c>
    </row>
    <row r="195" spans="1:56">
      <c r="A195" s="12" t="s">
        <v>84</v>
      </c>
      <c r="B195">
        <v>1</v>
      </c>
      <c r="C195" s="6"/>
      <c r="D195" s="9" t="s">
        <v>260</v>
      </c>
      <c r="E195" s="9"/>
      <c r="F195" s="14" t="s">
        <v>254</v>
      </c>
      <c r="G195" s="9"/>
      <c r="H195" s="5" t="s">
        <v>17</v>
      </c>
      <c r="J195" s="9">
        <f>J179</f>
        <v>0.27300000000000002</v>
      </c>
      <c r="K195" s="9">
        <f>J182</f>
        <v>2.5999999999999999E-2</v>
      </c>
      <c r="L195" s="9">
        <f>J183</f>
        <v>5.1999999999999998E-2</v>
      </c>
      <c r="N195" s="360">
        <f>N180</f>
        <v>0.20100000000000001</v>
      </c>
      <c r="O195" s="360">
        <f>N182</f>
        <v>2.5999999999999999E-2</v>
      </c>
      <c r="P195" s="360">
        <f>N182</f>
        <v>2.5999999999999999E-2</v>
      </c>
      <c r="R195" s="9">
        <f>R179</f>
        <v>0.27300000000000002</v>
      </c>
      <c r="S195" s="9">
        <f>R182</f>
        <v>2.5999999999999999E-2</v>
      </c>
      <c r="T195" s="9">
        <f>R183</f>
        <v>5.1999999999999998E-2</v>
      </c>
      <c r="V195" s="360">
        <f>V180</f>
        <v>0.20100000000000001</v>
      </c>
      <c r="W195" s="360">
        <f>V182</f>
        <v>2.5999999999999999E-2</v>
      </c>
      <c r="X195" s="360">
        <f>V182</f>
        <v>2.5999999999999999E-2</v>
      </c>
      <c r="Z195" s="9">
        <f>Z179</f>
        <v>0.27300000000000002</v>
      </c>
      <c r="AA195" s="9">
        <f>Z182</f>
        <v>2.5999999999999999E-2</v>
      </c>
      <c r="AB195" s="9">
        <f>Z183</f>
        <v>5.1999999999999998E-2</v>
      </c>
      <c r="AD195" s="360">
        <f>AD180</f>
        <v>0.20100000000000001</v>
      </c>
      <c r="AE195" s="360">
        <f>AD182</f>
        <v>2.5999999999999999E-2</v>
      </c>
      <c r="AF195" s="360">
        <f>AD182</f>
        <v>2.5999999999999999E-2</v>
      </c>
      <c r="AH195" s="9">
        <f>AH179</f>
        <v>0.27300000000000002</v>
      </c>
      <c r="AI195" s="9">
        <f>AH182</f>
        <v>2.5999999999999999E-2</v>
      </c>
      <c r="AJ195" s="9">
        <f>AH183</f>
        <v>5.1999999999999998E-2</v>
      </c>
      <c r="AL195" s="360">
        <f>AL180</f>
        <v>0.20100000000000001</v>
      </c>
      <c r="AM195" s="360">
        <f>AL182</f>
        <v>2.5999999999999999E-2</v>
      </c>
      <c r="AN195" s="360">
        <f>AL182</f>
        <v>2.5999999999999999E-2</v>
      </c>
      <c r="AP195" s="9">
        <f>AP179</f>
        <v>0.27300000000000002</v>
      </c>
      <c r="AQ195" s="9">
        <f>AP182</f>
        <v>2.5999999999999999E-2</v>
      </c>
      <c r="AR195" s="9">
        <f>AP183</f>
        <v>5.1999999999999998E-2</v>
      </c>
      <c r="AT195" s="360">
        <f>AT180</f>
        <v>0.20100000000000001</v>
      </c>
      <c r="AU195" s="360">
        <f>AT182</f>
        <v>2.5999999999999999E-2</v>
      </c>
      <c r="AV195" s="360">
        <f>AT182</f>
        <v>2.5999999999999999E-2</v>
      </c>
    </row>
    <row r="196" spans="1:56">
      <c r="A196" s="12" t="s">
        <v>84</v>
      </c>
      <c r="B196">
        <v>1</v>
      </c>
      <c r="C196" s="6"/>
      <c r="D196" s="9" t="s">
        <v>99</v>
      </c>
      <c r="E196" s="62" t="s">
        <v>100</v>
      </c>
      <c r="F196" s="14">
        <v>100</v>
      </c>
      <c r="G196" s="9"/>
      <c r="H196" s="5" t="s">
        <v>102</v>
      </c>
      <c r="I196" t="s">
        <v>561</v>
      </c>
      <c r="J196" s="9">
        <v>30</v>
      </c>
      <c r="K196" s="25">
        <v>20</v>
      </c>
      <c r="L196" s="25">
        <v>20</v>
      </c>
      <c r="N196" s="361">
        <v>30</v>
      </c>
      <c r="O196" s="361">
        <v>30</v>
      </c>
      <c r="P196" s="361">
        <v>30</v>
      </c>
      <c r="R196" s="9">
        <v>30</v>
      </c>
      <c r="S196" s="25">
        <v>20</v>
      </c>
      <c r="T196" s="25">
        <v>20</v>
      </c>
      <c r="V196" s="361">
        <v>30</v>
      </c>
      <c r="W196" s="361">
        <v>30</v>
      </c>
      <c r="X196" s="361">
        <v>30</v>
      </c>
      <c r="Z196" s="9">
        <v>30</v>
      </c>
      <c r="AA196" s="25">
        <v>20</v>
      </c>
      <c r="AB196" s="25">
        <v>20</v>
      </c>
      <c r="AD196" s="361">
        <v>30</v>
      </c>
      <c r="AE196" s="361">
        <v>30</v>
      </c>
      <c r="AF196" s="361">
        <v>30</v>
      </c>
      <c r="AH196" s="9">
        <v>30</v>
      </c>
      <c r="AI196" s="25">
        <v>20</v>
      </c>
      <c r="AJ196" s="25">
        <v>20</v>
      </c>
      <c r="AL196" s="361">
        <v>30</v>
      </c>
      <c r="AM196" s="361">
        <v>30</v>
      </c>
      <c r="AN196" s="361">
        <v>30</v>
      </c>
      <c r="AP196" s="9">
        <v>30</v>
      </c>
      <c r="AQ196" s="25">
        <v>20</v>
      </c>
      <c r="AR196" s="25">
        <v>20</v>
      </c>
      <c r="AT196" s="361">
        <v>30</v>
      </c>
      <c r="AU196" s="361">
        <v>30</v>
      </c>
      <c r="AV196" s="361">
        <v>30</v>
      </c>
    </row>
    <row r="197" spans="1:56">
      <c r="A197" s="12" t="s">
        <v>84</v>
      </c>
      <c r="B197">
        <v>1</v>
      </c>
      <c r="C197" s="6"/>
      <c r="D197" s="196" t="s">
        <v>164</v>
      </c>
      <c r="E197" s="62" t="s">
        <v>100</v>
      </c>
      <c r="F197" s="14">
        <v>100</v>
      </c>
      <c r="G197" s="9"/>
      <c r="H197" s="5" t="s">
        <v>102</v>
      </c>
      <c r="I197" t="s">
        <v>561</v>
      </c>
      <c r="J197" s="9">
        <v>16</v>
      </c>
      <c r="K197" s="25">
        <v>10</v>
      </c>
      <c r="L197" s="25">
        <v>10</v>
      </c>
      <c r="N197" s="361">
        <v>24</v>
      </c>
      <c r="O197" s="361">
        <v>24</v>
      </c>
      <c r="P197" s="361">
        <v>24</v>
      </c>
      <c r="R197" s="9">
        <v>16</v>
      </c>
      <c r="S197" s="25">
        <v>10</v>
      </c>
      <c r="T197" s="25">
        <v>10</v>
      </c>
      <c r="V197" s="361">
        <v>24</v>
      </c>
      <c r="W197" s="361">
        <v>24</v>
      </c>
      <c r="X197" s="361">
        <v>24</v>
      </c>
      <c r="Z197" s="9">
        <v>16</v>
      </c>
      <c r="AA197" s="25">
        <v>10</v>
      </c>
      <c r="AB197" s="25">
        <v>10</v>
      </c>
      <c r="AD197" s="361">
        <v>24</v>
      </c>
      <c r="AE197" s="361">
        <v>24</v>
      </c>
      <c r="AF197" s="361">
        <v>24</v>
      </c>
      <c r="AH197" s="9">
        <v>16</v>
      </c>
      <c r="AI197" s="25">
        <v>10</v>
      </c>
      <c r="AJ197" s="25">
        <v>10</v>
      </c>
      <c r="AL197" s="361">
        <v>24</v>
      </c>
      <c r="AM197" s="361">
        <v>24</v>
      </c>
      <c r="AN197" s="361">
        <v>24</v>
      </c>
      <c r="AP197" s="9">
        <v>16</v>
      </c>
      <c r="AQ197" s="25">
        <v>10</v>
      </c>
      <c r="AR197" s="25">
        <v>10</v>
      </c>
      <c r="AT197" s="361">
        <v>24</v>
      </c>
      <c r="AU197" s="361">
        <v>24</v>
      </c>
      <c r="AV197" s="361">
        <v>24</v>
      </c>
    </row>
    <row r="198" spans="1:56">
      <c r="A198" s="12" t="s">
        <v>84</v>
      </c>
      <c r="B198">
        <v>1</v>
      </c>
      <c r="C198" s="6"/>
      <c r="D198" s="9" t="s">
        <v>261</v>
      </c>
      <c r="E198" s="9"/>
      <c r="F198" s="14" t="s">
        <v>254</v>
      </c>
      <c r="G198" s="9"/>
      <c r="H198" s="5" t="s">
        <v>17</v>
      </c>
      <c r="J198" s="9">
        <v>2</v>
      </c>
      <c r="K198" s="9">
        <v>2</v>
      </c>
      <c r="L198" s="25">
        <v>1</v>
      </c>
      <c r="N198" s="182">
        <v>2</v>
      </c>
      <c r="O198" s="182">
        <v>2</v>
      </c>
      <c r="P198" s="182">
        <v>1</v>
      </c>
      <c r="R198" s="9">
        <v>2</v>
      </c>
      <c r="S198" s="9">
        <v>2</v>
      </c>
      <c r="T198" s="25">
        <v>1</v>
      </c>
      <c r="V198" s="182">
        <v>2</v>
      </c>
      <c r="W198" s="182">
        <v>2</v>
      </c>
      <c r="X198" s="182">
        <v>1</v>
      </c>
      <c r="Z198" s="9">
        <v>2</v>
      </c>
      <c r="AA198" s="9">
        <v>2</v>
      </c>
      <c r="AB198" s="25">
        <v>1</v>
      </c>
      <c r="AD198" s="182">
        <v>2</v>
      </c>
      <c r="AE198" s="182">
        <v>2</v>
      </c>
      <c r="AF198" s="182">
        <v>1</v>
      </c>
      <c r="AH198" s="9">
        <v>2</v>
      </c>
      <c r="AI198" s="9">
        <v>2</v>
      </c>
      <c r="AJ198" s="25">
        <v>1</v>
      </c>
      <c r="AL198" s="182">
        <v>2</v>
      </c>
      <c r="AM198" s="182">
        <v>2</v>
      </c>
      <c r="AN198" s="182">
        <v>1</v>
      </c>
      <c r="AP198" s="9">
        <v>2</v>
      </c>
      <c r="AQ198" s="9">
        <v>2</v>
      </c>
      <c r="AR198" s="25">
        <v>1</v>
      </c>
      <c r="AT198" s="182">
        <v>2</v>
      </c>
      <c r="AU198" s="182">
        <v>2</v>
      </c>
      <c r="AV198" s="182">
        <v>1</v>
      </c>
    </row>
    <row r="199" spans="1:56">
      <c r="A199" s="12" t="s">
        <v>84</v>
      </c>
      <c r="B199">
        <v>1</v>
      </c>
      <c r="C199" s="6"/>
      <c r="D199" s="9" t="s">
        <v>262</v>
      </c>
      <c r="E199" s="9" t="s">
        <v>263</v>
      </c>
      <c r="F199" s="14">
        <v>102</v>
      </c>
      <c r="G199" s="9"/>
      <c r="H199" s="5" t="s">
        <v>17</v>
      </c>
      <c r="J199" s="9">
        <v>75</v>
      </c>
      <c r="K199" s="9">
        <v>75</v>
      </c>
      <c r="L199" s="9">
        <v>75</v>
      </c>
      <c r="N199" s="182">
        <v>75</v>
      </c>
      <c r="O199" s="182">
        <v>30</v>
      </c>
      <c r="P199" s="182">
        <v>30</v>
      </c>
      <c r="R199" s="9">
        <v>75</v>
      </c>
      <c r="S199" s="9">
        <v>75</v>
      </c>
      <c r="T199" s="9">
        <v>75</v>
      </c>
      <c r="V199" s="182">
        <v>75</v>
      </c>
      <c r="W199" s="182">
        <v>30</v>
      </c>
      <c r="X199" s="182">
        <v>30</v>
      </c>
      <c r="Z199" s="9">
        <v>75</v>
      </c>
      <c r="AA199" s="9">
        <v>75</v>
      </c>
      <c r="AB199" s="9">
        <v>75</v>
      </c>
      <c r="AD199" s="182">
        <v>75</v>
      </c>
      <c r="AE199" s="182">
        <v>30</v>
      </c>
      <c r="AF199" s="182">
        <v>30</v>
      </c>
      <c r="AH199" s="9">
        <v>75</v>
      </c>
      <c r="AI199" s="9">
        <v>75</v>
      </c>
      <c r="AJ199" s="9">
        <v>75</v>
      </c>
      <c r="AL199" s="182">
        <v>75</v>
      </c>
      <c r="AM199" s="182">
        <v>30</v>
      </c>
      <c r="AN199" s="182">
        <v>30</v>
      </c>
      <c r="AP199" s="9">
        <v>75</v>
      </c>
      <c r="AQ199" s="9">
        <v>75</v>
      </c>
      <c r="AR199" s="9">
        <v>75</v>
      </c>
      <c r="AT199" s="182">
        <v>75</v>
      </c>
      <c r="AU199" s="182">
        <v>30</v>
      </c>
      <c r="AV199" s="182">
        <v>30</v>
      </c>
    </row>
    <row r="200" spans="1:56">
      <c r="A200">
        <v>1</v>
      </c>
      <c r="B200">
        <v>1</v>
      </c>
      <c r="C200" s="6"/>
      <c r="D200" s="6"/>
      <c r="E200" s="6"/>
      <c r="F200" s="6"/>
      <c r="G200" s="6"/>
      <c r="J200" s="6"/>
      <c r="K200" s="6"/>
      <c r="L200" s="6"/>
      <c r="N200" s="6"/>
      <c r="O200" s="6"/>
      <c r="P200" s="6"/>
      <c r="R200" s="6"/>
      <c r="S200" s="6"/>
      <c r="T200" s="6"/>
      <c r="V200" s="6"/>
      <c r="W200" s="6"/>
      <c r="X200" s="6"/>
      <c r="Z200" s="6"/>
      <c r="AA200" s="6"/>
      <c r="AB200" s="6"/>
      <c r="AD200" s="6"/>
      <c r="AE200" s="6"/>
      <c r="AF200" s="6"/>
      <c r="AH200" s="6"/>
      <c r="AI200" s="6"/>
      <c r="AJ200" s="6"/>
      <c r="AL200" s="6"/>
      <c r="AM200" s="6"/>
      <c r="AN200" s="6"/>
      <c r="AP200" s="6"/>
      <c r="AQ200" s="6"/>
      <c r="AR200" s="6"/>
      <c r="AT200" s="6"/>
      <c r="AU200" s="6"/>
      <c r="AV200" s="6"/>
    </row>
    <row r="201" spans="1:56">
      <c r="A201">
        <v>1</v>
      </c>
      <c r="B201">
        <v>1</v>
      </c>
      <c r="C201" s="6"/>
      <c r="D201" s="9" t="s">
        <v>264</v>
      </c>
      <c r="E201" s="6"/>
      <c r="F201" s="6"/>
      <c r="G201" s="6"/>
      <c r="J201" s="8">
        <f>J197*J196*J198*J195</f>
        <v>262.08000000000004</v>
      </c>
      <c r="K201" s="8">
        <f>K197*K196*K198*K195</f>
        <v>10.4</v>
      </c>
      <c r="L201" s="8">
        <f>L197*L196*L198*L195</f>
        <v>10.4</v>
      </c>
      <c r="N201" s="8">
        <f>N197*N196*N198*N195</f>
        <v>289.44</v>
      </c>
      <c r="O201" s="8">
        <f>O197*O196*O198*O195</f>
        <v>37.44</v>
      </c>
      <c r="P201" s="8">
        <f>P197*P196*P198*P195</f>
        <v>18.72</v>
      </c>
      <c r="R201" s="8">
        <f>R197*R196*R198*R195</f>
        <v>262.08000000000004</v>
      </c>
      <c r="S201" s="8">
        <f>S197*S196*S198*S195</f>
        <v>10.4</v>
      </c>
      <c r="T201" s="8">
        <f>T197*T196*T198*T195</f>
        <v>10.4</v>
      </c>
      <c r="V201" s="8">
        <f>V197*V196*V198*V195</f>
        <v>289.44</v>
      </c>
      <c r="W201" s="8">
        <f>W197*W196*W198*W195</f>
        <v>37.44</v>
      </c>
      <c r="X201" s="8">
        <f>X197*X196*X198*X195</f>
        <v>18.72</v>
      </c>
      <c r="Z201" s="8">
        <f>Z197*Z196*Z198*Z195</f>
        <v>262.08000000000004</v>
      </c>
      <c r="AA201" s="8">
        <f>AA197*AA196*AA198*AA195</f>
        <v>10.4</v>
      </c>
      <c r="AB201" s="8">
        <f>AB197*AB196*AB198*AB195</f>
        <v>10.4</v>
      </c>
      <c r="AD201" s="8">
        <f>AD197*AD196*AD198*AD195</f>
        <v>289.44</v>
      </c>
      <c r="AE201" s="8">
        <f>AE197*AE196*AE198*AE195</f>
        <v>37.44</v>
      </c>
      <c r="AF201" s="8">
        <f>AF197*AF196*AF198*AF195</f>
        <v>18.72</v>
      </c>
      <c r="AH201" s="8">
        <f>AH197*AH196*AH198*AH195</f>
        <v>262.08000000000004</v>
      </c>
      <c r="AI201" s="8">
        <f>AI197*AI196*AI198*AI195</f>
        <v>10.4</v>
      </c>
      <c r="AJ201" s="8">
        <f>AJ197*AJ196*AJ198*AJ195</f>
        <v>10.4</v>
      </c>
      <c r="AL201" s="8">
        <f>AL197*AL196*AL198*AL195</f>
        <v>289.44</v>
      </c>
      <c r="AM201" s="8">
        <f>AM197*AM196*AM198*AM195</f>
        <v>37.44</v>
      </c>
      <c r="AN201" s="8">
        <f>AN197*AN196*AN198*AN195</f>
        <v>18.72</v>
      </c>
      <c r="AP201" s="8">
        <f>AP197*AP196*AP198*AP195</f>
        <v>262.08000000000004</v>
      </c>
      <c r="AQ201" s="8">
        <f>AQ197*AQ196*AQ198*AQ195</f>
        <v>10.4</v>
      </c>
      <c r="AR201" s="8">
        <f>AR197*AR196*AR198*AR195</f>
        <v>10.4</v>
      </c>
      <c r="AT201" s="8">
        <f>AT197*AT196*AT198*AT195</f>
        <v>289.44</v>
      </c>
      <c r="AU201" s="8">
        <f>AU197*AU196*AU198*AU195</f>
        <v>37.44</v>
      </c>
      <c r="AV201" s="8">
        <f>AV197*AV196*AV198*AV195</f>
        <v>18.72</v>
      </c>
      <c r="AX201" s="8">
        <f t="shared" ref="AX201:AZ203" si="29">J201+R201+Z201+AH201+AP201</f>
        <v>1310.4000000000001</v>
      </c>
      <c r="AY201" s="8">
        <f t="shared" si="29"/>
        <v>52</v>
      </c>
      <c r="AZ201" s="8">
        <f t="shared" si="29"/>
        <v>52</v>
      </c>
      <c r="BB201" s="8">
        <f t="shared" ref="BB201:BD203" si="30">N201+V201+AD201+AL201+AT201</f>
        <v>1447.2</v>
      </c>
      <c r="BC201" s="8">
        <f t="shared" si="30"/>
        <v>187.2</v>
      </c>
      <c r="BD201" s="8">
        <f t="shared" si="30"/>
        <v>93.6</v>
      </c>
    </row>
    <row r="202" spans="1:56">
      <c r="A202">
        <v>1</v>
      </c>
      <c r="B202">
        <v>1</v>
      </c>
      <c r="C202" s="6"/>
      <c r="D202" s="9" t="s">
        <v>265</v>
      </c>
      <c r="E202" s="6"/>
      <c r="F202" s="6"/>
      <c r="G202" s="6"/>
      <c r="J202" s="8">
        <f>(J199*0.001)*2*60*J197*J196*J185</f>
        <v>43.2</v>
      </c>
      <c r="K202" s="32">
        <f>J202/10</f>
        <v>4.32</v>
      </c>
      <c r="L202" s="32">
        <f>J202/10</f>
        <v>4.32</v>
      </c>
      <c r="N202" s="8">
        <f>(N199*0.001)*2*60*N197*N196*N185</f>
        <v>64.8</v>
      </c>
      <c r="O202" s="32">
        <f>N202/10</f>
        <v>6.4799999999999995</v>
      </c>
      <c r="P202" s="32">
        <f>N202/10</f>
        <v>6.4799999999999995</v>
      </c>
      <c r="R202" s="8">
        <f>(R199*0.001)*2*60*R197*R196*R185</f>
        <v>43.2</v>
      </c>
      <c r="S202" s="32">
        <f>R202/10</f>
        <v>4.32</v>
      </c>
      <c r="T202" s="32">
        <f>R202/10</f>
        <v>4.32</v>
      </c>
      <c r="V202" s="8">
        <f>(V199*0.001)*2*60*V197*V196*V185</f>
        <v>64.8</v>
      </c>
      <c r="W202" s="32">
        <f>V202/10</f>
        <v>6.4799999999999995</v>
      </c>
      <c r="X202" s="32">
        <f>V202/10</f>
        <v>6.4799999999999995</v>
      </c>
      <c r="Z202" s="8">
        <f>(Z199*0.001)*2*60*Z197*Z196*Z185</f>
        <v>43.2</v>
      </c>
      <c r="AA202" s="32">
        <f>Z202/10</f>
        <v>4.32</v>
      </c>
      <c r="AB202" s="32">
        <f>Z202/10</f>
        <v>4.32</v>
      </c>
      <c r="AD202" s="8">
        <f>(AD199*0.001)*2*60*AD197*AD196*AD185</f>
        <v>64.8</v>
      </c>
      <c r="AE202" s="32">
        <f>AD202/10</f>
        <v>6.4799999999999995</v>
      </c>
      <c r="AF202" s="32">
        <f>AD202/10</f>
        <v>6.4799999999999995</v>
      </c>
      <c r="AH202" s="8">
        <f>(AH199*0.001)*2*60*AH197*AH196*AH185</f>
        <v>43.2</v>
      </c>
      <c r="AI202" s="32">
        <f>AH202/10</f>
        <v>4.32</v>
      </c>
      <c r="AJ202" s="32">
        <f>AH202/10</f>
        <v>4.32</v>
      </c>
      <c r="AL202" s="8">
        <f>(AL199*0.001)*2*60*AL197*AL196*AL185</f>
        <v>64.8</v>
      </c>
      <c r="AM202" s="32">
        <f>AL202/10</f>
        <v>6.4799999999999995</v>
      </c>
      <c r="AN202" s="32">
        <f>AL202/10</f>
        <v>6.4799999999999995</v>
      </c>
      <c r="AP202" s="8">
        <f>(AP199*0.001)*2*60*AP197*AP196*AP185</f>
        <v>43.2</v>
      </c>
      <c r="AQ202" s="32">
        <f>AP202/10</f>
        <v>4.32</v>
      </c>
      <c r="AR202" s="32">
        <f>AP202/10</f>
        <v>4.32</v>
      </c>
      <c r="AT202" s="8">
        <f>(AT199*0.001)*2*60*AT197*AT196*AT185</f>
        <v>64.8</v>
      </c>
      <c r="AU202" s="32">
        <f>AT202/10</f>
        <v>6.4799999999999995</v>
      </c>
      <c r="AV202" s="32">
        <f>AT202/10</f>
        <v>6.4799999999999995</v>
      </c>
      <c r="AX202" s="8">
        <f t="shared" si="29"/>
        <v>216</v>
      </c>
      <c r="AY202" s="8">
        <f t="shared" si="29"/>
        <v>21.6</v>
      </c>
      <c r="AZ202" s="8">
        <f t="shared" si="29"/>
        <v>21.6</v>
      </c>
      <c r="BB202" s="8">
        <f t="shared" si="30"/>
        <v>324</v>
      </c>
      <c r="BC202" s="8">
        <f t="shared" si="30"/>
        <v>32.4</v>
      </c>
      <c r="BD202" s="8">
        <f t="shared" si="30"/>
        <v>32.4</v>
      </c>
    </row>
    <row r="203" spans="1:56">
      <c r="A203">
        <v>1</v>
      </c>
      <c r="B203" s="12" t="s">
        <v>145</v>
      </c>
      <c r="D203" s="7" t="s">
        <v>146</v>
      </c>
      <c r="E203" s="6"/>
      <c r="F203" s="6"/>
      <c r="G203" s="6"/>
      <c r="J203" s="3">
        <f>SUM(J201:J202)</f>
        <v>305.28000000000003</v>
      </c>
      <c r="K203" s="3">
        <f>SUM(K201:K202)</f>
        <v>14.72</v>
      </c>
      <c r="L203" s="3">
        <f>SUM(L201:L202)</f>
        <v>14.72</v>
      </c>
      <c r="M203" t="s">
        <v>465</v>
      </c>
      <c r="N203" s="3">
        <f>SUM(N201:N202)</f>
        <v>354.24</v>
      </c>
      <c r="O203" s="3">
        <f>SUM(O201:O202)</f>
        <v>43.919999999999995</v>
      </c>
      <c r="P203" s="3">
        <f>SUM(P201:P202)</f>
        <v>25.2</v>
      </c>
      <c r="R203" s="3">
        <f>SUM(R201:R202)</f>
        <v>305.28000000000003</v>
      </c>
      <c r="S203" s="3">
        <f>SUM(S201:S202)</f>
        <v>14.72</v>
      </c>
      <c r="T203" s="3">
        <f>SUM(T201:T202)</f>
        <v>14.72</v>
      </c>
      <c r="V203" s="3">
        <f>SUM(V201:V202)</f>
        <v>354.24</v>
      </c>
      <c r="W203" s="3">
        <f>SUM(W201:W202)</f>
        <v>43.919999999999995</v>
      </c>
      <c r="X203" s="3">
        <f>SUM(X201:X202)</f>
        <v>25.2</v>
      </c>
      <c r="Z203" s="3">
        <f>SUM(Z201:Z202)</f>
        <v>305.28000000000003</v>
      </c>
      <c r="AA203" s="3">
        <f>SUM(AA201:AA202)</f>
        <v>14.72</v>
      </c>
      <c r="AB203" s="3">
        <f>SUM(AB201:AB202)</f>
        <v>14.72</v>
      </c>
      <c r="AD203" s="3">
        <f>SUM(AD201:AD202)</f>
        <v>354.24</v>
      </c>
      <c r="AE203" s="3">
        <f>SUM(AE201:AE202)</f>
        <v>43.919999999999995</v>
      </c>
      <c r="AF203" s="3">
        <f>SUM(AF201:AF202)</f>
        <v>25.2</v>
      </c>
      <c r="AH203" s="3">
        <f>SUM(AH201:AH202)</f>
        <v>305.28000000000003</v>
      </c>
      <c r="AI203" s="3">
        <f>SUM(AI201:AI202)</f>
        <v>14.72</v>
      </c>
      <c r="AJ203" s="3">
        <f>SUM(AJ201:AJ202)</f>
        <v>14.72</v>
      </c>
      <c r="AL203" s="3">
        <f>SUM(AL201:AL202)</f>
        <v>354.24</v>
      </c>
      <c r="AM203" s="3">
        <f>SUM(AM201:AM202)</f>
        <v>43.919999999999995</v>
      </c>
      <c r="AN203" s="3">
        <f>SUM(AN201:AN202)</f>
        <v>25.2</v>
      </c>
      <c r="AP203" s="3">
        <f>SUM(AP201:AP202)</f>
        <v>305.28000000000003</v>
      </c>
      <c r="AQ203" s="3">
        <f>SUM(AQ201:AQ202)</f>
        <v>14.72</v>
      </c>
      <c r="AR203" s="3">
        <f>SUM(AR201:AR202)</f>
        <v>14.72</v>
      </c>
      <c r="AT203" s="3">
        <f>SUM(AT201:AT202)</f>
        <v>354.24</v>
      </c>
      <c r="AU203" s="3">
        <f>SUM(AU201:AU202)</f>
        <v>43.919999999999995</v>
      </c>
      <c r="AV203" s="3">
        <f>SUM(AV201:AV202)</f>
        <v>25.2</v>
      </c>
      <c r="AX203" s="3">
        <f>J203+R203+Z203+AH203+AP203</f>
        <v>1526.4</v>
      </c>
      <c r="AY203" s="3">
        <f t="shared" si="29"/>
        <v>73.600000000000009</v>
      </c>
      <c r="AZ203" s="3">
        <f t="shared" si="29"/>
        <v>73.600000000000009</v>
      </c>
      <c r="BB203" s="3">
        <f t="shared" si="30"/>
        <v>1771.2</v>
      </c>
      <c r="BC203" s="3">
        <f t="shared" si="30"/>
        <v>219.59999999999997</v>
      </c>
      <c r="BD203" s="3">
        <f t="shared" si="30"/>
        <v>126</v>
      </c>
    </row>
    <row r="204" spans="1:56">
      <c r="A204">
        <v>1</v>
      </c>
      <c r="B204" s="12" t="s">
        <v>145</v>
      </c>
      <c r="E204" s="6"/>
      <c r="F204" s="6"/>
      <c r="G204" s="6"/>
      <c r="L204" s="3">
        <f>J203+K203+L203</f>
        <v>334.72000000000008</v>
      </c>
      <c r="M204" t="s">
        <v>465</v>
      </c>
      <c r="P204" s="3">
        <f>N203+O203+P203</f>
        <v>423.36</v>
      </c>
      <c r="T204" s="3">
        <f>R203+S203+T203</f>
        <v>334.72000000000008</v>
      </c>
      <c r="X204" s="3">
        <f>V203+W203+X203</f>
        <v>423.36</v>
      </c>
      <c r="AB204" s="3">
        <f>Z203+AA203+AB203</f>
        <v>334.72000000000008</v>
      </c>
      <c r="AF204" s="3">
        <f>AD203+AE203+AF203</f>
        <v>423.36</v>
      </c>
      <c r="AJ204" s="3">
        <f>AH203+AI203+AJ203</f>
        <v>334.72000000000008</v>
      </c>
      <c r="AN204" s="3">
        <f>AL203+AM203+AN203</f>
        <v>423.36</v>
      </c>
      <c r="AR204" s="3">
        <f>AP203+AQ203+AR203</f>
        <v>334.72000000000008</v>
      </c>
      <c r="AV204" s="3">
        <f>AT203+AU203+AV203</f>
        <v>423.36</v>
      </c>
      <c r="AZ204" s="3">
        <f>AX203+AY203+AZ203</f>
        <v>1673.6</v>
      </c>
      <c r="BD204" s="3">
        <f>BB203+BC203+BD203</f>
        <v>2116.8000000000002</v>
      </c>
    </row>
    <row r="205" spans="1:56">
      <c r="A205">
        <v>1</v>
      </c>
      <c r="B205" s="12" t="s">
        <v>147</v>
      </c>
      <c r="D205" s="7" t="s">
        <v>148</v>
      </c>
      <c r="E205" s="6"/>
      <c r="F205" s="6"/>
      <c r="G205" s="6"/>
      <c r="J205" s="3">
        <f>SUM(J201:J202)</f>
        <v>305.28000000000003</v>
      </c>
      <c r="K205" s="3">
        <f>SUM(K201:K202)</f>
        <v>14.72</v>
      </c>
      <c r="L205" s="3">
        <f>SUM(L201:L202)</f>
        <v>14.72</v>
      </c>
      <c r="M205" t="s">
        <v>465</v>
      </c>
      <c r="N205" s="3">
        <f>SUM(N201:N202)</f>
        <v>354.24</v>
      </c>
      <c r="O205" s="3">
        <f>SUM(O201:O202)</f>
        <v>43.919999999999995</v>
      </c>
      <c r="P205" s="3">
        <f>SUM(P201:P202)</f>
        <v>25.2</v>
      </c>
      <c r="R205" s="3">
        <f>SUM(R201:R202)</f>
        <v>305.28000000000003</v>
      </c>
      <c r="S205" s="3">
        <f>SUM(S201:S202)</f>
        <v>14.72</v>
      </c>
      <c r="T205" s="3">
        <f>SUM(T201:T202)</f>
        <v>14.72</v>
      </c>
      <c r="V205" s="3">
        <f>SUM(V201:V202)</f>
        <v>354.24</v>
      </c>
      <c r="W205" s="3">
        <f>SUM(W201:W202)</f>
        <v>43.919999999999995</v>
      </c>
      <c r="X205" s="3">
        <f>SUM(X201:X202)</f>
        <v>25.2</v>
      </c>
      <c r="Z205" s="3">
        <f>SUM(Z201:Z202)</f>
        <v>305.28000000000003</v>
      </c>
      <c r="AA205" s="3">
        <f>SUM(AA201:AA202)</f>
        <v>14.72</v>
      </c>
      <c r="AB205" s="3">
        <f>SUM(AB201:AB202)</f>
        <v>14.72</v>
      </c>
      <c r="AD205" s="3">
        <f>SUM(AD201:AD202)</f>
        <v>354.24</v>
      </c>
      <c r="AE205" s="3">
        <f>SUM(AE201:AE202)</f>
        <v>43.919999999999995</v>
      </c>
      <c r="AF205" s="3">
        <f>SUM(AF201:AF202)</f>
        <v>25.2</v>
      </c>
      <c r="AH205" s="3">
        <f>SUM(AH201:AH202)</f>
        <v>305.28000000000003</v>
      </c>
      <c r="AI205" s="3">
        <f>SUM(AI201:AI202)</f>
        <v>14.72</v>
      </c>
      <c r="AJ205" s="3">
        <f>SUM(AJ201:AJ202)</f>
        <v>14.72</v>
      </c>
      <c r="AL205" s="3">
        <f>SUM(AL201:AL202)</f>
        <v>354.24</v>
      </c>
      <c r="AM205" s="3">
        <f>SUM(AM201:AM202)</f>
        <v>43.919999999999995</v>
      </c>
      <c r="AN205" s="3">
        <f>SUM(AN201:AN202)</f>
        <v>25.2</v>
      </c>
      <c r="AP205" s="3">
        <f>SUM(AP201:AP202)</f>
        <v>305.28000000000003</v>
      </c>
      <c r="AQ205" s="3">
        <f>SUM(AQ201:AQ202)</f>
        <v>14.72</v>
      </c>
      <c r="AR205" s="3">
        <f>SUM(AR201:AR202)</f>
        <v>14.72</v>
      </c>
      <c r="AT205" s="3">
        <f>SUM(AT201:AT202)</f>
        <v>354.24</v>
      </c>
      <c r="AU205" s="3">
        <f>SUM(AU201:AU202)</f>
        <v>43.919999999999995</v>
      </c>
      <c r="AV205" s="3">
        <f>SUM(AV201:AV202)</f>
        <v>25.2</v>
      </c>
      <c r="AX205" s="3">
        <f>J205+R205+Z205+AH205+AP205</f>
        <v>1526.4</v>
      </c>
      <c r="AY205" s="3">
        <f t="shared" ref="AY205:AZ205" si="31">K205+S205+AA205+AI205+AQ205</f>
        <v>73.600000000000009</v>
      </c>
      <c r="AZ205" s="3">
        <f t="shared" si="31"/>
        <v>73.600000000000009</v>
      </c>
      <c r="BB205" s="3">
        <f t="shared" ref="BB205:BD205" si="32">N205+V205+AD205+AL205+AT205</f>
        <v>1771.2</v>
      </c>
      <c r="BC205" s="3">
        <f t="shared" si="32"/>
        <v>219.59999999999997</v>
      </c>
      <c r="BD205" s="3">
        <f t="shared" si="32"/>
        <v>126</v>
      </c>
    </row>
    <row r="206" spans="1:56">
      <c r="A206">
        <v>1</v>
      </c>
      <c r="B206" s="12" t="s">
        <v>147</v>
      </c>
      <c r="E206" s="6"/>
      <c r="F206" s="6"/>
      <c r="G206" s="6"/>
      <c r="L206" s="3">
        <f>J205+K205+L205</f>
        <v>334.72000000000008</v>
      </c>
      <c r="M206" t="s">
        <v>465</v>
      </c>
      <c r="P206" s="3">
        <f>N205+O205+P205</f>
        <v>423.36</v>
      </c>
      <c r="T206" s="3">
        <f>R205+S205+T205</f>
        <v>334.72000000000008</v>
      </c>
      <c r="X206" s="3">
        <f>V205+W205+X205</f>
        <v>423.36</v>
      </c>
      <c r="AB206" s="3">
        <f>Z205+AA205+AB205</f>
        <v>334.72000000000008</v>
      </c>
      <c r="AF206" s="3">
        <f>AD205+AE205+AF205</f>
        <v>423.36</v>
      </c>
      <c r="AJ206" s="3">
        <f>AH205+AI205+AJ205</f>
        <v>334.72000000000008</v>
      </c>
      <c r="AN206" s="3">
        <f>AL205+AM205+AN205</f>
        <v>423.36</v>
      </c>
      <c r="AR206" s="3">
        <f>AP205+AQ205+AR205</f>
        <v>334.72000000000008</v>
      </c>
      <c r="AV206" s="3">
        <f>AT205+AU205+AV205</f>
        <v>423.36</v>
      </c>
      <c r="AZ206" s="3">
        <f>AX205+AY205+AZ205</f>
        <v>1673.6</v>
      </c>
      <c r="BD206" s="3">
        <f>BB205+BC205+BD205</f>
        <v>2116.8000000000002</v>
      </c>
    </row>
    <row r="207" spans="1:56">
      <c r="A207">
        <v>1</v>
      </c>
      <c r="B207">
        <v>1</v>
      </c>
      <c r="F207"/>
    </row>
    <row r="208" spans="1:56">
      <c r="A208">
        <v>1</v>
      </c>
      <c r="B208">
        <v>1</v>
      </c>
      <c r="F208"/>
      <c r="N208" s="2">
        <f>N203-J203</f>
        <v>48.95999999999998</v>
      </c>
      <c r="O208" s="2">
        <f>O203-K203</f>
        <v>29.199999999999996</v>
      </c>
      <c r="P208" s="2">
        <f>P203-L203</f>
        <v>10.479999999999999</v>
      </c>
      <c r="V208" s="2">
        <f>V203-R203</f>
        <v>48.95999999999998</v>
      </c>
      <c r="W208" s="2">
        <f>W203-S203</f>
        <v>29.199999999999996</v>
      </c>
      <c r="X208" s="2">
        <f>X203-T203</f>
        <v>10.479999999999999</v>
      </c>
      <c r="AD208" s="2">
        <f>AD203-Z203</f>
        <v>48.95999999999998</v>
      </c>
      <c r="AE208" s="2">
        <f>AE203-AA203</f>
        <v>29.199999999999996</v>
      </c>
      <c r="AF208" s="2">
        <f>AF203-AB203</f>
        <v>10.479999999999999</v>
      </c>
      <c r="AL208" s="2">
        <f>AL203-AH203</f>
        <v>48.95999999999998</v>
      </c>
      <c r="AM208" s="2">
        <f>AM203-AI203</f>
        <v>29.199999999999996</v>
      </c>
      <c r="AN208" s="2">
        <f>AN203-AJ203</f>
        <v>10.479999999999999</v>
      </c>
      <c r="AT208" s="2">
        <f>AT203-AP203</f>
        <v>48.95999999999998</v>
      </c>
      <c r="AU208" s="2">
        <f>AU203-AQ203</f>
        <v>29.199999999999996</v>
      </c>
      <c r="AV208" s="2">
        <f>AV203-AR203</f>
        <v>10.479999999999999</v>
      </c>
      <c r="BB208" s="2">
        <f>BB203-AX203</f>
        <v>244.79999999999995</v>
      </c>
      <c r="BC208" s="2">
        <f>BC203-AY203</f>
        <v>145.99999999999994</v>
      </c>
      <c r="BD208" s="2">
        <f>BD203-AZ203</f>
        <v>52.399999999999991</v>
      </c>
    </row>
    <row r="209" spans="1:56">
      <c r="A209">
        <v>1</v>
      </c>
      <c r="B209">
        <v>1</v>
      </c>
      <c r="F209"/>
      <c r="P209" s="2">
        <f>P204-L204</f>
        <v>88.63999999999993</v>
      </c>
      <c r="X209" s="2">
        <f>X204-T204</f>
        <v>88.63999999999993</v>
      </c>
      <c r="AF209" s="2">
        <f>AF204-AB204</f>
        <v>88.63999999999993</v>
      </c>
      <c r="AN209" s="2">
        <f>AN204-AJ204</f>
        <v>88.63999999999993</v>
      </c>
      <c r="AV209" s="2">
        <f>AV204-AR204</f>
        <v>88.63999999999993</v>
      </c>
      <c r="BD209" s="2">
        <f>BD204-AZ204</f>
        <v>443.20000000000027</v>
      </c>
    </row>
    <row r="210" spans="1:56">
      <c r="A210">
        <v>1</v>
      </c>
      <c r="B210">
        <v>1</v>
      </c>
      <c r="F210"/>
      <c r="N210" s="2">
        <f>N205-J205</f>
        <v>48.95999999999998</v>
      </c>
      <c r="O210" s="2">
        <f>O205-K205</f>
        <v>29.199999999999996</v>
      </c>
      <c r="P210" s="2">
        <f>P205-L205</f>
        <v>10.479999999999999</v>
      </c>
      <c r="V210" s="2">
        <f>V205-R205</f>
        <v>48.95999999999998</v>
      </c>
      <c r="W210" s="2">
        <f>W205-S205</f>
        <v>29.199999999999996</v>
      </c>
      <c r="X210" s="2">
        <f>X205-T205</f>
        <v>10.479999999999999</v>
      </c>
      <c r="AD210" s="2">
        <f>AD205-Z205</f>
        <v>48.95999999999998</v>
      </c>
      <c r="AE210" s="2">
        <f>AE205-AA205</f>
        <v>29.199999999999996</v>
      </c>
      <c r="AF210" s="2">
        <f>AF205-AB205</f>
        <v>10.479999999999999</v>
      </c>
      <c r="AL210" s="2">
        <f>AL205-AH205</f>
        <v>48.95999999999998</v>
      </c>
      <c r="AM210" s="2">
        <f>AM205-AI205</f>
        <v>29.199999999999996</v>
      </c>
      <c r="AN210" s="2">
        <f>AN205-AJ205</f>
        <v>10.479999999999999</v>
      </c>
      <c r="AT210" s="2">
        <f>AT205-AP205</f>
        <v>48.95999999999998</v>
      </c>
      <c r="AU210" s="2">
        <f>AU205-AQ205</f>
        <v>29.199999999999996</v>
      </c>
      <c r="AV210" s="2">
        <f>AV205-AR205</f>
        <v>10.479999999999999</v>
      </c>
      <c r="BB210" s="2">
        <f>BB205-AX205</f>
        <v>244.79999999999995</v>
      </c>
      <c r="BC210" s="2">
        <f>BC205-AY205</f>
        <v>145.99999999999994</v>
      </c>
      <c r="BD210" s="2">
        <f>BD205-AZ205</f>
        <v>52.399999999999991</v>
      </c>
    </row>
    <row r="211" spans="1:56">
      <c r="A211">
        <v>1</v>
      </c>
      <c r="B211">
        <v>1</v>
      </c>
      <c r="F211"/>
      <c r="P211" s="2">
        <f>P206-L206</f>
        <v>88.63999999999993</v>
      </c>
      <c r="X211" s="2">
        <f>X206-T206</f>
        <v>88.63999999999993</v>
      </c>
      <c r="AF211" s="2">
        <f>AF206-AB206</f>
        <v>88.63999999999993</v>
      </c>
      <c r="AN211" s="2">
        <f>AN206-AJ206</f>
        <v>88.63999999999993</v>
      </c>
      <c r="AV211" s="2">
        <f>AV206-AR206</f>
        <v>88.63999999999993</v>
      </c>
      <c r="BD211" s="2">
        <f>BD206-AZ206</f>
        <v>443.20000000000027</v>
      </c>
    </row>
    <row r="212" spans="1:56">
      <c r="A212">
        <v>1</v>
      </c>
      <c r="B212">
        <v>1</v>
      </c>
      <c r="C212" t="s">
        <v>27</v>
      </c>
      <c r="F212"/>
    </row>
    <row r="213" spans="1:56">
      <c r="A213">
        <v>1</v>
      </c>
      <c r="B213">
        <v>1</v>
      </c>
      <c r="D213" s="6" t="s">
        <v>74</v>
      </c>
      <c r="E213" s="6"/>
      <c r="F213" s="6"/>
      <c r="G213" s="6"/>
      <c r="J213" s="6"/>
      <c r="K213" s="6"/>
      <c r="L213" s="6"/>
      <c r="M213" s="6"/>
      <c r="N213" s="6"/>
      <c r="O213" s="6"/>
      <c r="P213" s="6"/>
      <c r="R213" s="6"/>
      <c r="S213" s="6"/>
      <c r="T213" s="6"/>
      <c r="U213" s="6"/>
      <c r="V213" s="6"/>
      <c r="W213" s="6"/>
      <c r="X213" s="6"/>
      <c r="Z213" s="6"/>
      <c r="AA213" s="6"/>
      <c r="AB213" s="6"/>
      <c r="AC213" s="6"/>
      <c r="AD213" s="6"/>
      <c r="AE213" s="6"/>
      <c r="AF213" s="6"/>
      <c r="AH213" s="6"/>
      <c r="AI213" s="6"/>
      <c r="AJ213" s="6"/>
      <c r="AK213" s="6"/>
      <c r="AL213" s="6"/>
      <c r="AM213" s="6"/>
      <c r="AN213" s="6"/>
      <c r="AP213" s="6"/>
      <c r="AQ213" s="6"/>
      <c r="AR213" s="6"/>
      <c r="AS213" s="6"/>
      <c r="AT213" s="6"/>
      <c r="AU213" s="6"/>
      <c r="AV213" s="6"/>
    </row>
    <row r="214" spans="1:56">
      <c r="A214">
        <v>1</v>
      </c>
      <c r="B214">
        <v>1</v>
      </c>
      <c r="C214" s="6"/>
      <c r="D214" s="22" t="s">
        <v>266</v>
      </c>
      <c r="E214" s="6"/>
      <c r="F214" s="6"/>
      <c r="G214" s="6"/>
      <c r="J214" s="6">
        <v>2.5000000000000001E-2</v>
      </c>
      <c r="K214" s="6" t="s">
        <v>77</v>
      </c>
      <c r="L214" s="6" t="s">
        <v>267</v>
      </c>
      <c r="M214" s="6"/>
      <c r="N214" s="6"/>
      <c r="O214" s="6"/>
      <c r="P214" s="6"/>
      <c r="R214" s="6">
        <v>2.5000000000000001E-2</v>
      </c>
      <c r="S214" s="6" t="s">
        <v>77</v>
      </c>
      <c r="T214" s="6" t="s">
        <v>267</v>
      </c>
      <c r="U214" s="6"/>
      <c r="V214" s="6"/>
      <c r="W214" s="6"/>
      <c r="X214" s="6"/>
      <c r="Z214" s="6">
        <v>2.5000000000000001E-2</v>
      </c>
      <c r="AA214" s="6" t="s">
        <v>77</v>
      </c>
      <c r="AB214" s="6" t="s">
        <v>267</v>
      </c>
      <c r="AC214" s="6"/>
      <c r="AD214" s="6"/>
      <c r="AE214" s="6"/>
      <c r="AF214" s="6"/>
      <c r="AH214" s="6">
        <v>2.5000000000000001E-2</v>
      </c>
      <c r="AI214" s="6" t="s">
        <v>77</v>
      </c>
      <c r="AJ214" s="6" t="s">
        <v>267</v>
      </c>
      <c r="AK214" s="6"/>
      <c r="AL214" s="6"/>
      <c r="AM214" s="6"/>
      <c r="AN214" s="6"/>
      <c r="AP214" s="6">
        <v>2.5000000000000001E-2</v>
      </c>
      <c r="AQ214" s="6" t="s">
        <v>77</v>
      </c>
      <c r="AR214" s="6" t="s">
        <v>267</v>
      </c>
      <c r="AS214" s="6"/>
      <c r="AT214" s="6"/>
      <c r="AU214" s="6"/>
      <c r="AV214" s="6"/>
    </row>
    <row r="215" spans="1:56">
      <c r="A215">
        <v>1</v>
      </c>
      <c r="B215">
        <v>1</v>
      </c>
      <c r="C215" s="6"/>
      <c r="D215" s="22" t="s">
        <v>268</v>
      </c>
      <c r="E215" s="6"/>
      <c r="F215" s="6"/>
      <c r="G215" s="6"/>
      <c r="J215" s="6">
        <v>4.7000000000000002E-3</v>
      </c>
      <c r="K215" s="6" t="s">
        <v>77</v>
      </c>
      <c r="L215" s="6"/>
      <c r="M215" s="6"/>
      <c r="N215" s="6"/>
      <c r="O215" s="6"/>
      <c r="P215" s="6"/>
      <c r="R215" s="6">
        <v>4.7000000000000002E-3</v>
      </c>
      <c r="S215" s="6" t="s">
        <v>77</v>
      </c>
      <c r="T215" s="6"/>
      <c r="U215" s="6"/>
      <c r="V215" s="6"/>
      <c r="W215" s="6"/>
      <c r="X215" s="6"/>
      <c r="Z215" s="6">
        <v>4.7000000000000002E-3</v>
      </c>
      <c r="AA215" s="6" t="s">
        <v>77</v>
      </c>
      <c r="AB215" s="6"/>
      <c r="AC215" s="6"/>
      <c r="AD215" s="6"/>
      <c r="AE215" s="6"/>
      <c r="AF215" s="6"/>
      <c r="AH215" s="6">
        <v>4.7000000000000002E-3</v>
      </c>
      <c r="AI215" s="6" t="s">
        <v>77</v>
      </c>
      <c r="AJ215" s="6"/>
      <c r="AK215" s="6"/>
      <c r="AL215" s="6"/>
      <c r="AM215" s="6"/>
      <c r="AN215" s="6"/>
      <c r="AP215" s="6">
        <v>4.7000000000000002E-3</v>
      </c>
      <c r="AQ215" s="6" t="s">
        <v>77</v>
      </c>
      <c r="AR215" s="6"/>
      <c r="AS215" s="6"/>
      <c r="AT215" s="6"/>
      <c r="AU215" s="6"/>
      <c r="AV215" s="6"/>
    </row>
    <row r="216" spans="1:56">
      <c r="A216">
        <v>1</v>
      </c>
      <c r="B216">
        <v>1</v>
      </c>
      <c r="C216" s="6"/>
      <c r="D216" s="22" t="s">
        <v>269</v>
      </c>
      <c r="E216" s="6"/>
      <c r="F216" s="6"/>
      <c r="G216" s="6"/>
      <c r="J216" s="6">
        <v>3.6999999999999999E-4</v>
      </c>
      <c r="K216" s="6" t="s">
        <v>77</v>
      </c>
      <c r="L216" s="6"/>
      <c r="M216" s="6"/>
      <c r="N216" s="6"/>
      <c r="O216" s="6"/>
      <c r="P216" s="6"/>
      <c r="R216" s="6">
        <v>3.6999999999999999E-4</v>
      </c>
      <c r="S216" s="6" t="s">
        <v>77</v>
      </c>
      <c r="T216" s="6"/>
      <c r="U216" s="6"/>
      <c r="V216" s="6"/>
      <c r="W216" s="6"/>
      <c r="X216" s="6"/>
      <c r="Z216" s="6">
        <v>3.6999999999999999E-4</v>
      </c>
      <c r="AA216" s="6" t="s">
        <v>77</v>
      </c>
      <c r="AB216" s="6"/>
      <c r="AC216" s="6"/>
      <c r="AD216" s="6"/>
      <c r="AE216" s="6"/>
      <c r="AF216" s="6"/>
      <c r="AH216" s="6">
        <v>3.6999999999999999E-4</v>
      </c>
      <c r="AI216" s="6" t="s">
        <v>77</v>
      </c>
      <c r="AJ216" s="6"/>
      <c r="AK216" s="6"/>
      <c r="AL216" s="6"/>
      <c r="AM216" s="6"/>
      <c r="AN216" s="6"/>
      <c r="AP216" s="6">
        <v>3.6999999999999999E-4</v>
      </c>
      <c r="AQ216" s="6" t="s">
        <v>77</v>
      </c>
      <c r="AR216" s="6"/>
      <c r="AS216" s="6"/>
      <c r="AT216" s="6"/>
      <c r="AU216" s="6"/>
      <c r="AV216" s="6"/>
    </row>
    <row r="217" spans="1:56">
      <c r="A217">
        <v>1</v>
      </c>
      <c r="B217">
        <v>1</v>
      </c>
      <c r="D217" s="22" t="s">
        <v>270</v>
      </c>
      <c r="F217"/>
      <c r="J217" s="6">
        <v>0</v>
      </c>
      <c r="K217" s="6" t="s">
        <v>77</v>
      </c>
      <c r="L217" t="s">
        <v>271</v>
      </c>
      <c r="R217" s="6">
        <v>0</v>
      </c>
      <c r="S217" s="6" t="s">
        <v>77</v>
      </c>
      <c r="T217" t="s">
        <v>271</v>
      </c>
      <c r="Z217" s="6">
        <v>0</v>
      </c>
      <c r="AA217" s="6" t="s">
        <v>77</v>
      </c>
      <c r="AB217" t="s">
        <v>271</v>
      </c>
      <c r="AH217" s="6">
        <v>0</v>
      </c>
      <c r="AI217" s="6" t="s">
        <v>77</v>
      </c>
      <c r="AJ217" t="s">
        <v>271</v>
      </c>
      <c r="AP217" s="6">
        <v>0</v>
      </c>
      <c r="AQ217" s="6" t="s">
        <v>77</v>
      </c>
      <c r="AR217" t="s">
        <v>271</v>
      </c>
    </row>
    <row r="218" spans="1:56">
      <c r="A218">
        <v>1</v>
      </c>
      <c r="B218">
        <v>1</v>
      </c>
      <c r="D218" s="6" t="s">
        <v>272</v>
      </c>
      <c r="E218" s="6"/>
      <c r="F218" s="6"/>
      <c r="G218" s="6"/>
      <c r="J218" s="6">
        <v>0.09</v>
      </c>
      <c r="K218" s="6" t="s">
        <v>77</v>
      </c>
      <c r="L218" s="6"/>
      <c r="M218" s="6"/>
      <c r="N218" s="6"/>
      <c r="O218" s="6"/>
      <c r="P218" s="6"/>
      <c r="R218" s="6">
        <v>0.09</v>
      </c>
      <c r="S218" s="6" t="s">
        <v>77</v>
      </c>
      <c r="T218" s="6"/>
      <c r="U218" s="6"/>
      <c r="V218" s="6"/>
      <c r="W218" s="6"/>
      <c r="X218" s="6"/>
      <c r="Z218" s="6">
        <v>0.09</v>
      </c>
      <c r="AA218" s="6" t="s">
        <v>77</v>
      </c>
      <c r="AB218" s="6"/>
      <c r="AC218" s="6"/>
      <c r="AD218" s="6"/>
      <c r="AE218" s="6"/>
      <c r="AF218" s="6"/>
      <c r="AH218" s="6">
        <v>0.09</v>
      </c>
      <c r="AI218" s="6" t="s">
        <v>77</v>
      </c>
      <c r="AJ218" s="6"/>
      <c r="AK218" s="6"/>
      <c r="AL218" s="6"/>
      <c r="AM218" s="6"/>
      <c r="AN218" s="6"/>
      <c r="AP218" s="6">
        <v>0.09</v>
      </c>
      <c r="AQ218" s="6" t="s">
        <v>77</v>
      </c>
      <c r="AR218" s="6"/>
      <c r="AS218" s="6"/>
      <c r="AT218" s="6"/>
      <c r="AU218" s="6"/>
      <c r="AV218" s="6"/>
    </row>
    <row r="219" spans="1:56">
      <c r="A219">
        <v>1</v>
      </c>
      <c r="B219">
        <v>1</v>
      </c>
      <c r="C219" s="6"/>
      <c r="D219" s="22" t="s">
        <v>273</v>
      </c>
      <c r="E219" s="6"/>
      <c r="F219" s="6"/>
      <c r="G219" s="6"/>
      <c r="J219" s="6">
        <v>5.0000000000000001E-3</v>
      </c>
      <c r="K219" s="6" t="s">
        <v>77</v>
      </c>
      <c r="L219" s="6" t="s">
        <v>267</v>
      </c>
      <c r="M219" s="6"/>
      <c r="N219" s="6"/>
      <c r="O219" s="6"/>
      <c r="P219" s="6"/>
      <c r="R219" s="6">
        <v>5.0000000000000001E-3</v>
      </c>
      <c r="S219" s="6" t="s">
        <v>77</v>
      </c>
      <c r="T219" s="6" t="s">
        <v>267</v>
      </c>
      <c r="U219" s="6"/>
      <c r="V219" s="6"/>
      <c r="W219" s="6"/>
      <c r="X219" s="6"/>
      <c r="Z219" s="6">
        <v>5.0000000000000001E-3</v>
      </c>
      <c r="AA219" s="6" t="s">
        <v>77</v>
      </c>
      <c r="AB219" s="6" t="s">
        <v>267</v>
      </c>
      <c r="AC219" s="6"/>
      <c r="AD219" s="6"/>
      <c r="AE219" s="6"/>
      <c r="AF219" s="6"/>
      <c r="AH219" s="6">
        <v>5.0000000000000001E-3</v>
      </c>
      <c r="AI219" s="6" t="s">
        <v>77</v>
      </c>
      <c r="AJ219" s="6" t="s">
        <v>267</v>
      </c>
      <c r="AK219" s="6"/>
      <c r="AL219" s="6"/>
      <c r="AM219" s="6"/>
      <c r="AN219" s="6"/>
      <c r="AP219" s="6">
        <v>5.0000000000000001E-3</v>
      </c>
      <c r="AQ219" s="6" t="s">
        <v>77</v>
      </c>
      <c r="AR219" s="6" t="s">
        <v>267</v>
      </c>
      <c r="AS219" s="6"/>
      <c r="AT219" s="6"/>
      <c r="AU219" s="6"/>
      <c r="AV219" s="6"/>
    </row>
    <row r="220" spans="1:56">
      <c r="A220">
        <v>1</v>
      </c>
      <c r="B220">
        <v>1</v>
      </c>
      <c r="C220" s="6"/>
      <c r="D220" s="6"/>
      <c r="E220" s="6"/>
      <c r="F220" s="6"/>
      <c r="G220" s="6"/>
      <c r="J220" s="6"/>
      <c r="K220" s="6"/>
      <c r="L220" s="6"/>
      <c r="M220" s="6"/>
      <c r="N220" s="6"/>
      <c r="O220" s="6"/>
      <c r="P220" s="6"/>
      <c r="R220" s="6"/>
      <c r="S220" s="6"/>
      <c r="T220" s="6"/>
      <c r="U220" s="6"/>
      <c r="V220" s="6"/>
      <c r="W220" s="6"/>
      <c r="X220" s="6"/>
      <c r="Z220" s="6"/>
      <c r="AA220" s="6"/>
      <c r="AB220" s="6"/>
      <c r="AC220" s="6"/>
      <c r="AD220" s="6"/>
      <c r="AE220" s="6"/>
      <c r="AF220" s="6"/>
      <c r="AH220" s="6"/>
      <c r="AI220" s="6"/>
      <c r="AJ220" s="6"/>
      <c r="AK220" s="6"/>
      <c r="AL220" s="6"/>
      <c r="AM220" s="6"/>
      <c r="AN220" s="6"/>
      <c r="AP220" s="6"/>
      <c r="AQ220" s="6"/>
      <c r="AR220" s="6"/>
      <c r="AS220" s="6"/>
      <c r="AT220" s="6"/>
      <c r="AU220" s="6"/>
      <c r="AV220" s="6"/>
    </row>
    <row r="221" spans="1:56">
      <c r="A221">
        <v>1</v>
      </c>
      <c r="B221">
        <v>1</v>
      </c>
      <c r="C221" s="6"/>
      <c r="D221" s="6"/>
      <c r="E221" s="6"/>
      <c r="F221" s="6"/>
      <c r="G221" s="6"/>
      <c r="J221" s="6" t="s">
        <v>82</v>
      </c>
      <c r="K221" s="6"/>
      <c r="L221" s="6"/>
      <c r="M221" s="6"/>
      <c r="N221" s="6" t="s">
        <v>83</v>
      </c>
      <c r="O221" s="6"/>
      <c r="P221" s="6"/>
      <c r="R221" s="6" t="s">
        <v>82</v>
      </c>
      <c r="S221" s="6"/>
      <c r="T221" s="6"/>
      <c r="U221" s="6"/>
      <c r="V221" s="6" t="s">
        <v>83</v>
      </c>
      <c r="W221" s="6"/>
      <c r="X221" s="6"/>
      <c r="Z221" s="6" t="s">
        <v>82</v>
      </c>
      <c r="AA221" s="6"/>
      <c r="AB221" s="6"/>
      <c r="AC221" s="6"/>
      <c r="AD221" s="6" t="s">
        <v>83</v>
      </c>
      <c r="AE221" s="6"/>
      <c r="AF221" s="6"/>
      <c r="AH221" s="6" t="s">
        <v>82</v>
      </c>
      <c r="AI221" s="6"/>
      <c r="AJ221" s="6"/>
      <c r="AK221" s="6"/>
      <c r="AL221" s="6" t="s">
        <v>83</v>
      </c>
      <c r="AM221" s="6"/>
      <c r="AN221" s="6"/>
      <c r="AP221" s="6" t="s">
        <v>82</v>
      </c>
      <c r="AQ221" s="6"/>
      <c r="AR221" s="6"/>
      <c r="AS221" s="6"/>
      <c r="AT221" s="6" t="s">
        <v>83</v>
      </c>
      <c r="AU221" s="6"/>
      <c r="AV221" s="6"/>
      <c r="AX221" s="6" t="s">
        <v>82</v>
      </c>
      <c r="AY221" s="6"/>
      <c r="AZ221" s="6"/>
      <c r="BA221" s="6"/>
      <c r="BB221" s="6" t="s">
        <v>83</v>
      </c>
      <c r="BC221" s="6"/>
      <c r="BD221" s="6"/>
    </row>
    <row r="222" spans="1:56">
      <c r="A222" s="12" t="s">
        <v>84</v>
      </c>
      <c r="B222" s="12" t="s">
        <v>85</v>
      </c>
      <c r="C222" s="6"/>
      <c r="D222" s="4" t="s">
        <v>274</v>
      </c>
      <c r="E222" s="43"/>
      <c r="F222" s="44"/>
      <c r="G222" s="45"/>
      <c r="H222" s="46"/>
      <c r="J222" s="21" t="s">
        <v>86</v>
      </c>
      <c r="K222" s="20"/>
      <c r="L222" s="19"/>
      <c r="N222" s="21" t="s">
        <v>86</v>
      </c>
      <c r="O222" s="20"/>
      <c r="P222" s="19"/>
      <c r="R222" s="21" t="s">
        <v>87</v>
      </c>
      <c r="S222" s="20"/>
      <c r="T222" s="19"/>
      <c r="V222" s="21" t="s">
        <v>87</v>
      </c>
      <c r="W222" s="20"/>
      <c r="X222" s="19"/>
      <c r="Z222" s="21" t="s">
        <v>88</v>
      </c>
      <c r="AA222" s="20"/>
      <c r="AB222" s="19"/>
      <c r="AD222" s="21" t="s">
        <v>88</v>
      </c>
      <c r="AE222" s="20"/>
      <c r="AF222" s="19"/>
      <c r="AH222" s="21" t="s">
        <v>89</v>
      </c>
      <c r="AI222" s="20"/>
      <c r="AJ222" s="19"/>
      <c r="AL222" s="21" t="s">
        <v>89</v>
      </c>
      <c r="AM222" s="20"/>
      <c r="AN222" s="19"/>
      <c r="AP222" s="21" t="s">
        <v>90</v>
      </c>
      <c r="AQ222" s="20"/>
      <c r="AR222" s="19"/>
      <c r="AT222" s="21" t="s">
        <v>90</v>
      </c>
      <c r="AU222" s="20"/>
      <c r="AV222" s="19"/>
      <c r="AX222" s="21" t="s">
        <v>91</v>
      </c>
      <c r="AY222" s="20"/>
      <c r="AZ222" s="19"/>
      <c r="BB222" s="21" t="s">
        <v>91</v>
      </c>
      <c r="BC222" s="20"/>
      <c r="BD222" s="19"/>
    </row>
    <row r="223" spans="1:56">
      <c r="A223" s="12" t="s">
        <v>84</v>
      </c>
      <c r="B223" s="12" t="s">
        <v>85</v>
      </c>
      <c r="C223" s="6"/>
      <c r="D223" s="7"/>
      <c r="E223" s="7" t="s">
        <v>151</v>
      </c>
      <c r="F223" s="18" t="s">
        <v>92</v>
      </c>
      <c r="G223" s="7" t="s">
        <v>93</v>
      </c>
      <c r="H223" s="17" t="s">
        <v>94</v>
      </c>
      <c r="J223" s="18" t="s">
        <v>8</v>
      </c>
      <c r="K223" s="18" t="s">
        <v>9</v>
      </c>
      <c r="L223" s="18" t="s">
        <v>10</v>
      </c>
      <c r="N223" s="18" t="s">
        <v>8</v>
      </c>
      <c r="O223" s="18" t="s">
        <v>9</v>
      </c>
      <c r="P223" s="18" t="s">
        <v>10</v>
      </c>
      <c r="R223" s="18" t="s">
        <v>8</v>
      </c>
      <c r="S223" s="18" t="s">
        <v>9</v>
      </c>
      <c r="T223" s="18" t="s">
        <v>10</v>
      </c>
      <c r="V223" s="18" t="s">
        <v>8</v>
      </c>
      <c r="W223" s="18" t="s">
        <v>9</v>
      </c>
      <c r="X223" s="18" t="s">
        <v>10</v>
      </c>
      <c r="Z223" s="18" t="s">
        <v>8</v>
      </c>
      <c r="AA223" s="18" t="s">
        <v>9</v>
      </c>
      <c r="AB223" s="18" t="s">
        <v>10</v>
      </c>
      <c r="AD223" s="18" t="s">
        <v>8</v>
      </c>
      <c r="AE223" s="18" t="s">
        <v>9</v>
      </c>
      <c r="AF223" s="18" t="s">
        <v>10</v>
      </c>
      <c r="AH223" s="18" t="s">
        <v>8</v>
      </c>
      <c r="AI223" s="18" t="s">
        <v>9</v>
      </c>
      <c r="AJ223" s="18" t="s">
        <v>10</v>
      </c>
      <c r="AL223" s="18" t="s">
        <v>8</v>
      </c>
      <c r="AM223" s="18" t="s">
        <v>9</v>
      </c>
      <c r="AN223" s="18" t="s">
        <v>10</v>
      </c>
      <c r="AP223" s="18" t="s">
        <v>8</v>
      </c>
      <c r="AQ223" s="18" t="s">
        <v>9</v>
      </c>
      <c r="AR223" s="18" t="s">
        <v>10</v>
      </c>
      <c r="AT223" s="18" t="s">
        <v>8</v>
      </c>
      <c r="AU223" s="18" t="s">
        <v>9</v>
      </c>
      <c r="AV223" s="18" t="s">
        <v>10</v>
      </c>
      <c r="AX223" s="18" t="s">
        <v>8</v>
      </c>
      <c r="AY223" s="18" t="s">
        <v>9</v>
      </c>
      <c r="AZ223" s="18" t="s">
        <v>10</v>
      </c>
      <c r="BB223" s="18" t="s">
        <v>8</v>
      </c>
      <c r="BC223" s="18" t="s">
        <v>9</v>
      </c>
      <c r="BD223" s="18" t="s">
        <v>10</v>
      </c>
    </row>
    <row r="224" spans="1:56">
      <c r="A224" s="12" t="s">
        <v>84</v>
      </c>
      <c r="B224">
        <v>1</v>
      </c>
      <c r="C224" s="6"/>
      <c r="D224" s="29" t="s">
        <v>275</v>
      </c>
      <c r="E224" s="62" t="s">
        <v>122</v>
      </c>
      <c r="F224" s="14">
        <v>88</v>
      </c>
      <c r="G224" s="9"/>
      <c r="H224" s="5" t="s">
        <v>98</v>
      </c>
      <c r="J224" s="63">
        <f>$J$23</f>
        <v>1283224</v>
      </c>
      <c r="K224" s="79">
        <f>$J224/10</f>
        <v>128322.4</v>
      </c>
      <c r="L224" s="79">
        <f>$J224/10</f>
        <v>128322.4</v>
      </c>
      <c r="N224" s="66">
        <f>J224*0.6</f>
        <v>769934.4</v>
      </c>
      <c r="O224" s="80">
        <f>$N224/10</f>
        <v>76993.440000000002</v>
      </c>
      <c r="P224" s="80">
        <f>$N224/10</f>
        <v>76993.440000000002</v>
      </c>
      <c r="Q224" s="68"/>
      <c r="R224" s="72">
        <f>$R$23</f>
        <v>324154</v>
      </c>
      <c r="S224" s="80">
        <f>$R224/10</f>
        <v>32415.4</v>
      </c>
      <c r="T224" s="80">
        <f>$R224/10</f>
        <v>32415.4</v>
      </c>
      <c r="U224" s="68"/>
      <c r="V224" s="66">
        <f>R224*0.6</f>
        <v>194492.4</v>
      </c>
      <c r="W224" s="80">
        <f>$V224/10</f>
        <v>19449.239999999998</v>
      </c>
      <c r="X224" s="80">
        <f>$V224/10</f>
        <v>19449.239999999998</v>
      </c>
      <c r="Y224" s="68"/>
      <c r="Z224" s="72">
        <f>$Z$23</f>
        <v>874417</v>
      </c>
      <c r="AA224" s="80">
        <f>$Z224/10</f>
        <v>87441.7</v>
      </c>
      <c r="AB224" s="80">
        <f>$Z224/10</f>
        <v>87441.7</v>
      </c>
      <c r="AC224" s="68"/>
      <c r="AD224" s="66">
        <f>Z224*0.6</f>
        <v>524650.19999999995</v>
      </c>
      <c r="AE224" s="80">
        <f>$AD224/10</f>
        <v>52465.02</v>
      </c>
      <c r="AF224" s="80">
        <f>$AD224/10</f>
        <v>52465.02</v>
      </c>
      <c r="AG224" s="68"/>
      <c r="AH224" s="72">
        <f>$AH$23</f>
        <v>490774</v>
      </c>
      <c r="AI224" s="80">
        <f>$AH224/10</f>
        <v>49077.4</v>
      </c>
      <c r="AJ224" s="80">
        <f>$AH224/10</f>
        <v>49077.4</v>
      </c>
      <c r="AK224" s="68"/>
      <c r="AL224" s="66">
        <f>AH224*0.6</f>
        <v>294464.39999999997</v>
      </c>
      <c r="AM224" s="80">
        <f>$AL224/10</f>
        <v>29446.439999999995</v>
      </c>
      <c r="AN224" s="80">
        <f>$AL224/10</f>
        <v>29446.439999999995</v>
      </c>
      <c r="AO224" s="68"/>
      <c r="AP224" s="72">
        <f>$AP$23</f>
        <v>535319</v>
      </c>
      <c r="AQ224" s="80">
        <f>$AP224/10</f>
        <v>53531.9</v>
      </c>
      <c r="AR224" s="80">
        <f>$AP224/10</f>
        <v>53531.9</v>
      </c>
      <c r="AS224" s="68"/>
      <c r="AT224" s="66">
        <f>AP224*0.6</f>
        <v>321191.39999999997</v>
      </c>
      <c r="AU224" s="80">
        <f>$AT224/10</f>
        <v>32119.139999999996</v>
      </c>
      <c r="AV224" s="80">
        <f>$AT224/10</f>
        <v>32119.139999999996</v>
      </c>
    </row>
    <row r="225" spans="1:56">
      <c r="A225" s="12" t="s">
        <v>84</v>
      </c>
      <c r="B225">
        <v>1</v>
      </c>
      <c r="C225" s="6"/>
      <c r="D225" s="29" t="s">
        <v>276</v>
      </c>
      <c r="E225" s="62" t="s">
        <v>122</v>
      </c>
      <c r="F225" s="14">
        <v>88</v>
      </c>
      <c r="G225" s="9"/>
      <c r="H225" s="5" t="s">
        <v>98</v>
      </c>
      <c r="J225" s="63">
        <f>$J$24</f>
        <v>1990703</v>
      </c>
      <c r="K225" s="79">
        <f>$J225/10</f>
        <v>199070.3</v>
      </c>
      <c r="L225" s="79">
        <f>$J225/10</f>
        <v>199070.3</v>
      </c>
      <c r="N225" s="66">
        <f>J225*0.6</f>
        <v>1194421.8</v>
      </c>
      <c r="O225" s="80">
        <f>$N225/10</f>
        <v>119442.18000000001</v>
      </c>
      <c r="P225" s="80">
        <f>$N225/10</f>
        <v>119442.18000000001</v>
      </c>
      <c r="Q225" s="68"/>
      <c r="R225" s="72">
        <f>$R$24</f>
        <v>502870</v>
      </c>
      <c r="S225" s="80">
        <f>$R225/10</f>
        <v>50287</v>
      </c>
      <c r="T225" s="80">
        <f>$R225/10</f>
        <v>50287</v>
      </c>
      <c r="U225" s="68"/>
      <c r="V225" s="66">
        <f>R225*0.6</f>
        <v>301722</v>
      </c>
      <c r="W225" s="80">
        <f>$V225/10</f>
        <v>30172.2</v>
      </c>
      <c r="X225" s="80">
        <f>$V225/10</f>
        <v>30172.2</v>
      </c>
      <c r="Y225" s="68"/>
      <c r="Z225" s="72">
        <f>$Z$24</f>
        <v>1356509</v>
      </c>
      <c r="AA225" s="80">
        <f>$Z225/10</f>
        <v>135650.9</v>
      </c>
      <c r="AB225" s="80">
        <f>$Z225/10</f>
        <v>135650.9</v>
      </c>
      <c r="AC225" s="68"/>
      <c r="AD225" s="66">
        <f>Z225*0.6</f>
        <v>813905.4</v>
      </c>
      <c r="AE225" s="80">
        <f>$AD225/10</f>
        <v>81390.540000000008</v>
      </c>
      <c r="AF225" s="80">
        <f>$AD225/10</f>
        <v>81390.540000000008</v>
      </c>
      <c r="AG225" s="68"/>
      <c r="AH225" s="72">
        <f>$AH$24</f>
        <v>761351</v>
      </c>
      <c r="AI225" s="80">
        <f>$AH225/10</f>
        <v>76135.100000000006</v>
      </c>
      <c r="AJ225" s="80">
        <f>$AH225/10</f>
        <v>76135.100000000006</v>
      </c>
      <c r="AK225" s="68"/>
      <c r="AL225" s="66">
        <f>AH225*0.6</f>
        <v>456810.6</v>
      </c>
      <c r="AM225" s="80">
        <f>$AL225/10</f>
        <v>45681.06</v>
      </c>
      <c r="AN225" s="80">
        <f>$AL225/10</f>
        <v>45681.06</v>
      </c>
      <c r="AO225" s="68"/>
      <c r="AP225" s="72">
        <f>$AP$24</f>
        <v>830456</v>
      </c>
      <c r="AQ225" s="80">
        <f>$AP225/10</f>
        <v>83045.600000000006</v>
      </c>
      <c r="AR225" s="80">
        <f>$AP225/10</f>
        <v>83045.600000000006</v>
      </c>
      <c r="AS225" s="68"/>
      <c r="AT225" s="66">
        <f>AP225*0.6</f>
        <v>498273.6</v>
      </c>
      <c r="AU225" s="80">
        <f>$AT225/10</f>
        <v>49827.360000000001</v>
      </c>
      <c r="AV225" s="80">
        <f>$AT225/10</f>
        <v>49827.360000000001</v>
      </c>
    </row>
    <row r="226" spans="1:56">
      <c r="A226" s="12" t="s">
        <v>84</v>
      </c>
      <c r="B226">
        <v>1</v>
      </c>
      <c r="C226" s="6"/>
      <c r="D226" s="9" t="s">
        <v>277</v>
      </c>
      <c r="E226" s="9"/>
      <c r="F226" s="14">
        <v>88</v>
      </c>
      <c r="G226" s="9"/>
      <c r="H226" s="5" t="s">
        <v>17</v>
      </c>
      <c r="J226" s="9">
        <v>3</v>
      </c>
      <c r="K226" s="9">
        <v>3</v>
      </c>
      <c r="L226" s="9">
        <v>3</v>
      </c>
      <c r="N226" s="9">
        <v>3</v>
      </c>
      <c r="O226" s="9">
        <v>3</v>
      </c>
      <c r="P226" s="9">
        <v>3</v>
      </c>
      <c r="R226" s="9">
        <v>3</v>
      </c>
      <c r="S226" s="9">
        <v>3</v>
      </c>
      <c r="T226" s="9">
        <v>3</v>
      </c>
      <c r="V226" s="9">
        <v>3</v>
      </c>
      <c r="W226" s="9">
        <v>3</v>
      </c>
      <c r="X226" s="9">
        <v>3</v>
      </c>
      <c r="Z226" s="9">
        <v>3</v>
      </c>
      <c r="AA226" s="9">
        <v>3</v>
      </c>
      <c r="AB226" s="9">
        <v>3</v>
      </c>
      <c r="AD226" s="9">
        <v>3</v>
      </c>
      <c r="AE226" s="9">
        <v>3</v>
      </c>
      <c r="AF226" s="9">
        <v>3</v>
      </c>
      <c r="AH226" s="9">
        <v>3</v>
      </c>
      <c r="AI226" s="9">
        <v>3</v>
      </c>
      <c r="AJ226" s="9">
        <v>3</v>
      </c>
      <c r="AL226" s="9">
        <v>3</v>
      </c>
      <c r="AM226" s="9">
        <v>3</v>
      </c>
      <c r="AN226" s="9">
        <v>3</v>
      </c>
      <c r="AP226" s="9">
        <v>3</v>
      </c>
      <c r="AQ226" s="9">
        <v>3</v>
      </c>
      <c r="AR226" s="9">
        <v>3</v>
      </c>
      <c r="AT226" s="9">
        <v>3</v>
      </c>
      <c r="AU226" s="9">
        <v>3</v>
      </c>
      <c r="AV226" s="9">
        <v>3</v>
      </c>
    </row>
    <row r="227" spans="1:56">
      <c r="A227" s="12" t="s">
        <v>84</v>
      </c>
      <c r="B227">
        <v>1</v>
      </c>
      <c r="C227" s="6"/>
      <c r="D227" s="9" t="s">
        <v>278</v>
      </c>
      <c r="E227" s="9"/>
      <c r="F227" s="14">
        <v>88</v>
      </c>
      <c r="G227" s="9"/>
      <c r="H227" s="5" t="s">
        <v>17</v>
      </c>
      <c r="J227" s="9">
        <v>50</v>
      </c>
      <c r="K227" s="9">
        <v>50</v>
      </c>
      <c r="L227" s="9">
        <v>50</v>
      </c>
      <c r="N227" s="9">
        <v>50</v>
      </c>
      <c r="O227" s="9">
        <v>50</v>
      </c>
      <c r="P227" s="9">
        <v>50</v>
      </c>
      <c r="R227" s="9">
        <v>50</v>
      </c>
      <c r="S227" s="9">
        <v>50</v>
      </c>
      <c r="T227" s="9">
        <v>50</v>
      </c>
      <c r="V227" s="9">
        <v>50</v>
      </c>
      <c r="W227" s="9">
        <v>50</v>
      </c>
      <c r="X227" s="9">
        <v>50</v>
      </c>
      <c r="Z227" s="9">
        <v>50</v>
      </c>
      <c r="AA227" s="9">
        <v>50</v>
      </c>
      <c r="AB227" s="9">
        <v>50</v>
      </c>
      <c r="AD227" s="9">
        <v>50</v>
      </c>
      <c r="AE227" s="9">
        <v>50</v>
      </c>
      <c r="AF227" s="9">
        <v>50</v>
      </c>
      <c r="AH227" s="9">
        <v>50</v>
      </c>
      <c r="AI227" s="9">
        <v>50</v>
      </c>
      <c r="AJ227" s="9">
        <v>50</v>
      </c>
      <c r="AL227" s="9">
        <v>50</v>
      </c>
      <c r="AM227" s="9">
        <v>50</v>
      </c>
      <c r="AN227" s="9">
        <v>50</v>
      </c>
      <c r="AP227" s="9">
        <v>50</v>
      </c>
      <c r="AQ227" s="9">
        <v>50</v>
      </c>
      <c r="AR227" s="9">
        <v>50</v>
      </c>
      <c r="AT227" s="9">
        <v>50</v>
      </c>
      <c r="AU227" s="9">
        <v>50</v>
      </c>
      <c r="AV227" s="9">
        <v>50</v>
      </c>
    </row>
    <row r="228" spans="1:56">
      <c r="A228" s="12" t="s">
        <v>84</v>
      </c>
      <c r="B228">
        <v>1</v>
      </c>
      <c r="C228" s="6"/>
      <c r="D228" s="9" t="s">
        <v>279</v>
      </c>
      <c r="E228" s="9"/>
      <c r="F228" s="14">
        <v>88</v>
      </c>
      <c r="G228" s="9"/>
      <c r="H228" s="5" t="s">
        <v>98</v>
      </c>
      <c r="J228" s="9">
        <v>2.9999999999999999E-7</v>
      </c>
      <c r="K228" s="9">
        <v>2.9999999999999999E-7</v>
      </c>
      <c r="L228" s="9">
        <v>2.9999999999999999E-7</v>
      </c>
      <c r="N228" s="9">
        <v>2.9999999999999999E-7</v>
      </c>
      <c r="O228" s="9">
        <v>2.9999999999999999E-7</v>
      </c>
      <c r="P228" s="9">
        <v>2.9999999999999999E-7</v>
      </c>
      <c r="R228" s="9">
        <v>2.9999999999999999E-7</v>
      </c>
      <c r="S228" s="9">
        <v>2.9999999999999999E-7</v>
      </c>
      <c r="T228" s="9">
        <v>2.9999999999999999E-7</v>
      </c>
      <c r="V228" s="9">
        <v>2.9999999999999999E-7</v>
      </c>
      <c r="W228" s="9">
        <v>2.9999999999999999E-7</v>
      </c>
      <c r="X228" s="9">
        <v>2.9999999999999999E-7</v>
      </c>
      <c r="Z228" s="9">
        <v>2.9999999999999999E-7</v>
      </c>
      <c r="AA228" s="9">
        <v>2.9999999999999999E-7</v>
      </c>
      <c r="AB228" s="9">
        <v>2.9999999999999999E-7</v>
      </c>
      <c r="AD228" s="9">
        <v>2.9999999999999999E-7</v>
      </c>
      <c r="AE228" s="9">
        <v>2.9999999999999999E-7</v>
      </c>
      <c r="AF228" s="9">
        <v>2.9999999999999999E-7</v>
      </c>
      <c r="AH228" s="9">
        <v>2.9999999999999999E-7</v>
      </c>
      <c r="AI228" s="9">
        <v>2.9999999999999999E-7</v>
      </c>
      <c r="AJ228" s="9">
        <v>2.9999999999999999E-7</v>
      </c>
      <c r="AL228" s="9">
        <v>2.9999999999999999E-7</v>
      </c>
      <c r="AM228" s="9">
        <v>2.9999999999999999E-7</v>
      </c>
      <c r="AN228" s="9">
        <v>2.9999999999999999E-7</v>
      </c>
      <c r="AP228" s="9">
        <v>2.9999999999999999E-7</v>
      </c>
      <c r="AQ228" s="9">
        <v>2.9999999999999999E-7</v>
      </c>
      <c r="AR228" s="9">
        <v>2.9999999999999999E-7</v>
      </c>
      <c r="AT228" s="9">
        <v>2.9999999999999999E-7</v>
      </c>
      <c r="AU228" s="9">
        <v>2.9999999999999999E-7</v>
      </c>
      <c r="AV228" s="9">
        <v>2.9999999999999999E-7</v>
      </c>
    </row>
    <row r="229" spans="1:56">
      <c r="A229" s="12" t="s">
        <v>84</v>
      </c>
      <c r="B229">
        <v>1</v>
      </c>
      <c r="C229" s="6"/>
      <c r="D229" s="9" t="s">
        <v>280</v>
      </c>
      <c r="E229" s="9"/>
      <c r="F229" s="14">
        <v>88</v>
      </c>
      <c r="G229" s="9"/>
      <c r="H229" s="5" t="s">
        <v>98</v>
      </c>
      <c r="J229" s="9">
        <f>J$224*J$226*J$227*J$228*30</f>
        <v>1732.3523999999998</v>
      </c>
      <c r="K229" s="9">
        <f>K$224*K$226*K$227*K$228*30</f>
        <v>173.23523999999995</v>
      </c>
      <c r="L229" s="9">
        <f>L$224*L$226*L$227*L$228*30</f>
        <v>173.23523999999995</v>
      </c>
      <c r="N229" s="9">
        <f>N$224*N$226*N$227*N$228*30</f>
        <v>1039.4114400000001</v>
      </c>
      <c r="O229" s="9">
        <f>O$224*O$226*O$227*O$228*30</f>
        <v>103.94114399999999</v>
      </c>
      <c r="P229" s="9">
        <f>P$224*P$226*P$227*P$228*30</f>
        <v>103.94114399999999</v>
      </c>
      <c r="R229" s="9">
        <f>R$224*R$226*R$227*R$228*30</f>
        <v>437.60789999999997</v>
      </c>
      <c r="S229" s="9">
        <f>S$224*S$226*S$227*S$228*30</f>
        <v>43.760790000000007</v>
      </c>
      <c r="T229" s="9">
        <f>T$224*T$226*T$227*T$228*30</f>
        <v>43.760790000000007</v>
      </c>
      <c r="V229" s="9">
        <f>V$224*V$226*V$227*V$228*30</f>
        <v>262.56473999999992</v>
      </c>
      <c r="W229" s="9">
        <f>W$224*W$226*W$227*W$228*30</f>
        <v>26.256473999999994</v>
      </c>
      <c r="X229" s="9">
        <f>X$224*X$226*X$227*X$228*30</f>
        <v>26.256473999999994</v>
      </c>
      <c r="Z229" s="9">
        <f>Z$224*Z$226*Z$227*Z$228*30</f>
        <v>1180.4629500000001</v>
      </c>
      <c r="AA229" s="9">
        <f>AA$224*AA$226*AA$227*AA$228*30</f>
        <v>118.04629499999997</v>
      </c>
      <c r="AB229" s="9">
        <f>AB$224*AB$226*AB$227*AB$228*30</f>
        <v>118.04629499999997</v>
      </c>
      <c r="AD229" s="9">
        <f>AD$224*AD$226*AD$227*AD$228*30</f>
        <v>708.27776999999992</v>
      </c>
      <c r="AE229" s="9">
        <f>AE$224*AE$226*AE$227*AE$228*30</f>
        <v>70.827776999999998</v>
      </c>
      <c r="AF229" s="9">
        <f>AF$224*AF$226*AF$227*AF$228*30</f>
        <v>70.827776999999998</v>
      </c>
      <c r="AH229" s="9">
        <f>AH$224*AH$226*AH$227*AH$228*30</f>
        <v>662.54489999999998</v>
      </c>
      <c r="AI229" s="9">
        <f>AI$224*AI$226*AI$227*AI$228*30</f>
        <v>66.254490000000004</v>
      </c>
      <c r="AJ229" s="9">
        <f>AJ$224*AJ$226*AJ$227*AJ$228*30</f>
        <v>66.254490000000004</v>
      </c>
      <c r="AL229" s="9">
        <f>AL$224*AL$226*AL$227*AL$228*30</f>
        <v>397.52693999999997</v>
      </c>
      <c r="AM229" s="9">
        <f>AM$224*AM$226*AM$227*AM$228*30</f>
        <v>39.752693999999991</v>
      </c>
      <c r="AN229" s="9">
        <f>AN$224*AN$226*AN$227*AN$228*30</f>
        <v>39.752693999999991</v>
      </c>
      <c r="AP229" s="9">
        <f>AP$224*AP$226*AP$227*AP$228*30</f>
        <v>722.6806499999999</v>
      </c>
      <c r="AQ229" s="9">
        <f>AQ$224*AQ$226*AQ$227*AQ$228*30</f>
        <v>72.268065000000007</v>
      </c>
      <c r="AR229" s="9">
        <f>AR$224*AR$226*AR$227*AR$228*30</f>
        <v>72.268065000000007</v>
      </c>
      <c r="AT229" s="9">
        <f>AT$224*AT$226*AT$227*AT$228*30</f>
        <v>433.60838999999999</v>
      </c>
      <c r="AU229" s="9">
        <f>AU$224*AU$226*AU$227*AU$228*30</f>
        <v>43.360838999999991</v>
      </c>
      <c r="AV229" s="9">
        <f>AV$224*AV$226*AV$227*AV$228*30</f>
        <v>43.360838999999991</v>
      </c>
    </row>
    <row r="230" spans="1:56">
      <c r="A230" s="12" t="s">
        <v>84</v>
      </c>
      <c r="B230">
        <v>1</v>
      </c>
      <c r="C230" s="6"/>
      <c r="D230" s="9" t="s">
        <v>281</v>
      </c>
      <c r="E230" s="9"/>
      <c r="F230" s="14">
        <v>88</v>
      </c>
      <c r="G230" s="9"/>
      <c r="H230" s="5" t="s">
        <v>98</v>
      </c>
      <c r="J230" s="9">
        <f>J$225*J$226*J$227*J$228*30</f>
        <v>2687.4490499999997</v>
      </c>
      <c r="K230" s="9">
        <f>K$225*K$226*K$227*K$228*30</f>
        <v>268.7449049999999</v>
      </c>
      <c r="L230" s="9">
        <f>L$225*L$226*L$227*L$228*30</f>
        <v>268.7449049999999</v>
      </c>
      <c r="N230" s="9">
        <f>N$225*N$226*N$227*N$228*30</f>
        <v>1612.4694300000003</v>
      </c>
      <c r="O230" s="9">
        <f>O$225*O$226*O$227*O$228*30</f>
        <v>161.24694299999999</v>
      </c>
      <c r="P230" s="9">
        <f>P$225*P$226*P$227*P$228*30</f>
        <v>161.24694299999999</v>
      </c>
      <c r="R230" s="9">
        <f>R$225*R$226*R$227*R$228*30</f>
        <v>678.87450000000001</v>
      </c>
      <c r="S230" s="9">
        <f>S$225*S$226*S$227*S$228*30</f>
        <v>67.887450000000001</v>
      </c>
      <c r="T230" s="9">
        <f>T$225*T$226*T$227*T$228*30</f>
        <v>67.887450000000001</v>
      </c>
      <c r="V230" s="9">
        <f>V$225*V$226*V$227*V$228*30</f>
        <v>407.32469999999995</v>
      </c>
      <c r="W230" s="9">
        <f>W$225*W$226*W$227*W$228*30</f>
        <v>40.732469999999999</v>
      </c>
      <c r="X230" s="9">
        <f>X$225*X$226*X$227*X$228*30</f>
        <v>40.732469999999999</v>
      </c>
      <c r="Z230" s="9">
        <f>Z$225*Z$226*Z$227*Z$228*30</f>
        <v>1831.2871499999999</v>
      </c>
      <c r="AA230" s="9">
        <f>AA$225*AA$226*AA$227*AA$228*30</f>
        <v>183.12871499999994</v>
      </c>
      <c r="AB230" s="9">
        <f>AB$225*AB$226*AB$227*AB$228*30</f>
        <v>183.12871499999994</v>
      </c>
      <c r="AD230" s="9">
        <f>AD$225*AD$226*AD$227*AD$228*30</f>
        <v>1098.7722899999999</v>
      </c>
      <c r="AE230" s="9">
        <f>AE$225*AE$226*AE$227*AE$228*30</f>
        <v>109.877229</v>
      </c>
      <c r="AF230" s="9">
        <f>AF$225*AF$226*AF$227*AF$228*30</f>
        <v>109.877229</v>
      </c>
      <c r="AH230" s="9">
        <f>AH$225*AH$226*AH$227*AH$228*30</f>
        <v>1027.82385</v>
      </c>
      <c r="AI230" s="9">
        <f>AI$225*AI$226*AI$227*AI$228*30</f>
        <v>102.78238499999999</v>
      </c>
      <c r="AJ230" s="9">
        <f>AJ$225*AJ$226*AJ$227*AJ$228*30</f>
        <v>102.78238499999999</v>
      </c>
      <c r="AL230" s="9">
        <f>AL$225*AL$226*AL$227*AL$228*30</f>
        <v>616.69430999999986</v>
      </c>
      <c r="AM230" s="9">
        <f>AM$225*AM$226*AM$227*AM$228*30</f>
        <v>61.669430999999989</v>
      </c>
      <c r="AN230" s="9">
        <f>AN$225*AN$226*AN$227*AN$228*30</f>
        <v>61.669430999999989</v>
      </c>
      <c r="AP230" s="9">
        <f>AP$225*AP$226*AP$227*AP$228*30</f>
        <v>1121.1156000000001</v>
      </c>
      <c r="AQ230" s="9">
        <f>AQ$225*AQ$226*AQ$227*AQ$228*30</f>
        <v>112.11156</v>
      </c>
      <c r="AR230" s="9">
        <f>AR$225*AR$226*AR$227*AR$228*30</f>
        <v>112.11156</v>
      </c>
      <c r="AT230" s="9">
        <f>AT$225*AT$226*AT$227*AT$228*30</f>
        <v>672.66935999999987</v>
      </c>
      <c r="AU230" s="9">
        <f>AU$225*AU$226*AU$227*AU$228*30</f>
        <v>67.266936000000001</v>
      </c>
      <c r="AV230" s="9">
        <f>AV$225*AV$226*AV$227*AV$228*30</f>
        <v>67.266936000000001</v>
      </c>
    </row>
    <row r="231" spans="1:56">
      <c r="A231" s="12"/>
      <c r="B231">
        <v>2</v>
      </c>
      <c r="C231" s="6"/>
      <c r="D231" s="9" t="s">
        <v>282</v>
      </c>
      <c r="E231" s="62" t="s">
        <v>283</v>
      </c>
      <c r="F231" s="14"/>
      <c r="G231" s="9"/>
      <c r="H231" s="5"/>
      <c r="J231" s="9"/>
      <c r="K231" s="9"/>
      <c r="L231" s="9"/>
      <c r="N231" s="73">
        <v>0.15</v>
      </c>
      <c r="O231" s="73">
        <v>0.15</v>
      </c>
      <c r="P231" s="73">
        <v>0.15</v>
      </c>
      <c r="R231" s="9"/>
      <c r="S231" s="9"/>
      <c r="T231" s="9"/>
      <c r="V231" s="73">
        <f>N231</f>
        <v>0.15</v>
      </c>
      <c r="W231" s="73">
        <f>O231</f>
        <v>0.15</v>
      </c>
      <c r="X231" s="73">
        <f>P231</f>
        <v>0.15</v>
      </c>
      <c r="Z231" s="9"/>
      <c r="AA231" s="9"/>
      <c r="AB231" s="9"/>
      <c r="AD231" s="73">
        <f>V231</f>
        <v>0.15</v>
      </c>
      <c r="AE231" s="73">
        <f>W231</f>
        <v>0.15</v>
      </c>
      <c r="AF231" s="73">
        <f>X231</f>
        <v>0.15</v>
      </c>
      <c r="AH231" s="9"/>
      <c r="AI231" s="9"/>
      <c r="AJ231" s="9"/>
      <c r="AL231" s="73">
        <f>AD231</f>
        <v>0.15</v>
      </c>
      <c r="AM231" s="73">
        <f>AE231</f>
        <v>0.15</v>
      </c>
      <c r="AN231" s="73">
        <f>AF231</f>
        <v>0.15</v>
      </c>
      <c r="AP231" s="9"/>
      <c r="AQ231" s="9"/>
      <c r="AR231" s="9"/>
      <c r="AT231" s="73">
        <f>AL231</f>
        <v>0.15</v>
      </c>
      <c r="AU231" s="73">
        <f>AM231</f>
        <v>0.15</v>
      </c>
      <c r="AV231" s="73">
        <f>AN231</f>
        <v>0.15</v>
      </c>
    </row>
    <row r="232" spans="1:56">
      <c r="A232" s="12" t="s">
        <v>84</v>
      </c>
      <c r="B232">
        <v>1</v>
      </c>
      <c r="C232" s="6"/>
      <c r="D232" s="9" t="s">
        <v>284</v>
      </c>
      <c r="E232" s="88" t="s">
        <v>285</v>
      </c>
      <c r="F232" s="14">
        <v>88</v>
      </c>
      <c r="G232" s="9"/>
      <c r="H232" s="5" t="s">
        <v>17</v>
      </c>
      <c r="J232" s="9">
        <v>2</v>
      </c>
      <c r="K232" s="9">
        <v>2</v>
      </c>
      <c r="L232" s="9">
        <v>2</v>
      </c>
      <c r="N232" s="88">
        <v>1</v>
      </c>
      <c r="O232" s="88">
        <v>1</v>
      </c>
      <c r="P232" s="88">
        <v>1</v>
      </c>
      <c r="R232" s="9">
        <v>2</v>
      </c>
      <c r="S232" s="9">
        <v>2</v>
      </c>
      <c r="T232" s="9">
        <v>2</v>
      </c>
      <c r="V232" s="88">
        <v>1</v>
      </c>
      <c r="W232" s="88">
        <v>1</v>
      </c>
      <c r="X232" s="88">
        <v>1</v>
      </c>
      <c r="Z232" s="9">
        <v>2</v>
      </c>
      <c r="AA232" s="9">
        <v>2</v>
      </c>
      <c r="AB232" s="9">
        <v>2</v>
      </c>
      <c r="AD232" s="88">
        <v>1</v>
      </c>
      <c r="AE232" s="88">
        <v>1</v>
      </c>
      <c r="AF232" s="88">
        <v>1</v>
      </c>
      <c r="AH232" s="9">
        <v>2</v>
      </c>
      <c r="AI232" s="9">
        <v>2</v>
      </c>
      <c r="AJ232" s="9">
        <v>2</v>
      </c>
      <c r="AL232" s="88">
        <v>1</v>
      </c>
      <c r="AM232" s="88">
        <v>1</v>
      </c>
      <c r="AN232" s="88">
        <v>1</v>
      </c>
      <c r="AP232" s="9">
        <v>2</v>
      </c>
      <c r="AQ232" s="9">
        <v>2</v>
      </c>
      <c r="AR232" s="9">
        <v>2</v>
      </c>
      <c r="AT232" s="88">
        <v>1</v>
      </c>
      <c r="AU232" s="88">
        <v>1</v>
      </c>
      <c r="AV232" s="88">
        <v>1</v>
      </c>
    </row>
    <row r="233" spans="1:56">
      <c r="A233">
        <v>1</v>
      </c>
      <c r="B233">
        <v>1</v>
      </c>
      <c r="C233" s="6"/>
      <c r="D233" s="6"/>
      <c r="E233" s="6"/>
      <c r="F233" s="6"/>
      <c r="G233" s="6"/>
      <c r="J233" s="6"/>
      <c r="K233" s="6"/>
      <c r="L233" s="6"/>
      <c r="N233" s="6"/>
      <c r="O233" s="6"/>
      <c r="P233" s="6"/>
      <c r="R233" s="6"/>
      <c r="S233" s="6"/>
      <c r="T233" s="6"/>
      <c r="V233" s="6"/>
      <c r="W233" s="6"/>
      <c r="X233" s="6"/>
      <c r="Z233" s="6"/>
      <c r="AA233" s="6"/>
      <c r="AB233" s="6"/>
      <c r="AD233" s="6"/>
      <c r="AE233" s="6"/>
      <c r="AF233" s="6"/>
      <c r="AH233" s="6"/>
      <c r="AI233" s="6"/>
      <c r="AJ233" s="6"/>
      <c r="AL233" s="6"/>
      <c r="AM233" s="6"/>
      <c r="AN233" s="6"/>
      <c r="AP233" s="6"/>
      <c r="AQ233" s="6"/>
      <c r="AR233" s="6"/>
      <c r="AT233" s="6"/>
      <c r="AU233" s="6"/>
      <c r="AV233" s="6"/>
    </row>
    <row r="234" spans="1:56">
      <c r="A234">
        <v>1</v>
      </c>
      <c r="B234">
        <v>1</v>
      </c>
      <c r="C234" s="6"/>
      <c r="D234" s="9" t="s">
        <v>286</v>
      </c>
      <c r="E234" s="6"/>
      <c r="F234" s="6"/>
      <c r="G234" s="6"/>
      <c r="J234" s="8">
        <f>J$229*$J$214</f>
        <v>43.308809999999994</v>
      </c>
      <c r="K234" s="8">
        <f>K$229*$J$214</f>
        <v>4.3308809999999989</v>
      </c>
      <c r="L234" s="8">
        <f>L$229*$J$214</f>
        <v>4.3308809999999989</v>
      </c>
      <c r="N234" s="64">
        <f>N229*N231*J214</f>
        <v>3.8977929000000007</v>
      </c>
      <c r="O234" s="64">
        <f>O229*O231*J214</f>
        <v>0.38977929</v>
      </c>
      <c r="P234" s="64">
        <f>P229*P231*J214</f>
        <v>0.38977929</v>
      </c>
      <c r="R234" s="8">
        <f>R$229*$R$214</f>
        <v>10.9401975</v>
      </c>
      <c r="S234" s="8">
        <f>S$229*$R$214</f>
        <v>1.0940197500000002</v>
      </c>
      <c r="T234" s="8">
        <f>T$229*$R$214</f>
        <v>1.0940197500000002</v>
      </c>
      <c r="V234" s="64">
        <f>V229*V231*R214</f>
        <v>0.98461777499999981</v>
      </c>
      <c r="W234" s="64">
        <f>W229*W231*R214</f>
        <v>9.8461777499999972E-2</v>
      </c>
      <c r="X234" s="64">
        <f>X229*X231*R214</f>
        <v>9.8461777499999972E-2</v>
      </c>
      <c r="Z234" s="8">
        <f>Z$229*$Z$214</f>
        <v>29.511573750000004</v>
      </c>
      <c r="AA234" s="8">
        <f>AA$229*$Z$214</f>
        <v>2.9511573749999993</v>
      </c>
      <c r="AB234" s="8">
        <f>AB$229*$Z$214</f>
        <v>2.9511573749999993</v>
      </c>
      <c r="AD234" s="64">
        <f>AD229*AD231*Z214</f>
        <v>2.6560416374999996</v>
      </c>
      <c r="AE234" s="64">
        <f>AE229*AE231*Z214</f>
        <v>0.26560416375000001</v>
      </c>
      <c r="AF234" s="64">
        <f>AF229*AF231*Z214</f>
        <v>0.26560416375000001</v>
      </c>
      <c r="AH234" s="8">
        <f>AH$229*$AH$214</f>
        <v>16.563622500000001</v>
      </c>
      <c r="AI234" s="8">
        <f>AI$229*$AH$214</f>
        <v>1.6563622500000001</v>
      </c>
      <c r="AJ234" s="8">
        <f>AJ$229*$AH$214</f>
        <v>1.6563622500000001</v>
      </c>
      <c r="AL234" s="64">
        <f>AL229*AL231*AH214</f>
        <v>1.4907260249999998</v>
      </c>
      <c r="AM234" s="64">
        <f>AM229*AM231*AH214</f>
        <v>0.14907260249999996</v>
      </c>
      <c r="AN234" s="64">
        <f>AN229*AN231*AH214</f>
        <v>0.14907260249999996</v>
      </c>
      <c r="AP234" s="8">
        <f>AP$229*$AP$214</f>
        <v>18.067016249999998</v>
      </c>
      <c r="AQ234" s="8">
        <f>AQ$229*$AP$214</f>
        <v>1.8067016250000003</v>
      </c>
      <c r="AR234" s="8">
        <f>AR$229*$AP$214</f>
        <v>1.8067016250000003</v>
      </c>
      <c r="AT234" s="64">
        <f>AT229*AT231*AP214</f>
        <v>1.6260314625000001</v>
      </c>
      <c r="AU234" s="64">
        <f>AU229*AU231*AP214</f>
        <v>0.16260314624999997</v>
      </c>
      <c r="AV234" s="64">
        <f>AV229*AV231*AP214</f>
        <v>0.16260314624999997</v>
      </c>
      <c r="AX234" s="8">
        <f t="shared" ref="AX234:AZ238" si="33">J234+R234+Z234+AH234+AP234</f>
        <v>118.39122</v>
      </c>
      <c r="AY234" s="8">
        <f t="shared" si="33"/>
        <v>11.839122</v>
      </c>
      <c r="AZ234" s="8">
        <f t="shared" si="33"/>
        <v>11.839122</v>
      </c>
      <c r="BB234" s="8">
        <f t="shared" ref="BB234:BD238" si="34">N234+V234+AD234+AL234+AT234</f>
        <v>10.6552098</v>
      </c>
      <c r="BC234" s="8">
        <f t="shared" si="34"/>
        <v>1.0655209799999998</v>
      </c>
      <c r="BD234" s="8">
        <f t="shared" si="34"/>
        <v>1.0655209799999998</v>
      </c>
    </row>
    <row r="235" spans="1:56">
      <c r="A235">
        <v>1</v>
      </c>
      <c r="B235">
        <v>1</v>
      </c>
      <c r="C235" s="6"/>
      <c r="D235" s="9" t="s">
        <v>287</v>
      </c>
      <c r="E235" s="6"/>
      <c r="F235" s="6"/>
      <c r="G235" s="6"/>
      <c r="J235" s="8">
        <f>J$229*$J$219</f>
        <v>8.6617619999999995</v>
      </c>
      <c r="K235" s="8">
        <f>K$229*$J$219</f>
        <v>0.86617619999999973</v>
      </c>
      <c r="L235" s="8">
        <f>L$229*$J$219</f>
        <v>0.86617619999999973</v>
      </c>
      <c r="N235" s="64">
        <f>N229*N231*J219</f>
        <v>0.77955858000000011</v>
      </c>
      <c r="O235" s="64">
        <f>O229*O231*J219</f>
        <v>7.7955858000000003E-2</v>
      </c>
      <c r="P235" s="64">
        <f>P229*P231*J219</f>
        <v>7.7955858000000003E-2</v>
      </c>
      <c r="R235" s="8">
        <f>R$229*$R$219</f>
        <v>2.1880394999999999</v>
      </c>
      <c r="S235" s="8">
        <f>S$229*$R$219</f>
        <v>0.21880395000000005</v>
      </c>
      <c r="T235" s="8">
        <f>T$229*$R$219</f>
        <v>0.21880395000000005</v>
      </c>
      <c r="V235" s="64">
        <f>V229*V231*R219</f>
        <v>0.19692355499999994</v>
      </c>
      <c r="W235" s="64">
        <f>W229*W231*R219</f>
        <v>1.9692355499999994E-2</v>
      </c>
      <c r="X235" s="64">
        <f>X229*X231*R219</f>
        <v>1.9692355499999994E-2</v>
      </c>
      <c r="Z235" s="8">
        <f>Z$229*$Z$219</f>
        <v>5.9023147500000004</v>
      </c>
      <c r="AA235" s="8">
        <f>AA$229*$Z$219</f>
        <v>0.59023147499999984</v>
      </c>
      <c r="AB235" s="8">
        <f>AB$229*$Z$219</f>
        <v>0.59023147499999984</v>
      </c>
      <c r="AD235" s="64">
        <f>AD229*AD231*Z219</f>
        <v>0.53120832749999991</v>
      </c>
      <c r="AE235" s="64">
        <f>AE229*AE231*Z219</f>
        <v>5.3120832749999999E-2</v>
      </c>
      <c r="AF235" s="64">
        <f>AF229*AF231*Z219</f>
        <v>5.3120832749999999E-2</v>
      </c>
      <c r="AH235" s="8">
        <f>AH$229*$AH$219</f>
        <v>3.3127244999999998</v>
      </c>
      <c r="AI235" s="8">
        <f>AI$229*$AH$219</f>
        <v>0.33127245000000005</v>
      </c>
      <c r="AJ235" s="8">
        <f>AJ$229*$AH$219</f>
        <v>0.33127245000000005</v>
      </c>
      <c r="AL235" s="64">
        <f>AL229*AL231*AH219</f>
        <v>0.29814520499999997</v>
      </c>
      <c r="AM235" s="64">
        <f>AM229*AM231*AH219</f>
        <v>2.9814520499999993E-2</v>
      </c>
      <c r="AN235" s="64">
        <f>AN229*AN231*AH219</f>
        <v>2.9814520499999993E-2</v>
      </c>
      <c r="AP235" s="8">
        <f>AP$229*$AP$219</f>
        <v>3.6134032499999997</v>
      </c>
      <c r="AQ235" s="8">
        <f>AQ$229*$AP$219</f>
        <v>0.36134032500000002</v>
      </c>
      <c r="AR235" s="8">
        <f>AR$229*$AP$219</f>
        <v>0.36134032500000002</v>
      </c>
      <c r="AT235" s="64">
        <f>AT229*AT231*AP219</f>
        <v>0.32520629249999999</v>
      </c>
      <c r="AU235" s="64">
        <f>AU229*AU231*AP219</f>
        <v>3.2520629249999995E-2</v>
      </c>
      <c r="AV235" s="64">
        <f>AV229*AV231*AP219</f>
        <v>3.2520629249999995E-2</v>
      </c>
      <c r="AX235" s="8">
        <f t="shared" si="33"/>
        <v>23.678244000000003</v>
      </c>
      <c r="AY235" s="8">
        <f t="shared" si="33"/>
        <v>2.3678243999999999</v>
      </c>
      <c r="AZ235" s="8">
        <f t="shared" si="33"/>
        <v>2.3678243999999999</v>
      </c>
      <c r="BB235" s="8">
        <f t="shared" si="34"/>
        <v>2.1310419599999997</v>
      </c>
      <c r="BC235" s="8">
        <f t="shared" si="34"/>
        <v>0.21310419599999997</v>
      </c>
      <c r="BD235" s="8">
        <f t="shared" si="34"/>
        <v>0.21310419599999997</v>
      </c>
    </row>
    <row r="236" spans="1:56">
      <c r="A236">
        <v>1</v>
      </c>
      <c r="B236">
        <v>1</v>
      </c>
      <c r="C236" s="6"/>
      <c r="D236" s="9" t="s">
        <v>288</v>
      </c>
      <c r="E236" s="6"/>
      <c r="F236" s="6"/>
      <c r="G236" s="6"/>
      <c r="J236" s="8">
        <f>J$230*$J$214</f>
        <v>67.18622624999999</v>
      </c>
      <c r="K236" s="8">
        <f>K$230*$J$214</f>
        <v>6.7186226249999983</v>
      </c>
      <c r="L236" s="8">
        <f>L$230*$J$214</f>
        <v>6.7186226249999983</v>
      </c>
      <c r="N236" s="64">
        <f>N230*N231*J214</f>
        <v>6.0467603625000015</v>
      </c>
      <c r="O236" s="64">
        <f>O230*O231*J214</f>
        <v>0.60467603624999999</v>
      </c>
      <c r="P236" s="64">
        <f>P230*P231*J214</f>
        <v>0.60467603624999999</v>
      </c>
      <c r="R236" s="8">
        <f>R$230*$R$214</f>
        <v>16.9718625</v>
      </c>
      <c r="S236" s="8">
        <f>S$230*$R$214</f>
        <v>1.6971862500000001</v>
      </c>
      <c r="T236" s="8">
        <f>T$230*$R$214</f>
        <v>1.6971862500000001</v>
      </c>
      <c r="V236" s="64">
        <f>V230*V231*R214</f>
        <v>1.5274676249999999</v>
      </c>
      <c r="W236" s="64">
        <f>W230*W231*R214</f>
        <v>0.15274676249999999</v>
      </c>
      <c r="X236" s="64">
        <f>X230*X231*R214</f>
        <v>0.15274676249999999</v>
      </c>
      <c r="Z236" s="8">
        <f>Z$230*$Z$214</f>
        <v>45.78217875</v>
      </c>
      <c r="AA236" s="8">
        <f>AA$230*$Z$214</f>
        <v>4.5782178749999991</v>
      </c>
      <c r="AB236" s="8">
        <f>AB$230*$Z$214</f>
        <v>4.5782178749999991</v>
      </c>
      <c r="AD236" s="64">
        <f>AD230*AD231*Z214</f>
        <v>4.1203960874999996</v>
      </c>
      <c r="AE236" s="64">
        <f>AE230*AE231*Z214</f>
        <v>0.41203960875000001</v>
      </c>
      <c r="AF236" s="64">
        <f>AF230*AF231*Z214</f>
        <v>0.41203960875000001</v>
      </c>
      <c r="AH236" s="8">
        <f>AH$230*$AH$214</f>
        <v>25.695596250000001</v>
      </c>
      <c r="AI236" s="8">
        <f>AI$230*$AH$214</f>
        <v>2.5695596250000001</v>
      </c>
      <c r="AJ236" s="8">
        <f>AJ$230*$AH$214</f>
        <v>2.5695596250000001</v>
      </c>
      <c r="AL236" s="64">
        <f>AL230*AL231*AH214</f>
        <v>2.3126036624999995</v>
      </c>
      <c r="AM236" s="64">
        <f>AM230*AM231*AH214</f>
        <v>0.23126036624999996</v>
      </c>
      <c r="AN236" s="64">
        <f>AN230*AN231*AH214</f>
        <v>0.23126036624999996</v>
      </c>
      <c r="AP236" s="8">
        <f>AP$230*$AP$214</f>
        <v>28.027890000000003</v>
      </c>
      <c r="AQ236" s="8">
        <f>AQ$230*$AP$214</f>
        <v>2.8027890000000002</v>
      </c>
      <c r="AR236" s="8">
        <f>AR$230*$AP$214</f>
        <v>2.8027890000000002</v>
      </c>
      <c r="AT236" s="64">
        <f>AT230*AT231*AP214</f>
        <v>2.5225100999999999</v>
      </c>
      <c r="AU236" s="64">
        <f>AU230*AU231*AP214</f>
        <v>0.25225101</v>
      </c>
      <c r="AV236" s="64">
        <f>AV230*AV231*AP214</f>
        <v>0.25225101</v>
      </c>
      <c r="AX236" s="8">
        <f t="shared" si="33"/>
        <v>183.66375375000001</v>
      </c>
      <c r="AY236" s="8">
        <f t="shared" si="33"/>
        <v>18.366375374999997</v>
      </c>
      <c r="AZ236" s="8">
        <f t="shared" si="33"/>
        <v>18.366375374999997</v>
      </c>
      <c r="BB236" s="8">
        <f t="shared" si="34"/>
        <v>16.529737837500001</v>
      </c>
      <c r="BC236" s="8">
        <f t="shared" si="34"/>
        <v>1.6529737837499998</v>
      </c>
      <c r="BD236" s="8">
        <f t="shared" si="34"/>
        <v>1.6529737837499998</v>
      </c>
    </row>
    <row r="237" spans="1:56">
      <c r="A237">
        <v>1</v>
      </c>
      <c r="B237">
        <v>1</v>
      </c>
      <c r="C237" s="6"/>
      <c r="D237" s="9" t="s">
        <v>289</v>
      </c>
      <c r="E237" s="6"/>
      <c r="F237" s="6"/>
      <c r="G237" s="6"/>
      <c r="J237" s="8">
        <f>J$230*$J$219</f>
        <v>13.437245249999998</v>
      </c>
      <c r="K237" s="8">
        <f>K$230*$J$219</f>
        <v>1.3437245249999996</v>
      </c>
      <c r="L237" s="8">
        <f>L$230*$J$219</f>
        <v>1.3437245249999996</v>
      </c>
      <c r="N237" s="64">
        <f>N230*N231*J219</f>
        <v>1.2093520725000002</v>
      </c>
      <c r="O237" s="64">
        <f>O230*O231*J219</f>
        <v>0.12093520725</v>
      </c>
      <c r="P237" s="64">
        <f>P230*P231*J219</f>
        <v>0.12093520725</v>
      </c>
      <c r="R237" s="8">
        <f>R$230*$R$219</f>
        <v>3.3943725000000002</v>
      </c>
      <c r="S237" s="8">
        <f>S$230*$R$219</f>
        <v>0.33943725000000002</v>
      </c>
      <c r="T237" s="8">
        <f>T$230*$R$219</f>
        <v>0.33943725000000002</v>
      </c>
      <c r="V237" s="64">
        <f>V230*V231*R219</f>
        <v>0.30549352499999993</v>
      </c>
      <c r="W237" s="64">
        <f>W230*W231*R219</f>
        <v>3.0549352499999998E-2</v>
      </c>
      <c r="X237" s="64">
        <f>X230*X231*R219</f>
        <v>3.0549352499999998E-2</v>
      </c>
      <c r="Z237" s="8">
        <f>Z$230*$Z$219</f>
        <v>9.15643575</v>
      </c>
      <c r="AA237" s="8">
        <f>AA$230*$Z$219</f>
        <v>0.91564357499999971</v>
      </c>
      <c r="AB237" s="8">
        <f>AB$230*$Z$219</f>
        <v>0.91564357499999971</v>
      </c>
      <c r="AD237" s="64">
        <f>AD230*AD231*Z219</f>
        <v>0.82407921749999991</v>
      </c>
      <c r="AE237" s="64">
        <f>AE230*AE231*Z219</f>
        <v>8.2407921749999988E-2</v>
      </c>
      <c r="AF237" s="64">
        <f>AF230*AF231*Z219</f>
        <v>8.2407921749999988E-2</v>
      </c>
      <c r="AH237" s="8">
        <f>AH$230*$AH$219</f>
        <v>5.1391192500000002</v>
      </c>
      <c r="AI237" s="8">
        <f>AI$230*$AH$219</f>
        <v>0.51391192499999994</v>
      </c>
      <c r="AJ237" s="8">
        <f>AJ$230*$AH$219</f>
        <v>0.51391192499999994</v>
      </c>
      <c r="AL237" s="64">
        <f>AL230*AL231*AH219</f>
        <v>0.46252073249999986</v>
      </c>
      <c r="AM237" s="64">
        <f>AM230*AM231*AH219</f>
        <v>4.6252073249999991E-2</v>
      </c>
      <c r="AN237" s="64">
        <f>AN230*AN231*AH219</f>
        <v>4.6252073249999991E-2</v>
      </c>
      <c r="AP237" s="8">
        <f>AP$230*$AP$219</f>
        <v>5.6055780000000004</v>
      </c>
      <c r="AQ237" s="8">
        <f>AQ$230*$AP$219</f>
        <v>0.56055779999999999</v>
      </c>
      <c r="AR237" s="8">
        <f>AR$230*$AP$219</f>
        <v>0.56055779999999999</v>
      </c>
      <c r="AT237" s="64">
        <f>AT230*AT231*AP219</f>
        <v>0.50450201999999988</v>
      </c>
      <c r="AU237" s="64">
        <f>AU230*AU231*AP219</f>
        <v>5.0450202E-2</v>
      </c>
      <c r="AV237" s="64">
        <f>AV230*AV231*AP219</f>
        <v>5.0450202E-2</v>
      </c>
      <c r="AX237" s="8">
        <f t="shared" si="33"/>
        <v>36.732750750000001</v>
      </c>
      <c r="AY237" s="8">
        <f t="shared" si="33"/>
        <v>3.6732750749999994</v>
      </c>
      <c r="AZ237" s="8">
        <f t="shared" si="33"/>
        <v>3.6732750749999994</v>
      </c>
      <c r="BB237" s="8">
        <f t="shared" si="34"/>
        <v>3.3059475674999996</v>
      </c>
      <c r="BC237" s="8">
        <f t="shared" si="34"/>
        <v>0.33059475674999994</v>
      </c>
      <c r="BD237" s="8">
        <f t="shared" si="34"/>
        <v>0.33059475674999994</v>
      </c>
    </row>
    <row r="238" spans="1:56">
      <c r="A238">
        <v>1</v>
      </c>
      <c r="B238" s="12" t="s">
        <v>145</v>
      </c>
      <c r="C238" s="6"/>
      <c r="D238" s="7" t="s">
        <v>146</v>
      </c>
      <c r="E238" s="6"/>
      <c r="F238" s="6"/>
      <c r="G238" s="6"/>
      <c r="J238" s="3">
        <f>(J$234+J$235*12)*J$232</f>
        <v>294.499908</v>
      </c>
      <c r="K238" s="3">
        <f>(K$234+K$235*12)*K$232</f>
        <v>29.449990799999988</v>
      </c>
      <c r="L238" s="3">
        <f>(L$234+L$235*12)*L$232</f>
        <v>29.449990799999988</v>
      </c>
      <c r="N238" s="3">
        <f>(N$234+N$235*12)*N$232</f>
        <v>13.252495860000002</v>
      </c>
      <c r="O238" s="3">
        <f>(O$234+O$235*12)*O$232</f>
        <v>1.325249586</v>
      </c>
      <c r="P238" s="3">
        <f>(P$234+P$235*12)*P$232</f>
        <v>1.325249586</v>
      </c>
      <c r="R238" s="3">
        <f>(R$234+R$235*12)*R$232</f>
        <v>74.393342999999987</v>
      </c>
      <c r="S238" s="3">
        <f>(S$234+S$235*12)*S$232</f>
        <v>7.4393343000000014</v>
      </c>
      <c r="T238" s="3">
        <f>(T$234+T$235*12)*T$232</f>
        <v>7.4393343000000014</v>
      </c>
      <c r="V238" s="3">
        <f>(V$234+V$235*12)*V$232</f>
        <v>3.3477004349999993</v>
      </c>
      <c r="W238" s="3">
        <f>(W$234+W$235*12)*W$232</f>
        <v>0.33477004349999989</v>
      </c>
      <c r="X238" s="3">
        <f>(X$234+X$235*12)*X$232</f>
        <v>0.33477004349999989</v>
      </c>
      <c r="Z238" s="3">
        <f>(Z$234+Z$235*12)*Z$232</f>
        <v>200.67870149999999</v>
      </c>
      <c r="AA238" s="3">
        <f>(AA$234+AA$235*12)*AA$232</f>
        <v>20.067870149999994</v>
      </c>
      <c r="AB238" s="3">
        <f>(AB$234+AB$235*12)*AB$232</f>
        <v>20.067870149999994</v>
      </c>
      <c r="AD238" s="3">
        <f>(AD$234+AD$235*12)*AD$232</f>
        <v>9.0305415674999985</v>
      </c>
      <c r="AE238" s="3">
        <f>(AE$234+AE$235*12)*AE$232</f>
        <v>0.90305415674999989</v>
      </c>
      <c r="AF238" s="3">
        <f>(AF$234+AF$235*12)*AF$232</f>
        <v>0.90305415674999989</v>
      </c>
      <c r="AH238" s="3">
        <f>(AH$234+AH$235*12)*AH$232</f>
        <v>112.632633</v>
      </c>
      <c r="AI238" s="3">
        <f>(AI$234+AI$235*12)*AI$232</f>
        <v>11.263263300000002</v>
      </c>
      <c r="AJ238" s="3">
        <f>(AJ$234+AJ$235*12)*AJ$232</f>
        <v>11.263263300000002</v>
      </c>
      <c r="AL238" s="3">
        <f>(AL$234+AL$235*12)*AL$232</f>
        <v>5.0684684849999995</v>
      </c>
      <c r="AM238" s="3">
        <f>(AM$234+AM$235*12)*AM$232</f>
        <v>0.50684684849999984</v>
      </c>
      <c r="AN238" s="3">
        <f>(AN$234+AN$235*12)*AN$232</f>
        <v>0.50684684849999984</v>
      </c>
      <c r="AP238" s="3">
        <f>(AP$234+AP$235*12)*AP$232</f>
        <v>122.85571049999999</v>
      </c>
      <c r="AQ238" s="3">
        <f>(AQ$234+AQ$235*12)*AQ$232</f>
        <v>12.285571050000001</v>
      </c>
      <c r="AR238" s="3">
        <f>(AR$234+AR$235*12)*AR$232</f>
        <v>12.285571050000001</v>
      </c>
      <c r="AT238" s="3">
        <f>(AT$234+AT$235*12)*AT$232</f>
        <v>5.5285069724999998</v>
      </c>
      <c r="AU238" s="3">
        <f>(AU$234+AU$235*12)*AU$232</f>
        <v>0.55285069724999991</v>
      </c>
      <c r="AV238" s="3">
        <f>(AV$234+AV$235*12)*AV$232</f>
        <v>0.55285069724999991</v>
      </c>
      <c r="AX238" s="3">
        <f>J238+R238+Z238+AH238+AP238</f>
        <v>805.06029599999988</v>
      </c>
      <c r="AY238" s="3">
        <f t="shared" si="33"/>
        <v>80.506029599999991</v>
      </c>
      <c r="AZ238" s="3">
        <f t="shared" si="33"/>
        <v>80.506029599999991</v>
      </c>
      <c r="BB238" s="3">
        <f t="shared" si="34"/>
        <v>36.227713319999999</v>
      </c>
      <c r="BC238" s="3">
        <f t="shared" si="34"/>
        <v>3.6227713319999992</v>
      </c>
      <c r="BD238" s="3">
        <f t="shared" si="34"/>
        <v>3.6227713319999992</v>
      </c>
    </row>
    <row r="239" spans="1:56">
      <c r="A239">
        <v>1</v>
      </c>
      <c r="B239" s="12" t="s">
        <v>145</v>
      </c>
      <c r="C239" s="6"/>
      <c r="E239" s="6"/>
      <c r="F239" s="6"/>
      <c r="G239" s="6"/>
      <c r="L239" s="3">
        <f>J238+K238+L238</f>
        <v>353.39988959999994</v>
      </c>
      <c r="P239" s="3">
        <f>N238+O238+P238</f>
        <v>15.902995032000002</v>
      </c>
      <c r="T239" s="3">
        <f>R238+S238+T238</f>
        <v>89.272011599999985</v>
      </c>
      <c r="X239" s="3">
        <f>V238+W238+X238</f>
        <v>4.0172405219999989</v>
      </c>
      <c r="AB239" s="3">
        <f>Z238+AA238+AB238</f>
        <v>240.8144418</v>
      </c>
      <c r="AF239" s="3">
        <f>AD238+AE238+AF238</f>
        <v>10.836649881</v>
      </c>
      <c r="AJ239" s="3">
        <f>AH238+AI238+AJ238</f>
        <v>135.15915960000001</v>
      </c>
      <c r="AN239" s="3">
        <f>AL238+AM238+AN238</f>
        <v>6.0821621819999985</v>
      </c>
      <c r="AR239" s="3">
        <f>AP238+AQ238+AR238</f>
        <v>147.42685259999996</v>
      </c>
      <c r="AV239" s="3">
        <f>AT238+AU238+AV238</f>
        <v>6.6342083670000003</v>
      </c>
      <c r="AZ239" s="3">
        <f>AX238+AY238+AZ238</f>
        <v>966.07235519999995</v>
      </c>
      <c r="BD239" s="3">
        <f>BB238+BC238+BD238</f>
        <v>43.473255983999998</v>
      </c>
    </row>
    <row r="240" spans="1:56">
      <c r="A240">
        <v>1</v>
      </c>
      <c r="B240" s="12" t="s">
        <v>147</v>
      </c>
      <c r="C240" s="6"/>
      <c r="D240" s="7" t="s">
        <v>148</v>
      </c>
      <c r="E240" s="6"/>
      <c r="F240" s="6"/>
      <c r="G240" s="6"/>
      <c r="J240" s="3">
        <f>(J$236+J$237*12)*J$232</f>
        <v>456.86633849999998</v>
      </c>
      <c r="K240" s="3">
        <f>(K$236+K$237*12)*K$232</f>
        <v>45.686633849999986</v>
      </c>
      <c r="L240" s="3">
        <f>(L$236+L$237*12)*L$232</f>
        <v>45.686633849999986</v>
      </c>
      <c r="N240" s="3">
        <f>(N$236+N$237*12)*N$232</f>
        <v>20.558985232500003</v>
      </c>
      <c r="O240" s="3">
        <f>(O$236+O$237*12)*O$232</f>
        <v>2.0558985232499998</v>
      </c>
      <c r="P240" s="3">
        <f>(P$236+P$237*12)*P$232</f>
        <v>2.0558985232499998</v>
      </c>
      <c r="R240" s="3">
        <f>(R$236+R$237*12)*R$232</f>
        <v>115.40866500000001</v>
      </c>
      <c r="S240" s="3">
        <f>(S$236+S$237*12)*S$232</f>
        <v>11.5408665</v>
      </c>
      <c r="T240" s="3">
        <f>(T$236+T$237*12)*T$232</f>
        <v>11.5408665</v>
      </c>
      <c r="V240" s="3">
        <f>(V$236+V$237*12)*V$232</f>
        <v>5.1933899249999991</v>
      </c>
      <c r="W240" s="3">
        <f>(W$236+W$237*12)*W$232</f>
        <v>0.51933899249999993</v>
      </c>
      <c r="X240" s="3">
        <f>(X$236+X$237*12)*X$232</f>
        <v>0.51933899249999993</v>
      </c>
      <c r="Z240" s="3">
        <f>(Z$236+Z$237*12)*Z$232</f>
        <v>311.31881550000003</v>
      </c>
      <c r="AA240" s="3">
        <f>(AA$236+AA$237*12)*AA$232</f>
        <v>31.131881549999989</v>
      </c>
      <c r="AB240" s="3">
        <f>(AB$236+AB$237*12)*AB$232</f>
        <v>31.131881549999989</v>
      </c>
      <c r="AD240" s="3">
        <f>(AD$236+AD$237*12)*AD$232</f>
        <v>14.009346697499998</v>
      </c>
      <c r="AE240" s="3">
        <f>(AE$236+AE$237*12)*AE$232</f>
        <v>1.4009346697499998</v>
      </c>
      <c r="AF240" s="3">
        <f>(AF$236+AF$237*12)*AF$232</f>
        <v>1.4009346697499998</v>
      </c>
      <c r="AH240" s="3">
        <f>(AH$236+AH$237*12)*AH$232</f>
        <v>174.73005449999999</v>
      </c>
      <c r="AI240" s="3">
        <f>(AI$236+AI$237*12)*AI$232</f>
        <v>17.473005449999999</v>
      </c>
      <c r="AJ240" s="3">
        <f>(AJ$236+AJ$237*12)*AJ$232</f>
        <v>17.473005449999999</v>
      </c>
      <c r="AL240" s="3">
        <f>(AL$236+AL$237*12)*AL$232</f>
        <v>7.8628524524999985</v>
      </c>
      <c r="AM240" s="3">
        <f>(AM$236+AM$237*12)*AM$232</f>
        <v>0.78628524524999976</v>
      </c>
      <c r="AN240" s="3">
        <f>(AN$236+AN$237*12)*AN$232</f>
        <v>0.78628524524999976</v>
      </c>
      <c r="AP240" s="3">
        <f>(AP$236+AP$237*12)*AP$232</f>
        <v>190.589652</v>
      </c>
      <c r="AQ240" s="3">
        <f>(AQ$236+AQ$237*12)*AQ$232</f>
        <v>19.058965199999999</v>
      </c>
      <c r="AR240" s="3">
        <f>(AR$236+AR$237*12)*AR$232</f>
        <v>19.058965199999999</v>
      </c>
      <c r="AT240" s="3">
        <f>(AT$236+AT$237*12)*AT$232</f>
        <v>8.5765343399999985</v>
      </c>
      <c r="AU240" s="3">
        <f>(AU$236+AU$237*12)*AU$232</f>
        <v>0.85765343399999994</v>
      </c>
      <c r="AV240" s="3">
        <f>(AV$236+AV$237*12)*AV$232</f>
        <v>0.85765343399999994</v>
      </c>
      <c r="AX240" s="3">
        <f>J240+R240+Z240+AH240+AP240</f>
        <v>1248.9135255000001</v>
      </c>
      <c r="AY240" s="3">
        <f t="shared" ref="AY240:AZ240" si="35">K240+S240+AA240+AI240+AQ240</f>
        <v>124.89135254999998</v>
      </c>
      <c r="AZ240" s="3">
        <f t="shared" si="35"/>
        <v>124.89135254999998</v>
      </c>
      <c r="BB240" s="3">
        <f t="shared" ref="BB240:BD240" si="36">N240+V240+AD240+AL240+AT240</f>
        <v>56.201108647499993</v>
      </c>
      <c r="BC240" s="3">
        <f t="shared" si="36"/>
        <v>5.6201108647499982</v>
      </c>
      <c r="BD240" s="3">
        <f t="shared" si="36"/>
        <v>5.6201108647499982</v>
      </c>
    </row>
    <row r="241" spans="1:56">
      <c r="A241">
        <v>1</v>
      </c>
      <c r="B241" s="12" t="s">
        <v>147</v>
      </c>
      <c r="C241" s="6"/>
      <c r="E241" s="6"/>
      <c r="F241" s="6"/>
      <c r="G241" s="6"/>
      <c r="L241" s="3">
        <f>J240+K240+L240</f>
        <v>548.23960619999991</v>
      </c>
      <c r="P241" s="3">
        <f>N240+O240+P240</f>
        <v>24.670782279000004</v>
      </c>
      <c r="T241" s="3">
        <f>R240+S240+T240</f>
        <v>138.490398</v>
      </c>
      <c r="X241" s="3">
        <f>V240+W240+X240</f>
        <v>6.2320679099999987</v>
      </c>
      <c r="AB241" s="3">
        <f>Z240+AA240+AB240</f>
        <v>373.58257860000003</v>
      </c>
      <c r="AF241" s="3">
        <f>AD240+AE240+AF240</f>
        <v>16.811216036999998</v>
      </c>
      <c r="AJ241" s="3">
        <f>AH240+AI240+AJ240</f>
        <v>209.67606539999997</v>
      </c>
      <c r="AN241" s="3">
        <f>AL240+AM240+AN240</f>
        <v>9.4354229429999972</v>
      </c>
      <c r="AR241" s="3">
        <f>AP240+AQ240+AR240</f>
        <v>228.70758239999998</v>
      </c>
      <c r="AV241" s="3">
        <f>AT240+AU240+AV240</f>
        <v>10.291841207999997</v>
      </c>
      <c r="AZ241" s="3">
        <f>AX240+AY240+AZ240</f>
        <v>1498.6962306</v>
      </c>
      <c r="BD241" s="3">
        <f>BB240+BC240+BD240</f>
        <v>67.441330376999986</v>
      </c>
    </row>
    <row r="242" spans="1:56">
      <c r="A242">
        <v>1</v>
      </c>
      <c r="B242">
        <v>1</v>
      </c>
      <c r="C242" s="6"/>
      <c r="D242" s="6"/>
      <c r="E242" s="6"/>
      <c r="F242" s="6"/>
      <c r="G242" s="6"/>
      <c r="J242" s="6" t="s">
        <v>82</v>
      </c>
      <c r="K242" s="6"/>
      <c r="L242" s="6"/>
      <c r="M242" s="6"/>
      <c r="N242" s="6" t="s">
        <v>83</v>
      </c>
      <c r="O242" s="6"/>
      <c r="P242" s="6"/>
      <c r="R242" s="6" t="s">
        <v>82</v>
      </c>
      <c r="S242" s="6"/>
      <c r="T242" s="6"/>
      <c r="U242" s="6"/>
      <c r="V242" s="6" t="s">
        <v>83</v>
      </c>
      <c r="W242" s="6"/>
      <c r="X242" s="6"/>
      <c r="Z242" s="6" t="s">
        <v>82</v>
      </c>
      <c r="AA242" s="6"/>
      <c r="AB242" s="6"/>
      <c r="AC242" s="6"/>
      <c r="AD242" s="6" t="s">
        <v>83</v>
      </c>
      <c r="AE242" s="6"/>
      <c r="AF242" s="6"/>
      <c r="AH242" s="6" t="s">
        <v>82</v>
      </c>
      <c r="AI242" s="6"/>
      <c r="AJ242" s="6"/>
      <c r="AK242" s="6"/>
      <c r="AL242" s="6" t="s">
        <v>83</v>
      </c>
      <c r="AM242" s="6"/>
      <c r="AN242" s="6"/>
      <c r="AP242" s="6" t="s">
        <v>82</v>
      </c>
      <c r="AQ242" s="6"/>
      <c r="AR242" s="6"/>
      <c r="AS242" s="6"/>
      <c r="AT242" s="6" t="s">
        <v>83</v>
      </c>
      <c r="AU242" s="6"/>
      <c r="AV242" s="6"/>
      <c r="AX242" s="6" t="s">
        <v>82</v>
      </c>
      <c r="AY242" s="6"/>
      <c r="AZ242" s="6"/>
      <c r="BA242" s="6"/>
      <c r="BB242" s="6" t="s">
        <v>83</v>
      </c>
      <c r="BC242" s="6"/>
      <c r="BD242" s="6"/>
    </row>
    <row r="243" spans="1:56">
      <c r="A243" s="12" t="s">
        <v>84</v>
      </c>
      <c r="B243" s="12" t="s">
        <v>85</v>
      </c>
      <c r="C243" s="6"/>
      <c r="D243" s="4" t="s">
        <v>290</v>
      </c>
      <c r="E243" s="43"/>
      <c r="F243" s="44"/>
      <c r="G243" s="45"/>
      <c r="H243" s="46"/>
      <c r="J243" s="21" t="s">
        <v>86</v>
      </c>
      <c r="K243" s="20"/>
      <c r="L243" s="19"/>
      <c r="N243" s="21" t="s">
        <v>86</v>
      </c>
      <c r="O243" s="20"/>
      <c r="P243" s="19"/>
      <c r="R243" s="21" t="s">
        <v>87</v>
      </c>
      <c r="S243" s="20"/>
      <c r="T243" s="19"/>
      <c r="V243" s="21" t="s">
        <v>87</v>
      </c>
      <c r="W243" s="20"/>
      <c r="X243" s="19"/>
      <c r="Z243" s="21" t="s">
        <v>88</v>
      </c>
      <c r="AA243" s="20"/>
      <c r="AB243" s="19"/>
      <c r="AD243" s="21" t="s">
        <v>88</v>
      </c>
      <c r="AE243" s="20"/>
      <c r="AF243" s="19"/>
      <c r="AH243" s="21" t="s">
        <v>89</v>
      </c>
      <c r="AI243" s="20"/>
      <c r="AJ243" s="19"/>
      <c r="AL243" s="21" t="s">
        <v>89</v>
      </c>
      <c r="AM243" s="20"/>
      <c r="AN243" s="19"/>
      <c r="AP243" s="21" t="s">
        <v>90</v>
      </c>
      <c r="AQ243" s="20"/>
      <c r="AR243" s="19"/>
      <c r="AT243" s="21" t="s">
        <v>90</v>
      </c>
      <c r="AU243" s="20"/>
      <c r="AV243" s="19"/>
      <c r="AX243" s="21" t="s">
        <v>91</v>
      </c>
      <c r="AY243" s="20"/>
      <c r="AZ243" s="19"/>
      <c r="BB243" s="21" t="s">
        <v>91</v>
      </c>
      <c r="BC243" s="20"/>
      <c r="BD243" s="19"/>
    </row>
    <row r="244" spans="1:56">
      <c r="A244" s="12" t="s">
        <v>84</v>
      </c>
      <c r="B244" s="12" t="s">
        <v>85</v>
      </c>
      <c r="C244" s="6"/>
      <c r="D244" s="7"/>
      <c r="E244" s="7" t="s">
        <v>151</v>
      </c>
      <c r="F244" s="18" t="s">
        <v>92</v>
      </c>
      <c r="G244" s="7" t="s">
        <v>93</v>
      </c>
      <c r="H244" s="17" t="s">
        <v>94</v>
      </c>
      <c r="J244" s="18" t="s">
        <v>8</v>
      </c>
      <c r="K244" s="18" t="s">
        <v>9</v>
      </c>
      <c r="L244" s="18" t="s">
        <v>10</v>
      </c>
      <c r="N244" s="18" t="s">
        <v>8</v>
      </c>
      <c r="O244" s="18" t="s">
        <v>9</v>
      </c>
      <c r="P244" s="18" t="s">
        <v>10</v>
      </c>
      <c r="R244" s="18" t="s">
        <v>8</v>
      </c>
      <c r="S244" s="18" t="s">
        <v>9</v>
      </c>
      <c r="T244" s="18" t="s">
        <v>10</v>
      </c>
      <c r="V244" s="18" t="s">
        <v>8</v>
      </c>
      <c r="W244" s="18" t="s">
        <v>9</v>
      </c>
      <c r="X244" s="18" t="s">
        <v>10</v>
      </c>
      <c r="Z244" s="18" t="s">
        <v>8</v>
      </c>
      <c r="AA244" s="18" t="s">
        <v>9</v>
      </c>
      <c r="AB244" s="18" t="s">
        <v>10</v>
      </c>
      <c r="AD244" s="18" t="s">
        <v>8</v>
      </c>
      <c r="AE244" s="18" t="s">
        <v>9</v>
      </c>
      <c r="AF244" s="18" t="s">
        <v>10</v>
      </c>
      <c r="AH244" s="18" t="s">
        <v>8</v>
      </c>
      <c r="AI244" s="18" t="s">
        <v>9</v>
      </c>
      <c r="AJ244" s="18" t="s">
        <v>10</v>
      </c>
      <c r="AL244" s="18" t="s">
        <v>8</v>
      </c>
      <c r="AM244" s="18" t="s">
        <v>9</v>
      </c>
      <c r="AN244" s="18" t="s">
        <v>10</v>
      </c>
      <c r="AP244" s="18" t="s">
        <v>8</v>
      </c>
      <c r="AQ244" s="18" t="s">
        <v>9</v>
      </c>
      <c r="AR244" s="18" t="s">
        <v>10</v>
      </c>
      <c r="AT244" s="18" t="s">
        <v>8</v>
      </c>
      <c r="AU244" s="18" t="s">
        <v>9</v>
      </c>
      <c r="AV244" s="18" t="s">
        <v>10</v>
      </c>
      <c r="AX244" s="18" t="s">
        <v>8</v>
      </c>
      <c r="AY244" s="18" t="s">
        <v>9</v>
      </c>
      <c r="AZ244" s="18" t="s">
        <v>10</v>
      </c>
      <c r="BB244" s="18" t="s">
        <v>8</v>
      </c>
      <c r="BC244" s="18" t="s">
        <v>9</v>
      </c>
      <c r="BD244" s="18" t="s">
        <v>10</v>
      </c>
    </row>
    <row r="245" spans="1:56">
      <c r="A245" s="12" t="s">
        <v>84</v>
      </c>
      <c r="B245">
        <v>1</v>
      </c>
      <c r="C245" s="6"/>
      <c r="D245" s="9" t="s">
        <v>291</v>
      </c>
      <c r="E245" s="9"/>
      <c r="F245" s="14" t="s">
        <v>292</v>
      </c>
      <c r="G245" s="9"/>
      <c r="H245" s="5" t="s">
        <v>17</v>
      </c>
      <c r="J245" s="31">
        <v>250</v>
      </c>
      <c r="K245" s="31">
        <v>250</v>
      </c>
      <c r="L245" s="31">
        <v>250</v>
      </c>
      <c r="N245" s="31">
        <v>250</v>
      </c>
      <c r="O245" s="31">
        <v>250</v>
      </c>
      <c r="P245" s="31">
        <v>250</v>
      </c>
      <c r="R245" s="31">
        <v>250</v>
      </c>
      <c r="S245" s="31">
        <v>250</v>
      </c>
      <c r="T245" s="31">
        <v>250</v>
      </c>
      <c r="V245" s="31">
        <v>250</v>
      </c>
      <c r="W245" s="31">
        <v>250</v>
      </c>
      <c r="X245" s="31">
        <v>250</v>
      </c>
      <c r="Z245" s="31">
        <v>250</v>
      </c>
      <c r="AA245" s="31">
        <v>250</v>
      </c>
      <c r="AB245" s="31">
        <v>250</v>
      </c>
      <c r="AD245" s="31">
        <v>250</v>
      </c>
      <c r="AE245" s="31">
        <v>250</v>
      </c>
      <c r="AF245" s="31">
        <v>250</v>
      </c>
      <c r="AH245" s="31">
        <v>250</v>
      </c>
      <c r="AI245" s="31">
        <v>250</v>
      </c>
      <c r="AJ245" s="31">
        <v>250</v>
      </c>
      <c r="AL245" s="31">
        <v>250</v>
      </c>
      <c r="AM245" s="31">
        <v>250</v>
      </c>
      <c r="AN245" s="31">
        <v>250</v>
      </c>
      <c r="AP245" s="31">
        <v>250</v>
      </c>
      <c r="AQ245" s="31">
        <v>250</v>
      </c>
      <c r="AR245" s="31">
        <v>250</v>
      </c>
      <c r="AT245" s="31">
        <v>250</v>
      </c>
      <c r="AU245" s="31">
        <v>250</v>
      </c>
      <c r="AV245" s="31">
        <v>250</v>
      </c>
    </row>
    <row r="246" spans="1:56">
      <c r="A246" s="12" t="s">
        <v>84</v>
      </c>
      <c r="B246">
        <v>1</v>
      </c>
      <c r="C246" s="6"/>
      <c r="D246" s="9" t="s">
        <v>293</v>
      </c>
      <c r="E246" s="9"/>
      <c r="F246" s="14" t="s">
        <v>292</v>
      </c>
      <c r="G246" s="9"/>
      <c r="H246" s="5" t="s">
        <v>17</v>
      </c>
      <c r="J246" s="9">
        <f>ROUND(((86400*2*30)*J245)/1024/1024/1024,1)</f>
        <v>1.2</v>
      </c>
      <c r="K246" s="9">
        <f>ROUND(((86400*2*30)*K245)/1024/1024/1024,1)</f>
        <v>1.2</v>
      </c>
      <c r="L246" s="9">
        <f>ROUND(((86400*2*30)*L245)/1024/1024/1024,1)</f>
        <v>1.2</v>
      </c>
      <c r="N246" s="9">
        <f>ROUND(((86400*2*30)*N245)/1024/1024/1024,1)</f>
        <v>1.2</v>
      </c>
      <c r="O246" s="9">
        <f>ROUND(((86400*2*30)*O245)/1024/1024/1024,1)</f>
        <v>1.2</v>
      </c>
      <c r="P246" s="9">
        <f>ROUND(((86400*2*30)*P245)/1024/1024/1024,1)</f>
        <v>1.2</v>
      </c>
      <c r="R246" s="9">
        <f>ROUND(((86400*2*30)*R245)/1024/1024/1024,1)</f>
        <v>1.2</v>
      </c>
      <c r="S246" s="9">
        <f>ROUND(((86400*2*30)*S245)/1024/1024/1024,1)</f>
        <v>1.2</v>
      </c>
      <c r="T246" s="9">
        <f>ROUND(((86400*2*30)*T245)/1024/1024/1024,1)</f>
        <v>1.2</v>
      </c>
      <c r="V246" s="9">
        <f>ROUND(((86400*2*30)*V245)/1024/1024/1024,1)</f>
        <v>1.2</v>
      </c>
      <c r="W246" s="9">
        <f>ROUND(((86400*2*30)*W245)/1024/1024/1024,1)</f>
        <v>1.2</v>
      </c>
      <c r="X246" s="9">
        <f>ROUND(((86400*2*30)*X245)/1024/1024/1024,1)</f>
        <v>1.2</v>
      </c>
      <c r="Z246" s="9">
        <f>ROUND(((86400*2*30)*Z245)/1024/1024/1024,1)</f>
        <v>1.2</v>
      </c>
      <c r="AA246" s="9">
        <f>ROUND(((86400*2*30)*AA245)/1024/1024/1024,1)</f>
        <v>1.2</v>
      </c>
      <c r="AB246" s="9">
        <f>ROUND(((86400*2*30)*AB245)/1024/1024/1024,1)</f>
        <v>1.2</v>
      </c>
      <c r="AD246" s="9">
        <f>ROUND(((86400*2*30)*AD245)/1024/1024/1024,1)</f>
        <v>1.2</v>
      </c>
      <c r="AE246" s="9">
        <f>ROUND(((86400*2*30)*AE245)/1024/1024/1024,1)</f>
        <v>1.2</v>
      </c>
      <c r="AF246" s="9">
        <f>ROUND(((86400*2*30)*AF245)/1024/1024/1024,1)</f>
        <v>1.2</v>
      </c>
      <c r="AH246" s="9">
        <f>ROUND(((86400*2*30)*AH245)/1024/1024/1024,1)</f>
        <v>1.2</v>
      </c>
      <c r="AI246" s="9">
        <f>ROUND(((86400*2*30)*AI245)/1024/1024/1024,1)</f>
        <v>1.2</v>
      </c>
      <c r="AJ246" s="9">
        <f>ROUND(((86400*2*30)*AJ245)/1024/1024/1024,1)</f>
        <v>1.2</v>
      </c>
      <c r="AL246" s="9">
        <f>ROUND(((86400*2*30)*AL245)/1024/1024/1024,1)</f>
        <v>1.2</v>
      </c>
      <c r="AM246" s="9">
        <f>ROUND(((86400*2*30)*AM245)/1024/1024/1024,1)</f>
        <v>1.2</v>
      </c>
      <c r="AN246" s="9">
        <f>ROUND(((86400*2*30)*AN245)/1024/1024/1024,1)</f>
        <v>1.2</v>
      </c>
      <c r="AP246" s="9">
        <f>ROUND(((86400*2*30)*AP245)/1024/1024/1024,1)</f>
        <v>1.2</v>
      </c>
      <c r="AQ246" s="9">
        <f>ROUND(((86400*2*30)*AQ245)/1024/1024/1024,1)</f>
        <v>1.2</v>
      </c>
      <c r="AR246" s="9">
        <f>ROUND(((86400*2*30)*AR245)/1024/1024/1024,1)</f>
        <v>1.2</v>
      </c>
      <c r="AT246" s="9">
        <f>ROUND(((86400*2*30)*AT245)/1024/1024/1024,1)</f>
        <v>1.2</v>
      </c>
      <c r="AU246" s="9">
        <f>ROUND(((86400*2*30)*AU245)/1024/1024/1024,1)</f>
        <v>1.2</v>
      </c>
      <c r="AV246" s="9">
        <f>ROUND(((86400*2*30)*AV245)/1024/1024/1024,1)</f>
        <v>1.2</v>
      </c>
    </row>
    <row r="247" spans="1:56">
      <c r="A247" s="12" t="s">
        <v>84</v>
      </c>
      <c r="B247">
        <v>1</v>
      </c>
      <c r="C247" s="6"/>
      <c r="D247" s="9" t="s">
        <v>294</v>
      </c>
      <c r="E247" s="62" t="s">
        <v>158</v>
      </c>
      <c r="F247" s="14" t="s">
        <v>292</v>
      </c>
      <c r="G247" s="9"/>
      <c r="H247" s="5" t="s">
        <v>17</v>
      </c>
      <c r="J247" s="9">
        <f>J58*2</f>
        <v>34</v>
      </c>
      <c r="K247" s="9">
        <f>K58*2</f>
        <v>34</v>
      </c>
      <c r="L247" s="9">
        <f>L58*2</f>
        <v>34</v>
      </c>
      <c r="N247" s="62">
        <v>14</v>
      </c>
      <c r="O247" s="62">
        <v>14</v>
      </c>
      <c r="P247" s="62">
        <v>14</v>
      </c>
      <c r="R247" s="9">
        <f>R58*2</f>
        <v>34</v>
      </c>
      <c r="S247" s="9">
        <f>S58*2</f>
        <v>34</v>
      </c>
      <c r="T247" s="9">
        <f>T58*2</f>
        <v>34</v>
      </c>
      <c r="V247" s="62">
        <f>N247</f>
        <v>14</v>
      </c>
      <c r="W247" s="62">
        <f>O247</f>
        <v>14</v>
      </c>
      <c r="X247" s="62">
        <f>P247</f>
        <v>14</v>
      </c>
      <c r="Z247" s="9">
        <f>Z58*2</f>
        <v>34</v>
      </c>
      <c r="AA247" s="9">
        <f>AA58*2</f>
        <v>34</v>
      </c>
      <c r="AB247" s="9">
        <f>AB58*2</f>
        <v>34</v>
      </c>
      <c r="AD247" s="62">
        <f>V247</f>
        <v>14</v>
      </c>
      <c r="AE247" s="62">
        <f>W247</f>
        <v>14</v>
      </c>
      <c r="AF247" s="62">
        <f>X247</f>
        <v>14</v>
      </c>
      <c r="AH247" s="9">
        <f>AH58*2</f>
        <v>34</v>
      </c>
      <c r="AI247" s="9">
        <f>AI58*2</f>
        <v>34</v>
      </c>
      <c r="AJ247" s="9">
        <f>AJ58*2</f>
        <v>34</v>
      </c>
      <c r="AL247" s="62">
        <f>AD247</f>
        <v>14</v>
      </c>
      <c r="AM247" s="62">
        <f>AE247</f>
        <v>14</v>
      </c>
      <c r="AN247" s="62">
        <f>AF247</f>
        <v>14</v>
      </c>
      <c r="AP247" s="9">
        <f>AP58*2</f>
        <v>34</v>
      </c>
      <c r="AQ247" s="9">
        <f>AQ58*2</f>
        <v>34</v>
      </c>
      <c r="AR247" s="9">
        <f>AR58*2</f>
        <v>34</v>
      </c>
      <c r="AT247" s="62">
        <f>AL247</f>
        <v>14</v>
      </c>
      <c r="AU247" s="62">
        <f>AM247</f>
        <v>14</v>
      </c>
      <c r="AV247" s="62">
        <f>AN247</f>
        <v>14</v>
      </c>
    </row>
    <row r="248" spans="1:56">
      <c r="A248" s="12" t="s">
        <v>84</v>
      </c>
      <c r="B248">
        <v>1</v>
      </c>
      <c r="C248" s="6"/>
      <c r="D248" s="29" t="s">
        <v>275</v>
      </c>
      <c r="E248" s="62" t="s">
        <v>122</v>
      </c>
      <c r="F248" s="14" t="s">
        <v>292</v>
      </c>
      <c r="G248" s="9"/>
      <c r="H248" s="5" t="s">
        <v>98</v>
      </c>
      <c r="J248" s="63">
        <f>$J$23</f>
        <v>1283224</v>
      </c>
      <c r="K248" s="79">
        <f>J248/10</f>
        <v>128322.4</v>
      </c>
      <c r="L248" s="79">
        <f>J248/10</f>
        <v>128322.4</v>
      </c>
      <c r="N248" s="66">
        <f>J248*0.6</f>
        <v>769934.4</v>
      </c>
      <c r="O248" s="79">
        <f>N248/10</f>
        <v>76993.440000000002</v>
      </c>
      <c r="P248" s="79">
        <f>N248/10</f>
        <v>76993.440000000002</v>
      </c>
      <c r="Q248" s="68"/>
      <c r="R248" s="72">
        <f>$R$23</f>
        <v>324154</v>
      </c>
      <c r="S248" s="79">
        <f>R248/10</f>
        <v>32415.4</v>
      </c>
      <c r="T248" s="79">
        <f>R248/10</f>
        <v>32415.4</v>
      </c>
      <c r="U248" s="68"/>
      <c r="V248" s="66">
        <f>R248*0.6</f>
        <v>194492.4</v>
      </c>
      <c r="W248" s="79">
        <f>V248/10</f>
        <v>19449.239999999998</v>
      </c>
      <c r="X248" s="79">
        <f>V248/10</f>
        <v>19449.239999999998</v>
      </c>
      <c r="Y248" s="68"/>
      <c r="Z248" s="72">
        <f>$Z$23</f>
        <v>874417</v>
      </c>
      <c r="AA248" s="79">
        <f>Z248/10</f>
        <v>87441.7</v>
      </c>
      <c r="AB248" s="79">
        <f>Z248/10</f>
        <v>87441.7</v>
      </c>
      <c r="AC248" s="68"/>
      <c r="AD248" s="66">
        <f>Z248*0.6</f>
        <v>524650.19999999995</v>
      </c>
      <c r="AE248" s="79">
        <f>AD248/10</f>
        <v>52465.02</v>
      </c>
      <c r="AF248" s="79">
        <f>AD248/10</f>
        <v>52465.02</v>
      </c>
      <c r="AG248" s="68"/>
      <c r="AH248" s="72">
        <f>$AH$23</f>
        <v>490774</v>
      </c>
      <c r="AI248" s="79">
        <f>AH248/10</f>
        <v>49077.4</v>
      </c>
      <c r="AJ248" s="79">
        <f>AH248/10</f>
        <v>49077.4</v>
      </c>
      <c r="AK248" s="68"/>
      <c r="AL248" s="66">
        <f>AH248*0.6</f>
        <v>294464.39999999997</v>
      </c>
      <c r="AM248" s="79">
        <f>AL248/10</f>
        <v>29446.439999999995</v>
      </c>
      <c r="AN248" s="79">
        <f>AL248/10</f>
        <v>29446.439999999995</v>
      </c>
      <c r="AO248" s="68"/>
      <c r="AP248" s="72">
        <f>$AP$23</f>
        <v>535319</v>
      </c>
      <c r="AQ248" s="79">
        <f>AP248/10</f>
        <v>53531.9</v>
      </c>
      <c r="AR248" s="79">
        <f>AP248/10</f>
        <v>53531.9</v>
      </c>
      <c r="AS248" s="68"/>
      <c r="AT248" s="66">
        <f>AP248*0.6</f>
        <v>321191.39999999997</v>
      </c>
      <c r="AU248" s="79">
        <f>AT248/10</f>
        <v>32119.139999999996</v>
      </c>
      <c r="AV248" s="79">
        <f>AT248/10</f>
        <v>32119.139999999996</v>
      </c>
    </row>
    <row r="249" spans="1:56">
      <c r="A249" s="12" t="s">
        <v>84</v>
      </c>
      <c r="B249">
        <v>1</v>
      </c>
      <c r="C249" s="6"/>
      <c r="D249" s="29" t="s">
        <v>276</v>
      </c>
      <c r="E249" s="62" t="s">
        <v>122</v>
      </c>
      <c r="F249" s="14" t="s">
        <v>292</v>
      </c>
      <c r="G249" s="9"/>
      <c r="H249" s="5" t="s">
        <v>98</v>
      </c>
      <c r="J249" s="63">
        <f>$J$24</f>
        <v>1990703</v>
      </c>
      <c r="K249" s="79">
        <f>J249/10</f>
        <v>199070.3</v>
      </c>
      <c r="L249" s="79">
        <f>J249/10</f>
        <v>199070.3</v>
      </c>
      <c r="N249" s="66">
        <f>J249*0.6</f>
        <v>1194421.8</v>
      </c>
      <c r="O249" s="79">
        <f>N249/10</f>
        <v>119442.18000000001</v>
      </c>
      <c r="P249" s="79">
        <f>N249/10</f>
        <v>119442.18000000001</v>
      </c>
      <c r="Q249" s="68"/>
      <c r="R249" s="72">
        <f>$R$24</f>
        <v>502870</v>
      </c>
      <c r="S249" s="79">
        <f>R249/10</f>
        <v>50287</v>
      </c>
      <c r="T249" s="79">
        <f>R249/10</f>
        <v>50287</v>
      </c>
      <c r="U249" s="68"/>
      <c r="V249" s="66">
        <f>R249*0.6</f>
        <v>301722</v>
      </c>
      <c r="W249" s="79">
        <f>V249/10</f>
        <v>30172.2</v>
      </c>
      <c r="X249" s="79">
        <f>V249/10</f>
        <v>30172.2</v>
      </c>
      <c r="Y249" s="68"/>
      <c r="Z249" s="72">
        <f>$Z$24</f>
        <v>1356509</v>
      </c>
      <c r="AA249" s="79">
        <f>Z249/10</f>
        <v>135650.9</v>
      </c>
      <c r="AB249" s="79">
        <f>Z249/10</f>
        <v>135650.9</v>
      </c>
      <c r="AC249" s="68"/>
      <c r="AD249" s="66">
        <f>Z249*0.6</f>
        <v>813905.4</v>
      </c>
      <c r="AE249" s="79">
        <f>AD249/10</f>
        <v>81390.540000000008</v>
      </c>
      <c r="AF249" s="79">
        <f>AD249/10</f>
        <v>81390.540000000008</v>
      </c>
      <c r="AG249" s="68"/>
      <c r="AH249" s="72">
        <f>$AH$24</f>
        <v>761351</v>
      </c>
      <c r="AI249" s="79">
        <f>AH249/10</f>
        <v>76135.100000000006</v>
      </c>
      <c r="AJ249" s="79">
        <f>AH249/10</f>
        <v>76135.100000000006</v>
      </c>
      <c r="AK249" s="68"/>
      <c r="AL249" s="66">
        <f>AH249*0.6</f>
        <v>456810.6</v>
      </c>
      <c r="AM249" s="79">
        <f>AL249/10</f>
        <v>45681.06</v>
      </c>
      <c r="AN249" s="79">
        <f>AL249/10</f>
        <v>45681.06</v>
      </c>
      <c r="AO249" s="68"/>
      <c r="AP249" s="72">
        <f>$AP$24</f>
        <v>830456</v>
      </c>
      <c r="AQ249" s="79">
        <f>AP249/10</f>
        <v>83045.600000000006</v>
      </c>
      <c r="AR249" s="79">
        <f>AP249/10</f>
        <v>83045.600000000006</v>
      </c>
      <c r="AS249" s="68"/>
      <c r="AT249" s="66">
        <f>AP249*0.6</f>
        <v>498273.6</v>
      </c>
      <c r="AU249" s="79">
        <f>AT249/10</f>
        <v>49827.360000000001</v>
      </c>
      <c r="AV249" s="79">
        <f>AT249/10</f>
        <v>49827.360000000001</v>
      </c>
    </row>
    <row r="250" spans="1:56">
      <c r="A250" s="12" t="s">
        <v>84</v>
      </c>
      <c r="B250">
        <v>1</v>
      </c>
      <c r="C250" s="6"/>
      <c r="D250" s="9" t="s">
        <v>295</v>
      </c>
      <c r="E250" s="9"/>
      <c r="F250" s="14" t="s">
        <v>292</v>
      </c>
      <c r="G250" s="9"/>
      <c r="H250" s="5" t="s">
        <v>17</v>
      </c>
      <c r="J250" s="9">
        <v>1.5</v>
      </c>
      <c r="K250" s="9">
        <v>1.5</v>
      </c>
      <c r="L250" s="9">
        <v>1.5</v>
      </c>
      <c r="N250" s="9">
        <v>1.5</v>
      </c>
      <c r="O250" s="9">
        <v>1.5</v>
      </c>
      <c r="P250" s="9">
        <v>1.5</v>
      </c>
      <c r="R250" s="9">
        <v>1.5</v>
      </c>
      <c r="S250" s="9">
        <v>1.5</v>
      </c>
      <c r="T250" s="9">
        <v>1.5</v>
      </c>
      <c r="V250" s="9">
        <v>1.5</v>
      </c>
      <c r="W250" s="9">
        <v>1.5</v>
      </c>
      <c r="X250" s="9">
        <v>1.5</v>
      </c>
      <c r="Z250" s="9">
        <v>1.5</v>
      </c>
      <c r="AA250" s="9">
        <v>1.5</v>
      </c>
      <c r="AB250" s="9">
        <v>1.5</v>
      </c>
      <c r="AD250" s="9">
        <v>1.5</v>
      </c>
      <c r="AE250" s="9">
        <v>1.5</v>
      </c>
      <c r="AF250" s="9">
        <v>1.5</v>
      </c>
      <c r="AH250" s="9">
        <v>1.5</v>
      </c>
      <c r="AI250" s="9">
        <v>1.5</v>
      </c>
      <c r="AJ250" s="9">
        <v>1.5</v>
      </c>
      <c r="AL250" s="9">
        <v>1.5</v>
      </c>
      <c r="AM250" s="9">
        <v>1.5</v>
      </c>
      <c r="AN250" s="9">
        <v>1.5</v>
      </c>
      <c r="AP250" s="9">
        <v>1.5</v>
      </c>
      <c r="AQ250" s="9">
        <v>1.5</v>
      </c>
      <c r="AR250" s="9">
        <v>1.5</v>
      </c>
      <c r="AT250" s="9">
        <v>1.5</v>
      </c>
      <c r="AU250" s="9">
        <v>1.5</v>
      </c>
      <c r="AV250" s="9">
        <v>1.5</v>
      </c>
    </row>
    <row r="251" spans="1:56">
      <c r="A251" s="12" t="s">
        <v>84</v>
      </c>
      <c r="B251">
        <v>1</v>
      </c>
      <c r="C251" s="6"/>
      <c r="D251" s="9" t="s">
        <v>280</v>
      </c>
      <c r="E251" s="9"/>
      <c r="F251" s="14" t="s">
        <v>292</v>
      </c>
      <c r="G251" s="9"/>
      <c r="H251" s="5" t="s">
        <v>98</v>
      </c>
      <c r="J251" s="9">
        <f>ROUND((J248*J250*J245*30)/1024/1024/1024,1)+0.3</f>
        <v>13.700000000000001</v>
      </c>
      <c r="K251" s="9">
        <f>ROUND((K248*K250*K245*30)/1024/1024/1024,1)+0.3</f>
        <v>1.6</v>
      </c>
      <c r="L251" s="9">
        <f>ROUND((L248*L250*L245*30)/1024/1024/1024,1)+0.3</f>
        <v>1.6</v>
      </c>
      <c r="N251" s="9">
        <f>ROUND((N248*N250*N245*30)/1024/1024/1024,1)+0.3</f>
        <v>8.4</v>
      </c>
      <c r="O251" s="9">
        <f>ROUND((O248*O250*O245*30)/1024/1024/1024,1)+0.3</f>
        <v>1.1000000000000001</v>
      </c>
      <c r="P251" s="9">
        <f>ROUND((P248*P250*P245*30)/1024/1024/1024,1)+0.3</f>
        <v>1.1000000000000001</v>
      </c>
      <c r="R251" s="9">
        <f>ROUND((R248*R250*R245*30)/1024/1024/1024,1)+0.3</f>
        <v>3.6999999999999997</v>
      </c>
      <c r="S251" s="9">
        <f>ROUND((S248*S250*S245*30)/1024/1024/1024,1)+0.3</f>
        <v>0.6</v>
      </c>
      <c r="T251" s="9">
        <f>ROUND((T248*T250*T245*30)/1024/1024/1024,1)+0.3</f>
        <v>0.6</v>
      </c>
      <c r="V251" s="9">
        <f>ROUND((V248*V250*V245*30)/1024/1024/1024,1)+0.3</f>
        <v>2.2999999999999998</v>
      </c>
      <c r="W251" s="9">
        <f>ROUND((W248*W250*W245*30)/1024/1024/1024,1)+0.3</f>
        <v>0.5</v>
      </c>
      <c r="X251" s="9">
        <f>ROUND((X248*X250*X245*30)/1024/1024/1024,1)+0.3</f>
        <v>0.5</v>
      </c>
      <c r="Z251" s="9">
        <f>ROUND((Z248*Z250*Z245*30)/1024/1024/1024,1)+0.3</f>
        <v>9.5</v>
      </c>
      <c r="AA251" s="9">
        <f>ROUND((AA248*AA250*AA245*30)/1024/1024/1024,1)+0.3</f>
        <v>1.2</v>
      </c>
      <c r="AB251" s="9">
        <f>ROUND((AB248*AB250*AB245*30)/1024/1024/1024,1)+0.3</f>
        <v>1.2</v>
      </c>
      <c r="AD251" s="9">
        <f>ROUND((AD248*AD250*AD245*30)/1024/1024/1024,1)+0.3</f>
        <v>5.8</v>
      </c>
      <c r="AE251" s="9">
        <f>ROUND((AE248*AE250*AE245*30)/1024/1024/1024,1)+0.3</f>
        <v>0.8</v>
      </c>
      <c r="AF251" s="9">
        <f>ROUND((AF248*AF250*AF245*30)/1024/1024/1024,1)+0.3</f>
        <v>0.8</v>
      </c>
      <c r="AH251" s="9">
        <f>ROUND((AH248*AH250*AH245*30)/1024/1024/1024,1)+0.3</f>
        <v>5.3999999999999995</v>
      </c>
      <c r="AI251" s="9">
        <f>ROUND((AI248*AI250*AI245*30)/1024/1024/1024,1)+0.3</f>
        <v>0.8</v>
      </c>
      <c r="AJ251" s="9">
        <f>ROUND((AJ248*AJ250*AJ245*30)/1024/1024/1024,1)+0.3</f>
        <v>0.8</v>
      </c>
      <c r="AL251" s="9">
        <f>ROUND((AL248*AL250*AL245*30)/1024/1024/1024,1)+0.3</f>
        <v>3.4</v>
      </c>
      <c r="AM251" s="9">
        <f>ROUND((AM248*AM250*AM245*30)/1024/1024/1024,1)+0.3</f>
        <v>0.6</v>
      </c>
      <c r="AN251" s="9">
        <f>ROUND((AN248*AN250*AN245*30)/1024/1024/1024,1)+0.3</f>
        <v>0.6</v>
      </c>
      <c r="AP251" s="9">
        <f>ROUND((AP248*AP250*AP245*30)/1024/1024/1024,1)+0.3</f>
        <v>5.8999999999999995</v>
      </c>
      <c r="AQ251" s="9">
        <f>ROUND((AQ248*AQ250*AQ245*30)/1024/1024/1024,1)+0.3</f>
        <v>0.89999999999999991</v>
      </c>
      <c r="AR251" s="9">
        <f>ROUND((AR248*AR250*AR245*30)/1024/1024/1024,1)+0.3</f>
        <v>0.89999999999999991</v>
      </c>
      <c r="AT251" s="9">
        <f>ROUND((AT248*AT250*AT245*30)/1024/1024/1024,1)+0.3</f>
        <v>3.6999999999999997</v>
      </c>
      <c r="AU251" s="9">
        <f>ROUND((AU248*AU250*AU245*30)/1024/1024/1024,1)+0.3</f>
        <v>0.6</v>
      </c>
      <c r="AV251" s="9">
        <f>ROUND((AV248*AV250*AV245*30)/1024/1024/1024,1)+0.3</f>
        <v>0.6</v>
      </c>
    </row>
    <row r="252" spans="1:56">
      <c r="A252" s="12" t="s">
        <v>84</v>
      </c>
      <c r="B252">
        <v>1</v>
      </c>
      <c r="C252" s="6"/>
      <c r="D252" s="9" t="s">
        <v>281</v>
      </c>
      <c r="E252" s="9"/>
      <c r="F252" s="14" t="s">
        <v>292</v>
      </c>
      <c r="G252" s="9"/>
      <c r="H252" s="5" t="s">
        <v>98</v>
      </c>
      <c r="J252" s="9">
        <f>ROUND((J249*J250*J245*30)/1024/1024/1024,1)+0.6</f>
        <v>21.5</v>
      </c>
      <c r="K252" s="9">
        <f>ROUND((K249*K250*K245*30)/1024/1024/1024,1)+0.6</f>
        <v>2.7</v>
      </c>
      <c r="L252" s="9">
        <f>ROUND((L249*L250*L245*30)/1024/1024/1024,1)+0.6</f>
        <v>2.7</v>
      </c>
      <c r="N252" s="9">
        <f>ROUND((N249*N250*N245*30)/1024/1024/1024,1)+0.6</f>
        <v>13.1</v>
      </c>
      <c r="O252" s="9">
        <f>ROUND((O249*O250*O245*30)/1024/1024/1024,1)+0.6</f>
        <v>1.9</v>
      </c>
      <c r="P252" s="9">
        <f>ROUND((P249*P250*P245*30)/1024/1024/1024,1)+0.6</f>
        <v>1.9</v>
      </c>
      <c r="R252" s="9">
        <f>ROUND((R249*R250*R245*30)/1024/1024/1024,1)+0.6</f>
        <v>5.8999999999999995</v>
      </c>
      <c r="S252" s="9">
        <f>ROUND((S249*S250*S245*30)/1024/1024/1024,1)+0.6</f>
        <v>1.1000000000000001</v>
      </c>
      <c r="T252" s="9">
        <f>ROUND((T249*T250*T245*30)/1024/1024/1024,1)+0.6</f>
        <v>1.1000000000000001</v>
      </c>
      <c r="V252" s="9">
        <f>ROUND((V249*V250*V245*30)/1024/1024/1024,1)+0.6</f>
        <v>3.8000000000000003</v>
      </c>
      <c r="W252" s="9">
        <f>ROUND((W249*W250*W245*30)/1024/1024/1024,1)+0.6</f>
        <v>0.89999999999999991</v>
      </c>
      <c r="X252" s="9">
        <f>ROUND((X249*X250*X245*30)/1024/1024/1024,1)+0.6</f>
        <v>0.89999999999999991</v>
      </c>
      <c r="Z252" s="9">
        <f>ROUND((Z249*Z250*Z245*30)/1024/1024/1024,1)+0.6</f>
        <v>14.799999999999999</v>
      </c>
      <c r="AA252" s="9">
        <f>ROUND((AA249*AA250*AA245*30)/1024/1024/1024,1)+0.6</f>
        <v>2</v>
      </c>
      <c r="AB252" s="9">
        <f>ROUND((AB249*AB250*AB245*30)/1024/1024/1024,1)+0.6</f>
        <v>2</v>
      </c>
      <c r="AD252" s="9">
        <f>ROUND((AD249*AD250*AD245*30)/1024/1024/1024,1)+0.6</f>
        <v>9.1</v>
      </c>
      <c r="AE252" s="9">
        <f>ROUND((AE249*AE250*AE245*30)/1024/1024/1024,1)+0.6</f>
        <v>1.5</v>
      </c>
      <c r="AF252" s="9">
        <f>ROUND((AF249*AF250*AF245*30)/1024/1024/1024,1)+0.6</f>
        <v>1.5</v>
      </c>
      <c r="AH252" s="9">
        <f>ROUND((AH249*AH250*AH245*30)/1024/1024/1024,1)+0.6</f>
        <v>8.6</v>
      </c>
      <c r="AI252" s="9">
        <f>ROUND((AI249*AI250*AI245*30)/1024/1024/1024,1)+0.6</f>
        <v>1.4</v>
      </c>
      <c r="AJ252" s="9">
        <f>ROUND((AJ249*AJ250*AJ245*30)/1024/1024/1024,1)+0.6</f>
        <v>1.4</v>
      </c>
      <c r="AL252" s="9">
        <f>ROUND((AL249*AL250*AL245*30)/1024/1024/1024,1)+0.6</f>
        <v>5.3999999999999995</v>
      </c>
      <c r="AM252" s="9">
        <f>ROUND((AM249*AM250*AM245*30)/1024/1024/1024,1)+0.6</f>
        <v>1.1000000000000001</v>
      </c>
      <c r="AN252" s="9">
        <f>ROUND((AN249*AN250*AN245*30)/1024/1024/1024,1)+0.6</f>
        <v>1.1000000000000001</v>
      </c>
      <c r="AP252" s="9">
        <f>ROUND((AP249*AP250*AP245*30)/1024/1024/1024,1)+0.6</f>
        <v>9.2999999999999989</v>
      </c>
      <c r="AQ252" s="9">
        <f>ROUND((AQ249*AQ250*AQ245*30)/1024/1024/1024,1)+0.6</f>
        <v>1.5</v>
      </c>
      <c r="AR252" s="9">
        <f>ROUND((AR249*AR250*AR245*30)/1024/1024/1024,1)+0.6</f>
        <v>1.5</v>
      </c>
      <c r="AT252" s="9">
        <f>ROUND((AT249*AT250*AT245*30)/1024/1024/1024,1)+0.6</f>
        <v>5.8</v>
      </c>
      <c r="AU252" s="9">
        <f>ROUND((AU249*AU250*AU245*30)/1024/1024/1024,1)+0.6</f>
        <v>1.1000000000000001</v>
      </c>
      <c r="AV252" s="9">
        <f>ROUND((AV249*AV250*AV245*30)/1024/1024/1024,1)+0.6</f>
        <v>1.1000000000000001</v>
      </c>
    </row>
    <row r="253" spans="1:56">
      <c r="A253" s="12" t="s">
        <v>84</v>
      </c>
      <c r="B253">
        <v>1</v>
      </c>
      <c r="C253" s="6"/>
      <c r="D253" s="9" t="s">
        <v>284</v>
      </c>
      <c r="E253" s="88" t="s">
        <v>285</v>
      </c>
      <c r="F253" s="14" t="s">
        <v>292</v>
      </c>
      <c r="G253" s="9"/>
      <c r="H253" s="5" t="s">
        <v>17</v>
      </c>
      <c r="J253" s="9">
        <v>2</v>
      </c>
      <c r="K253" s="9">
        <v>2</v>
      </c>
      <c r="L253" s="9">
        <v>2</v>
      </c>
      <c r="N253" s="88">
        <v>1</v>
      </c>
      <c r="O253" s="88">
        <v>1</v>
      </c>
      <c r="P253" s="88">
        <v>1</v>
      </c>
      <c r="R253" s="9">
        <v>2</v>
      </c>
      <c r="S253" s="9">
        <v>2</v>
      </c>
      <c r="T253" s="9">
        <v>2</v>
      </c>
      <c r="V253" s="88">
        <v>1</v>
      </c>
      <c r="W253" s="88">
        <v>1</v>
      </c>
      <c r="X253" s="88">
        <v>1</v>
      </c>
      <c r="Z253" s="9">
        <v>2</v>
      </c>
      <c r="AA253" s="9">
        <v>2</v>
      </c>
      <c r="AB253" s="9">
        <v>2</v>
      </c>
      <c r="AD253" s="88">
        <v>1</v>
      </c>
      <c r="AE253" s="88">
        <v>1</v>
      </c>
      <c r="AF253" s="88">
        <v>1</v>
      </c>
      <c r="AH253" s="9">
        <v>2</v>
      </c>
      <c r="AI253" s="9">
        <v>2</v>
      </c>
      <c r="AJ253" s="9">
        <v>2</v>
      </c>
      <c r="AL253" s="88">
        <v>1</v>
      </c>
      <c r="AM253" s="88">
        <v>1</v>
      </c>
      <c r="AN253" s="88">
        <v>1</v>
      </c>
      <c r="AP253" s="9">
        <v>2</v>
      </c>
      <c r="AQ253" s="9">
        <v>2</v>
      </c>
      <c r="AR253" s="9">
        <v>2</v>
      </c>
      <c r="AT253" s="88">
        <v>1</v>
      </c>
      <c r="AU253" s="88">
        <v>1</v>
      </c>
      <c r="AV253" s="88">
        <v>1</v>
      </c>
    </row>
    <row r="254" spans="1:56">
      <c r="A254">
        <v>1</v>
      </c>
      <c r="B254">
        <v>1</v>
      </c>
      <c r="C254" s="6"/>
      <c r="D254" s="6"/>
      <c r="E254" s="6"/>
      <c r="F254" s="6"/>
      <c r="G254" s="6"/>
      <c r="J254" s="6"/>
      <c r="K254" s="6"/>
      <c r="L254" s="6"/>
      <c r="N254" s="6"/>
      <c r="O254" s="6"/>
      <c r="P254" s="6"/>
      <c r="R254" s="6"/>
      <c r="S254" s="6"/>
      <c r="T254" s="6"/>
      <c r="V254" s="6"/>
      <c r="W254" s="6"/>
      <c r="X254" s="6"/>
      <c r="Z254" s="6"/>
      <c r="AA254" s="6"/>
      <c r="AB254" s="6"/>
      <c r="AD254" s="6"/>
      <c r="AE254" s="6"/>
      <c r="AF254" s="6"/>
      <c r="AH254" s="6"/>
      <c r="AI254" s="6"/>
      <c r="AJ254" s="6"/>
      <c r="AL254" s="6"/>
      <c r="AM254" s="6"/>
      <c r="AN254" s="6"/>
      <c r="AP254" s="6"/>
      <c r="AQ254" s="6"/>
      <c r="AR254" s="6"/>
      <c r="AT254" s="6"/>
      <c r="AU254" s="6"/>
      <c r="AV254" s="6"/>
    </row>
    <row r="255" spans="1:56">
      <c r="A255">
        <v>1</v>
      </c>
      <c r="B255">
        <v>1</v>
      </c>
      <c r="C255" s="6"/>
      <c r="D255" s="9" t="s">
        <v>286</v>
      </c>
      <c r="E255" s="6"/>
      <c r="F255" s="6"/>
      <c r="G255" s="6"/>
      <c r="J255" s="8">
        <f>((J$246*J$247)+J$251)*$J$214</f>
        <v>1.3625</v>
      </c>
      <c r="K255" s="8">
        <f>((K$246*K$247)+K$251)*$J$214</f>
        <v>1.06</v>
      </c>
      <c r="L255" s="8">
        <f>((L$246*L$247)+L$251)*$J$214</f>
        <v>1.06</v>
      </c>
      <c r="N255" s="8">
        <f>((N$246*N$247)+N$251)*$J$214</f>
        <v>0.63000000000000012</v>
      </c>
      <c r="O255" s="8">
        <f>((O$246*O$247)+O$251)*$J$214</f>
        <v>0.44750000000000006</v>
      </c>
      <c r="P255" s="8">
        <f>((P$246*P$247)+P$251)*$J$214</f>
        <v>0.44750000000000006</v>
      </c>
      <c r="R255" s="8">
        <f>((R$246*R$247)+R$251)*$R$214</f>
        <v>1.1125</v>
      </c>
      <c r="S255" s="8">
        <f>((S$246*S$247)+S$251)*$R$214</f>
        <v>1.0349999999999999</v>
      </c>
      <c r="T255" s="8">
        <f>((T$246*T$247)+T$251)*$R$214</f>
        <v>1.0349999999999999</v>
      </c>
      <c r="V255" s="8">
        <f>((V$246*V$247)+V$251)*$R$214</f>
        <v>0.47750000000000004</v>
      </c>
      <c r="W255" s="8">
        <f>((W$246*W$247)+W$251)*$R$214</f>
        <v>0.43250000000000005</v>
      </c>
      <c r="X255" s="8">
        <f>((X$246*X$247)+X$251)*$R$214</f>
        <v>0.43250000000000005</v>
      </c>
      <c r="Z255" s="8">
        <f>((Z$246*Z$247)+Z$251)*$Z$214</f>
        <v>1.2575000000000001</v>
      </c>
      <c r="AA255" s="8">
        <f>((AA$246*AA$247)+AA$251)*$Z$214</f>
        <v>1.05</v>
      </c>
      <c r="AB255" s="8">
        <f>((AB$246*AB$247)+AB$251)*$Z$214</f>
        <v>1.05</v>
      </c>
      <c r="AD255" s="8">
        <f>((AD$246*AD$247)+AD$251)*$Z$214</f>
        <v>0.56500000000000006</v>
      </c>
      <c r="AE255" s="8">
        <f>((AE$246*AE$247)+AE$251)*$Z$214</f>
        <v>0.44000000000000006</v>
      </c>
      <c r="AF255" s="8">
        <f>((AF$246*AF$247)+AF$251)*$Z$214</f>
        <v>0.44000000000000006</v>
      </c>
      <c r="AH255" s="8">
        <f>((AH$246*AH$247)+AH$251)*$AH$214</f>
        <v>1.155</v>
      </c>
      <c r="AI255" s="8">
        <f>((AI$246*AI$247)+AI$251)*$AH$214</f>
        <v>1.0399999999999998</v>
      </c>
      <c r="AJ255" s="8">
        <f>((AJ$246*AJ$247)+AJ$251)*$AH$214</f>
        <v>1.0399999999999998</v>
      </c>
      <c r="AL255" s="8">
        <f>((AL$246*AL$247)+AL$251)*$AH$214</f>
        <v>0.505</v>
      </c>
      <c r="AM255" s="8">
        <f>((AM$246*AM$247)+AM$251)*$AH$214</f>
        <v>0.43500000000000005</v>
      </c>
      <c r="AN255" s="8">
        <f>((AN$246*AN$247)+AN$251)*$AH$214</f>
        <v>0.43500000000000005</v>
      </c>
      <c r="AP255" s="8">
        <f>((AP$246*AP$247)+AP$251)*$AP$214</f>
        <v>1.1675</v>
      </c>
      <c r="AQ255" s="8">
        <f>((AQ$246*AQ$247)+AQ$251)*$AP$214</f>
        <v>1.0425</v>
      </c>
      <c r="AR255" s="8">
        <f>((AR$246*AR$247)+AR$251)*$AP$214</f>
        <v>1.0425</v>
      </c>
      <c r="AT255" s="8">
        <f>((AT$246*AT$247)+AT$251)*$AP$214</f>
        <v>0.51250000000000007</v>
      </c>
      <c r="AU255" s="8">
        <f>((AU$246*AU$247)+AU$251)*$AP$214</f>
        <v>0.43500000000000005</v>
      </c>
      <c r="AV255" s="8">
        <f>((AV$246*AV$247)+AV$251)*$AP$214</f>
        <v>0.43500000000000005</v>
      </c>
      <c r="AX255" s="8">
        <f t="shared" ref="AX255:AZ259" si="37">J255+R255+Z255+AH255+AP255</f>
        <v>6.0549999999999997</v>
      </c>
      <c r="AY255" s="8">
        <f t="shared" si="37"/>
        <v>5.2274999999999991</v>
      </c>
      <c r="AZ255" s="8">
        <f t="shared" si="37"/>
        <v>5.2274999999999991</v>
      </c>
      <c r="BB255" s="8">
        <f t="shared" ref="BB255:BD259" si="38">N255+V255+AD255+AL255+AT255</f>
        <v>2.6900000000000004</v>
      </c>
      <c r="BC255" s="8">
        <f t="shared" si="38"/>
        <v>2.1900000000000004</v>
      </c>
      <c r="BD255" s="8">
        <f t="shared" si="38"/>
        <v>2.1900000000000004</v>
      </c>
    </row>
    <row r="256" spans="1:56">
      <c r="A256">
        <v>1</v>
      </c>
      <c r="B256">
        <v>1</v>
      </c>
      <c r="C256" s="6"/>
      <c r="D256" s="9" t="s">
        <v>287</v>
      </c>
      <c r="E256" s="6"/>
      <c r="F256" s="6"/>
      <c r="G256" s="6"/>
      <c r="J256" s="8">
        <f>((J$246*J$247)+J$251)*$J$219</f>
        <v>0.27250000000000002</v>
      </c>
      <c r="K256" s="8">
        <f>((K$246*K$247)+K$251)*$J$219</f>
        <v>0.21199999999999999</v>
      </c>
      <c r="L256" s="8">
        <f>((L$246*L$247)+L$251)*$J$219</f>
        <v>0.21199999999999999</v>
      </c>
      <c r="N256" s="8">
        <f>((N$246*N$247)+N$251)*$J$219</f>
        <v>0.12600000000000003</v>
      </c>
      <c r="O256" s="8">
        <f>((O$246*O$247)+O$251)*$J$219</f>
        <v>8.950000000000001E-2</v>
      </c>
      <c r="P256" s="8">
        <f>((P$246*P$247)+P$251)*$J$219</f>
        <v>8.950000000000001E-2</v>
      </c>
      <c r="R256" s="8">
        <f>((R$246*R$247)+R$251)*$R$219</f>
        <v>0.2225</v>
      </c>
      <c r="S256" s="8">
        <f>((S$246*S$247)+S$251)*$R$219</f>
        <v>0.20699999999999999</v>
      </c>
      <c r="T256" s="8">
        <f>((T$246*T$247)+T$251)*$R$219</f>
        <v>0.20699999999999999</v>
      </c>
      <c r="V256" s="8">
        <f>((V$246*V$247)+V$251)*$R$219</f>
        <v>9.5500000000000015E-2</v>
      </c>
      <c r="W256" s="8">
        <f>((W$246*W$247)+W$251)*$R$219</f>
        <v>8.6500000000000007E-2</v>
      </c>
      <c r="X256" s="8">
        <f>((X$246*X$247)+X$251)*$R$219</f>
        <v>8.6500000000000007E-2</v>
      </c>
      <c r="Z256" s="8">
        <f>((Z$246*Z$247)+Z$251)*$Z$219</f>
        <v>0.2515</v>
      </c>
      <c r="AA256" s="8">
        <f>((AA$246*AA$247)+AA$251)*$Z$219</f>
        <v>0.21</v>
      </c>
      <c r="AB256" s="8">
        <f>((AB$246*AB$247)+AB$251)*$Z$219</f>
        <v>0.21</v>
      </c>
      <c r="AD256" s="8">
        <f>((AD$246*AD$247)+AD$251)*$Z$219</f>
        <v>0.113</v>
      </c>
      <c r="AE256" s="8">
        <f>((AE$246*AE$247)+AE$251)*$Z$219</f>
        <v>8.8000000000000009E-2</v>
      </c>
      <c r="AF256" s="8">
        <f>((AF$246*AF$247)+AF$251)*$Z$219</f>
        <v>8.8000000000000009E-2</v>
      </c>
      <c r="AH256" s="8">
        <f>((AH$246*AH$247)+AH$251)*$AH$219</f>
        <v>0.23099999999999998</v>
      </c>
      <c r="AI256" s="8">
        <f>((AI$246*AI$247)+AI$251)*$AH$219</f>
        <v>0.20799999999999996</v>
      </c>
      <c r="AJ256" s="8">
        <f>((AJ$246*AJ$247)+AJ$251)*$AH$219</f>
        <v>0.20799999999999996</v>
      </c>
      <c r="AL256" s="8">
        <f>((AL$246*AL$247)+AL$251)*$AH$219</f>
        <v>0.10099999999999999</v>
      </c>
      <c r="AM256" s="8">
        <f>((AM$246*AM$247)+AM$251)*$AH$219</f>
        <v>8.7000000000000008E-2</v>
      </c>
      <c r="AN256" s="8">
        <f>((AN$246*AN$247)+AN$251)*$AH$219</f>
        <v>8.7000000000000008E-2</v>
      </c>
      <c r="AP256" s="8">
        <f>((AP$246*AP$247)+AP$251)*$AP$219</f>
        <v>0.23349999999999999</v>
      </c>
      <c r="AQ256" s="8">
        <f>((AQ$246*AQ$247)+AQ$251)*$AP$219</f>
        <v>0.20849999999999999</v>
      </c>
      <c r="AR256" s="8">
        <f>((AR$246*AR$247)+AR$251)*$AP$219</f>
        <v>0.20849999999999999</v>
      </c>
      <c r="AT256" s="8">
        <f>((AT$246*AT$247)+AT$251)*$AP$219</f>
        <v>0.10250000000000001</v>
      </c>
      <c r="AU256" s="8">
        <f>((AU$246*AU$247)+AU$251)*$AP$219</f>
        <v>8.7000000000000008E-2</v>
      </c>
      <c r="AV256" s="8">
        <f>((AV$246*AV$247)+AV$251)*$AP$219</f>
        <v>8.7000000000000008E-2</v>
      </c>
      <c r="AX256" s="8">
        <f t="shared" si="37"/>
        <v>1.2109999999999999</v>
      </c>
      <c r="AY256" s="8">
        <f t="shared" si="37"/>
        <v>1.0454999999999999</v>
      </c>
      <c r="AZ256" s="8">
        <f t="shared" si="37"/>
        <v>1.0454999999999999</v>
      </c>
      <c r="BB256" s="8">
        <f t="shared" si="38"/>
        <v>0.53800000000000003</v>
      </c>
      <c r="BC256" s="8">
        <f t="shared" si="38"/>
        <v>0.43800000000000006</v>
      </c>
      <c r="BD256" s="8">
        <f t="shared" si="38"/>
        <v>0.43800000000000006</v>
      </c>
    </row>
    <row r="257" spans="1:56">
      <c r="A257">
        <v>1</v>
      </c>
      <c r="B257">
        <v>1</v>
      </c>
      <c r="C257" s="6"/>
      <c r="D257" s="9" t="s">
        <v>288</v>
      </c>
      <c r="E257" s="6"/>
      <c r="F257" s="6"/>
      <c r="G257" s="6"/>
      <c r="J257" s="8">
        <f>((J$246*J$247)+J$252)*$J$214</f>
        <v>1.5575000000000001</v>
      </c>
      <c r="K257" s="8">
        <f>((K$246*K$247)+K$252)*$J$214</f>
        <v>1.0875000000000001</v>
      </c>
      <c r="L257" s="8">
        <f>((L$246*L$247)+L$252)*$J$214</f>
        <v>1.0875000000000001</v>
      </c>
      <c r="N257" s="8">
        <f>((N$246*N$247)+N$252)*$J$214</f>
        <v>0.74750000000000005</v>
      </c>
      <c r="O257" s="8">
        <f>((O$246*O$247)+O$252)*$J$214</f>
        <v>0.46750000000000003</v>
      </c>
      <c r="P257" s="8">
        <f>((P$246*P$247)+P$252)*$J$214</f>
        <v>0.46750000000000003</v>
      </c>
      <c r="R257" s="8">
        <f>((R$246*R$247)+R$252)*$R$214</f>
        <v>1.1675</v>
      </c>
      <c r="S257" s="8">
        <f>((S$246*S$247)+S$252)*$R$214</f>
        <v>1.0475000000000001</v>
      </c>
      <c r="T257" s="8">
        <f>((T$246*T$247)+T$252)*$R$214</f>
        <v>1.0475000000000001</v>
      </c>
      <c r="V257" s="8">
        <f>((V$246*V$247)+V$252)*$R$214</f>
        <v>0.51500000000000001</v>
      </c>
      <c r="W257" s="8">
        <f>((W$246*W$247)+W$252)*$R$214</f>
        <v>0.4425</v>
      </c>
      <c r="X257" s="8">
        <f>((X$246*X$247)+X$252)*$R$214</f>
        <v>0.4425</v>
      </c>
      <c r="Z257" s="8">
        <f>((Z$246*Z$247)+Z$252)*$Z$214</f>
        <v>1.39</v>
      </c>
      <c r="AA257" s="8">
        <f>((AA$246*AA$247)+AA$252)*$Z$214</f>
        <v>1.07</v>
      </c>
      <c r="AB257" s="8">
        <f>((AB$246*AB$247)+AB$252)*$Z$214</f>
        <v>1.07</v>
      </c>
      <c r="AD257" s="8">
        <f>((AD$246*AD$247)+AD$252)*$Z$214</f>
        <v>0.64749999999999996</v>
      </c>
      <c r="AE257" s="8">
        <f>((AE$246*AE$247)+AE$252)*$Z$214</f>
        <v>0.45750000000000002</v>
      </c>
      <c r="AF257" s="8">
        <f>((AF$246*AF$247)+AF$252)*$Z$214</f>
        <v>0.45750000000000002</v>
      </c>
      <c r="AH257" s="8">
        <f>((AH$246*AH$247)+AH$252)*$AH$214</f>
        <v>1.2350000000000001</v>
      </c>
      <c r="AI257" s="8">
        <f>((AI$246*AI$247)+AI$252)*$AH$214</f>
        <v>1.0549999999999999</v>
      </c>
      <c r="AJ257" s="8">
        <f>((AJ$246*AJ$247)+AJ$252)*$AH$214</f>
        <v>1.0549999999999999</v>
      </c>
      <c r="AL257" s="8">
        <f>((AL$246*AL$247)+AL$252)*$AH$214</f>
        <v>0.55500000000000005</v>
      </c>
      <c r="AM257" s="8">
        <f>((AM$246*AM$247)+AM$252)*$AH$214</f>
        <v>0.44750000000000006</v>
      </c>
      <c r="AN257" s="8">
        <f>((AN$246*AN$247)+AN$252)*$AH$214</f>
        <v>0.44750000000000006</v>
      </c>
      <c r="AP257" s="8">
        <f>((AP$246*AP$247)+AP$252)*$AP$214</f>
        <v>1.2524999999999999</v>
      </c>
      <c r="AQ257" s="8">
        <f>((AQ$246*AQ$247)+AQ$252)*$AP$214</f>
        <v>1.0574999999999999</v>
      </c>
      <c r="AR257" s="8">
        <f>((AR$246*AR$247)+AR$252)*$AP$214</f>
        <v>1.0574999999999999</v>
      </c>
      <c r="AT257" s="8">
        <f>((AT$246*AT$247)+AT$252)*$AP$214</f>
        <v>0.56500000000000006</v>
      </c>
      <c r="AU257" s="8">
        <f>((AU$246*AU$247)+AU$252)*$AP$214</f>
        <v>0.44750000000000006</v>
      </c>
      <c r="AV257" s="8">
        <f>((AV$246*AV$247)+AV$252)*$AP$214</f>
        <v>0.44750000000000006</v>
      </c>
      <c r="AX257" s="8">
        <f t="shared" si="37"/>
        <v>6.6025000000000009</v>
      </c>
      <c r="AY257" s="8">
        <f t="shared" si="37"/>
        <v>5.3174999999999999</v>
      </c>
      <c r="AZ257" s="8">
        <f t="shared" si="37"/>
        <v>5.3174999999999999</v>
      </c>
      <c r="BB257" s="8">
        <f t="shared" si="38"/>
        <v>3.0300000000000002</v>
      </c>
      <c r="BC257" s="8">
        <f t="shared" si="38"/>
        <v>2.2625000000000002</v>
      </c>
      <c r="BD257" s="8">
        <f t="shared" si="38"/>
        <v>2.2625000000000002</v>
      </c>
    </row>
    <row r="258" spans="1:56">
      <c r="A258">
        <v>1</v>
      </c>
      <c r="B258">
        <v>1</v>
      </c>
      <c r="C258" s="6"/>
      <c r="D258" s="9" t="s">
        <v>289</v>
      </c>
      <c r="E258" s="6"/>
      <c r="F258" s="6"/>
      <c r="G258" s="6"/>
      <c r="J258" s="8">
        <f>((J$246*J$247)+J$252)*$J$219</f>
        <v>0.3115</v>
      </c>
      <c r="K258" s="8">
        <f>((K$246*K$247)+K$252)*$J$219</f>
        <v>0.2175</v>
      </c>
      <c r="L258" s="8">
        <f>((L$246*L$247)+L$252)*$J$219</f>
        <v>0.2175</v>
      </c>
      <c r="N258" s="8">
        <f>((N$246*N$247)+N$252)*$J$219</f>
        <v>0.14949999999999999</v>
      </c>
      <c r="O258" s="8">
        <f>((O$246*O$247)+O$252)*$J$219</f>
        <v>9.35E-2</v>
      </c>
      <c r="P258" s="8">
        <f>((P$246*P$247)+P$252)*$J$219</f>
        <v>9.35E-2</v>
      </c>
      <c r="R258" s="8">
        <f>((R$246*R$247)+R$252)*$R$219</f>
        <v>0.23349999999999999</v>
      </c>
      <c r="S258" s="8">
        <f>((S$246*S$247)+S$252)*$R$219</f>
        <v>0.20949999999999999</v>
      </c>
      <c r="T258" s="8">
        <f>((T$246*T$247)+T$252)*$R$219</f>
        <v>0.20949999999999999</v>
      </c>
      <c r="V258" s="8">
        <f>((V$246*V$247)+V$252)*$R$219</f>
        <v>0.10300000000000001</v>
      </c>
      <c r="W258" s="8">
        <f>((W$246*W$247)+W$252)*$R$219</f>
        <v>8.8499999999999995E-2</v>
      </c>
      <c r="X258" s="8">
        <f>((X$246*X$247)+X$252)*$R$219</f>
        <v>8.8499999999999995E-2</v>
      </c>
      <c r="Z258" s="8">
        <f>((Z$246*Z$247)+Z$252)*$Z$219</f>
        <v>0.27799999999999997</v>
      </c>
      <c r="AA258" s="8">
        <f>((AA$246*AA$247)+AA$252)*$Z$219</f>
        <v>0.214</v>
      </c>
      <c r="AB258" s="8">
        <f>((AB$246*AB$247)+AB$252)*$Z$219</f>
        <v>0.214</v>
      </c>
      <c r="AD258" s="8">
        <f>((AD$246*AD$247)+AD$252)*$Z$219</f>
        <v>0.1295</v>
      </c>
      <c r="AE258" s="8">
        <f>((AE$246*AE$247)+AE$252)*$Z$219</f>
        <v>9.1500000000000012E-2</v>
      </c>
      <c r="AF258" s="8">
        <f>((AF$246*AF$247)+AF$252)*$Z$219</f>
        <v>9.1500000000000012E-2</v>
      </c>
      <c r="AH258" s="8">
        <f>((AH$246*AH$247)+AH$252)*$AH$219</f>
        <v>0.247</v>
      </c>
      <c r="AI258" s="8">
        <f>((AI$246*AI$247)+AI$252)*$AH$219</f>
        <v>0.21099999999999999</v>
      </c>
      <c r="AJ258" s="8">
        <f>((AJ$246*AJ$247)+AJ$252)*$AH$219</f>
        <v>0.21099999999999999</v>
      </c>
      <c r="AL258" s="8">
        <f>((AL$246*AL$247)+AL$252)*$AH$219</f>
        <v>0.111</v>
      </c>
      <c r="AM258" s="8">
        <f>((AM$246*AM$247)+AM$252)*$AH$219</f>
        <v>8.950000000000001E-2</v>
      </c>
      <c r="AN258" s="8">
        <f>((AN$246*AN$247)+AN$252)*$AH$219</f>
        <v>8.950000000000001E-2</v>
      </c>
      <c r="AP258" s="8">
        <f>((AP$246*AP$247)+AP$252)*$AP$219</f>
        <v>0.2505</v>
      </c>
      <c r="AQ258" s="8">
        <f>((AQ$246*AQ$247)+AQ$252)*$AP$219</f>
        <v>0.21149999999999999</v>
      </c>
      <c r="AR258" s="8">
        <f>((AR$246*AR$247)+AR$252)*$AP$219</f>
        <v>0.21149999999999999</v>
      </c>
      <c r="AT258" s="8">
        <f>((AT$246*AT$247)+AT$252)*$AP$219</f>
        <v>0.113</v>
      </c>
      <c r="AU258" s="8">
        <f>((AU$246*AU$247)+AU$252)*$AP$219</f>
        <v>8.950000000000001E-2</v>
      </c>
      <c r="AV258" s="8">
        <f>((AV$246*AV$247)+AV$252)*$AP$219</f>
        <v>8.950000000000001E-2</v>
      </c>
      <c r="AX258" s="8">
        <f t="shared" si="37"/>
        <v>1.3204999999999998</v>
      </c>
      <c r="AY258" s="8">
        <f t="shared" si="37"/>
        <v>1.0634999999999999</v>
      </c>
      <c r="AZ258" s="8">
        <f t="shared" si="37"/>
        <v>1.0634999999999999</v>
      </c>
      <c r="BB258" s="8">
        <f t="shared" si="38"/>
        <v>0.60599999999999998</v>
      </c>
      <c r="BC258" s="8">
        <f t="shared" si="38"/>
        <v>0.45250000000000007</v>
      </c>
      <c r="BD258" s="8">
        <f t="shared" si="38"/>
        <v>0.45250000000000007</v>
      </c>
    </row>
    <row r="259" spans="1:56">
      <c r="A259">
        <v>1</v>
      </c>
      <c r="B259" s="12" t="s">
        <v>145</v>
      </c>
      <c r="C259" s="6"/>
      <c r="D259" s="7" t="s">
        <v>146</v>
      </c>
      <c r="E259" s="6"/>
      <c r="F259" s="6"/>
      <c r="G259" s="6"/>
      <c r="J259" s="3">
        <f>(J$255+J$256*12)*J$253</f>
        <v>9.2650000000000006</v>
      </c>
      <c r="K259" s="3">
        <f>(K$255+K$256*12)*K$253</f>
        <v>7.2080000000000002</v>
      </c>
      <c r="L259" s="3">
        <f>(L$255+L$256*12)*L$253</f>
        <v>7.2080000000000002</v>
      </c>
      <c r="N259" s="3">
        <f>(N$255+N$256*12)*N$253</f>
        <v>2.1420000000000003</v>
      </c>
      <c r="O259" s="3">
        <f>(O$255+O$256*12)*O$253</f>
        <v>1.5215000000000001</v>
      </c>
      <c r="P259" s="3">
        <f>(P$255+P$256*12)*P$253</f>
        <v>1.5215000000000001</v>
      </c>
      <c r="R259" s="3">
        <f>(R$255+R$256*12)*R$253</f>
        <v>7.5649999999999995</v>
      </c>
      <c r="S259" s="3">
        <f>(S$255+S$256*12)*S$253</f>
        <v>7.0380000000000003</v>
      </c>
      <c r="T259" s="3">
        <f>(T$255+T$256*12)*T$253</f>
        <v>7.0380000000000003</v>
      </c>
      <c r="V259" s="3">
        <f>(V$255+V$256*12)*V$253</f>
        <v>1.6235000000000002</v>
      </c>
      <c r="W259" s="3">
        <f>(W$255+W$256*12)*W$253</f>
        <v>1.4705000000000001</v>
      </c>
      <c r="X259" s="3">
        <f>(X$255+X$256*12)*X$253</f>
        <v>1.4705000000000001</v>
      </c>
      <c r="Z259" s="3">
        <f>(Z$255+Z$256*12)*Z$253</f>
        <v>8.5510000000000002</v>
      </c>
      <c r="AA259" s="3">
        <f>(AA$255+AA$256*12)*AA$253</f>
        <v>7.1400000000000006</v>
      </c>
      <c r="AB259" s="3">
        <f>(AB$255+AB$256*12)*AB$253</f>
        <v>7.1400000000000006</v>
      </c>
      <c r="AD259" s="3">
        <f>(AD$255+AD$256*12)*AD$253</f>
        <v>1.9210000000000003</v>
      </c>
      <c r="AE259" s="3">
        <f>(AE$255+AE$256*12)*AE$253</f>
        <v>1.496</v>
      </c>
      <c r="AF259" s="3">
        <f>(AF$255+AF$256*12)*AF$253</f>
        <v>1.496</v>
      </c>
      <c r="AH259" s="3">
        <f>(AH$255+AH$256*12)*AH$253</f>
        <v>7.8539999999999992</v>
      </c>
      <c r="AI259" s="3">
        <f>(AI$255+AI$256*12)*AI$253</f>
        <v>7.0719999999999992</v>
      </c>
      <c r="AJ259" s="3">
        <f>(AJ$255+AJ$256*12)*AJ$253</f>
        <v>7.0719999999999992</v>
      </c>
      <c r="AL259" s="3">
        <f>(AL$255+AL$256*12)*AL$253</f>
        <v>1.7170000000000001</v>
      </c>
      <c r="AM259" s="3">
        <f>(AM$255+AM$256*12)*AM$253</f>
        <v>1.4790000000000001</v>
      </c>
      <c r="AN259" s="3">
        <f>(AN$255+AN$256*12)*AN$253</f>
        <v>1.4790000000000001</v>
      </c>
      <c r="AP259" s="3">
        <f>(AP$255+AP$256*12)*AP$253</f>
        <v>7.9389999999999992</v>
      </c>
      <c r="AQ259" s="3">
        <f>(AQ$255+AQ$256*12)*AQ$253</f>
        <v>7.0889999999999995</v>
      </c>
      <c r="AR259" s="3">
        <f>(AR$255+AR$256*12)*AR$253</f>
        <v>7.0889999999999995</v>
      </c>
      <c r="AT259" s="3">
        <f>(AT$255+AT$256*12)*AT$253</f>
        <v>1.7425000000000002</v>
      </c>
      <c r="AU259" s="3">
        <f>(AU$255+AU$256*12)*AU$253</f>
        <v>1.4790000000000001</v>
      </c>
      <c r="AV259" s="3">
        <f>(AV$255+AV$256*12)*AV$253</f>
        <v>1.4790000000000001</v>
      </c>
      <c r="AX259" s="3">
        <f>J259+R259+Z259+AH259+AP259</f>
        <v>41.173999999999999</v>
      </c>
      <c r="AY259" s="3">
        <f t="shared" si="37"/>
        <v>35.547000000000004</v>
      </c>
      <c r="AZ259" s="3">
        <f t="shared" si="37"/>
        <v>35.547000000000004</v>
      </c>
      <c r="BB259" s="3">
        <f t="shared" si="38"/>
        <v>9.1460000000000008</v>
      </c>
      <c r="BC259" s="3">
        <f t="shared" si="38"/>
        <v>7.4459999999999997</v>
      </c>
      <c r="BD259" s="3">
        <f t="shared" si="38"/>
        <v>7.4459999999999997</v>
      </c>
    </row>
    <row r="260" spans="1:56">
      <c r="A260">
        <v>1</v>
      </c>
      <c r="B260" s="12" t="s">
        <v>145</v>
      </c>
      <c r="C260" s="6"/>
      <c r="E260" s="6"/>
      <c r="F260" s="6"/>
      <c r="G260" s="6"/>
      <c r="L260" s="3">
        <f>J259+K259+L259</f>
        <v>23.680999999999997</v>
      </c>
      <c r="P260" s="3">
        <f>N259+O259+P259</f>
        <v>5.1850000000000005</v>
      </c>
      <c r="T260" s="3">
        <f>R259+S259+T259</f>
        <v>21.640999999999998</v>
      </c>
      <c r="X260" s="3">
        <f>V259+W259+X259</f>
        <v>4.5645000000000007</v>
      </c>
      <c r="AB260" s="3">
        <f>Z259+AA259+AB259</f>
        <v>22.831000000000003</v>
      </c>
      <c r="AF260" s="3">
        <f>AD259+AE259+AF259</f>
        <v>4.9130000000000003</v>
      </c>
      <c r="AJ260" s="3">
        <f>AH259+AI259+AJ259</f>
        <v>21.997999999999998</v>
      </c>
      <c r="AN260" s="3">
        <f>AL259+AM259+AN259</f>
        <v>4.6750000000000007</v>
      </c>
      <c r="AR260" s="3">
        <f>AP259+AQ259+AR259</f>
        <v>22.116999999999997</v>
      </c>
      <c r="AV260" s="3">
        <f>AT259+AU259+AV259</f>
        <v>4.7004999999999999</v>
      </c>
      <c r="AZ260" s="3">
        <f>AX259+AY259+AZ259</f>
        <v>112.268</v>
      </c>
      <c r="BD260" s="3">
        <f>BB259+BC259+BD259</f>
        <v>24.037999999999997</v>
      </c>
    </row>
    <row r="261" spans="1:56">
      <c r="A261">
        <v>1</v>
      </c>
      <c r="B261" s="12" t="s">
        <v>147</v>
      </c>
      <c r="C261" s="6"/>
      <c r="D261" s="7" t="s">
        <v>148</v>
      </c>
      <c r="E261" s="6"/>
      <c r="F261" s="6"/>
      <c r="G261" s="6"/>
      <c r="J261" s="3">
        <f>(J$257+J$258*12)*J$253</f>
        <v>10.591000000000001</v>
      </c>
      <c r="K261" s="3">
        <f>(K$257+K$258*12)*K$253</f>
        <v>7.3949999999999996</v>
      </c>
      <c r="L261" s="3">
        <f>(L$257+L$258*12)*L$253</f>
        <v>7.3949999999999996</v>
      </c>
      <c r="N261" s="3">
        <f>(N$257+N$258*12)*N$253</f>
        <v>2.5415000000000001</v>
      </c>
      <c r="O261" s="3">
        <f>(O$257+O$258*12)*O$253</f>
        <v>1.5894999999999999</v>
      </c>
      <c r="P261" s="3">
        <f>(P$257+P$258*12)*P$253</f>
        <v>1.5894999999999999</v>
      </c>
      <c r="R261" s="3">
        <f>(R$257+R$258*12)*R$253</f>
        <v>7.9389999999999992</v>
      </c>
      <c r="S261" s="3">
        <f>(S$257+S$258*12)*S$253</f>
        <v>7.1229999999999993</v>
      </c>
      <c r="T261" s="3">
        <f>(T$257+T$258*12)*T$253</f>
        <v>7.1229999999999993</v>
      </c>
      <c r="V261" s="3">
        <f>(V$257+V$258*12)*V$253</f>
        <v>1.7510000000000003</v>
      </c>
      <c r="W261" s="3">
        <f>(W$257+W$258*12)*W$253</f>
        <v>1.5044999999999997</v>
      </c>
      <c r="X261" s="3">
        <f>(X$257+X$258*12)*X$253</f>
        <v>1.5044999999999997</v>
      </c>
      <c r="Z261" s="3">
        <f>(Z$257+Z$258*12)*Z$253</f>
        <v>9.4519999999999982</v>
      </c>
      <c r="AA261" s="3">
        <f>(AA$257+AA$258*12)*AA$253</f>
        <v>7.2759999999999998</v>
      </c>
      <c r="AB261" s="3">
        <f>(AB$257+AB$258*12)*AB$253</f>
        <v>7.2759999999999998</v>
      </c>
      <c r="AD261" s="3">
        <f>(AD$257+AD$258*12)*AD$253</f>
        <v>2.2015000000000002</v>
      </c>
      <c r="AE261" s="3">
        <f>(AE$257+AE$258*12)*AE$253</f>
        <v>1.5555000000000001</v>
      </c>
      <c r="AF261" s="3">
        <f>(AF$257+AF$258*12)*AF$253</f>
        <v>1.5555000000000001</v>
      </c>
      <c r="AH261" s="3">
        <f>(AH$257+AH$258*12)*AH$253</f>
        <v>8.3979999999999997</v>
      </c>
      <c r="AI261" s="3">
        <f>(AI$257+AI$258*12)*AI$253</f>
        <v>7.1739999999999995</v>
      </c>
      <c r="AJ261" s="3">
        <f>(AJ$257+AJ$258*12)*AJ$253</f>
        <v>7.1739999999999995</v>
      </c>
      <c r="AL261" s="3">
        <f>(AL$257+AL$258*12)*AL$253</f>
        <v>1.887</v>
      </c>
      <c r="AM261" s="3">
        <f>(AM$257+AM$258*12)*AM$253</f>
        <v>1.5215000000000001</v>
      </c>
      <c r="AN261" s="3">
        <f>(AN$257+AN$258*12)*AN$253</f>
        <v>1.5215000000000001</v>
      </c>
      <c r="AP261" s="3">
        <f>(AP$257+AP$258*12)*AP$253</f>
        <v>8.5169999999999995</v>
      </c>
      <c r="AQ261" s="3">
        <f>(AQ$257+AQ$258*12)*AQ$253</f>
        <v>7.1909999999999989</v>
      </c>
      <c r="AR261" s="3">
        <f>(AR$257+AR$258*12)*AR$253</f>
        <v>7.1909999999999989</v>
      </c>
      <c r="AT261" s="3">
        <f>(AT$257+AT$258*12)*AT$253</f>
        <v>1.9210000000000003</v>
      </c>
      <c r="AU261" s="3">
        <f>(AU$257+AU$258*12)*AU$253</f>
        <v>1.5215000000000001</v>
      </c>
      <c r="AV261" s="3">
        <f>(AV$257+AV$258*12)*AV$253</f>
        <v>1.5215000000000001</v>
      </c>
      <c r="AX261" s="3">
        <f>J261+R261+Z261+AH261+AP261</f>
        <v>44.896999999999991</v>
      </c>
      <c r="AY261" s="3">
        <f t="shared" ref="AY261:AZ261" si="39">K261+S261+AA261+AI261+AQ261</f>
        <v>36.158999999999992</v>
      </c>
      <c r="AZ261" s="3">
        <f t="shared" si="39"/>
        <v>36.158999999999992</v>
      </c>
      <c r="BB261" s="3">
        <f t="shared" ref="BB261:BD261" si="40">N261+V261+AD261+AL261+AT261</f>
        <v>10.302</v>
      </c>
      <c r="BC261" s="3">
        <f t="shared" si="40"/>
        <v>7.692499999999999</v>
      </c>
      <c r="BD261" s="3">
        <f t="shared" si="40"/>
        <v>7.692499999999999</v>
      </c>
    </row>
    <row r="262" spans="1:56">
      <c r="A262">
        <v>1</v>
      </c>
      <c r="B262" s="12" t="s">
        <v>147</v>
      </c>
      <c r="C262" s="6"/>
      <c r="E262" s="6"/>
      <c r="F262" s="6"/>
      <c r="G262" s="6"/>
      <c r="L262" s="3">
        <f>J261+K261+L261</f>
        <v>25.381</v>
      </c>
      <c r="P262" s="3">
        <f>N261+O261+P261</f>
        <v>5.7205000000000004</v>
      </c>
      <c r="T262" s="3">
        <f>R261+S261+T261</f>
        <v>22.184999999999995</v>
      </c>
      <c r="X262" s="3">
        <f>V261+W261+X261</f>
        <v>4.76</v>
      </c>
      <c r="AB262" s="3">
        <f>Z261+AA261+AB261</f>
        <v>24.003999999999998</v>
      </c>
      <c r="AF262" s="3">
        <f>AD261+AE261+AF261</f>
        <v>5.3125000000000009</v>
      </c>
      <c r="AJ262" s="3">
        <f>AH261+AI261+AJ261</f>
        <v>22.745999999999999</v>
      </c>
      <c r="AN262" s="3">
        <f>AL261+AM261+AN261</f>
        <v>4.93</v>
      </c>
      <c r="AR262" s="3">
        <f>AP261+AQ261+AR261</f>
        <v>22.898999999999997</v>
      </c>
      <c r="AV262" s="3">
        <f>AT261+AU261+AV261</f>
        <v>4.9640000000000004</v>
      </c>
      <c r="AZ262" s="3">
        <f>AX261+AY261+AZ261</f>
        <v>117.21499999999997</v>
      </c>
      <c r="BD262" s="3">
        <f>BB261+BC261+BD261</f>
        <v>25.686999999999998</v>
      </c>
    </row>
    <row r="263" spans="1:56">
      <c r="A263">
        <v>1</v>
      </c>
      <c r="B263">
        <v>1</v>
      </c>
      <c r="C263" s="6"/>
      <c r="D263" s="6"/>
      <c r="E263" s="6"/>
      <c r="F263" s="6"/>
      <c r="G263" s="6"/>
      <c r="J263" s="6" t="s">
        <v>82</v>
      </c>
      <c r="K263" s="6"/>
      <c r="L263" s="6"/>
      <c r="M263" s="6"/>
      <c r="N263" s="6" t="s">
        <v>83</v>
      </c>
      <c r="O263" s="6"/>
      <c r="P263" s="6"/>
      <c r="R263" s="6" t="s">
        <v>82</v>
      </c>
      <c r="S263" s="6"/>
      <c r="T263" s="6"/>
      <c r="U263" s="6"/>
      <c r="V263" s="6" t="s">
        <v>83</v>
      </c>
      <c r="W263" s="6"/>
      <c r="X263" s="6"/>
      <c r="Z263" s="6" t="s">
        <v>82</v>
      </c>
      <c r="AA263" s="6"/>
      <c r="AB263" s="6"/>
      <c r="AC263" s="6"/>
      <c r="AD263" s="6" t="s">
        <v>83</v>
      </c>
      <c r="AE263" s="6"/>
      <c r="AF263" s="6"/>
      <c r="AH263" s="6" t="s">
        <v>82</v>
      </c>
      <c r="AI263" s="6"/>
      <c r="AJ263" s="6"/>
      <c r="AK263" s="6"/>
      <c r="AL263" s="6" t="s">
        <v>83</v>
      </c>
      <c r="AM263" s="6"/>
      <c r="AN263" s="6"/>
      <c r="AP263" s="6" t="s">
        <v>82</v>
      </c>
      <c r="AQ263" s="6"/>
      <c r="AR263" s="6"/>
      <c r="AS263" s="6"/>
      <c r="AT263" s="6" t="s">
        <v>83</v>
      </c>
      <c r="AU263" s="6"/>
      <c r="AV263" s="6"/>
      <c r="AX263" s="6" t="s">
        <v>82</v>
      </c>
      <c r="AY263" s="6"/>
      <c r="AZ263" s="6"/>
      <c r="BA263" s="6"/>
      <c r="BB263" s="6" t="s">
        <v>83</v>
      </c>
      <c r="BC263" s="6"/>
      <c r="BD263" s="6"/>
    </row>
    <row r="264" spans="1:56">
      <c r="A264" s="12" t="s">
        <v>84</v>
      </c>
      <c r="B264" s="12" t="s">
        <v>85</v>
      </c>
      <c r="C264" s="6"/>
      <c r="D264" s="4" t="s">
        <v>296</v>
      </c>
      <c r="E264" s="43"/>
      <c r="F264" s="44"/>
      <c r="G264" s="45"/>
      <c r="H264" s="46"/>
      <c r="J264" s="21" t="s">
        <v>86</v>
      </c>
      <c r="K264" s="20"/>
      <c r="L264" s="19"/>
      <c r="N264" s="21" t="s">
        <v>86</v>
      </c>
      <c r="O264" s="20"/>
      <c r="P264" s="19"/>
      <c r="R264" s="21" t="s">
        <v>87</v>
      </c>
      <c r="S264" s="20"/>
      <c r="T264" s="19"/>
      <c r="V264" s="21" t="s">
        <v>87</v>
      </c>
      <c r="W264" s="20"/>
      <c r="X264" s="19"/>
      <c r="Z264" s="21" t="s">
        <v>88</v>
      </c>
      <c r="AA264" s="20"/>
      <c r="AB264" s="19"/>
      <c r="AD264" s="21" t="s">
        <v>88</v>
      </c>
      <c r="AE264" s="20"/>
      <c r="AF264" s="19"/>
      <c r="AH264" s="21" t="s">
        <v>89</v>
      </c>
      <c r="AI264" s="20"/>
      <c r="AJ264" s="19"/>
      <c r="AL264" s="21" t="s">
        <v>89</v>
      </c>
      <c r="AM264" s="20"/>
      <c r="AN264" s="19"/>
      <c r="AP264" s="21" t="s">
        <v>90</v>
      </c>
      <c r="AQ264" s="20"/>
      <c r="AR264" s="19"/>
      <c r="AT264" s="21" t="s">
        <v>90</v>
      </c>
      <c r="AU264" s="20"/>
      <c r="AV264" s="19"/>
      <c r="AX264" s="21" t="s">
        <v>91</v>
      </c>
      <c r="AY264" s="20"/>
      <c r="AZ264" s="19"/>
      <c r="BB264" s="21" t="s">
        <v>91</v>
      </c>
      <c r="BC264" s="20"/>
      <c r="BD264" s="19"/>
    </row>
    <row r="265" spans="1:56">
      <c r="A265" s="12" t="s">
        <v>84</v>
      </c>
      <c r="B265" s="12" t="s">
        <v>85</v>
      </c>
      <c r="C265" s="6"/>
      <c r="D265" s="7"/>
      <c r="E265" s="7" t="s">
        <v>151</v>
      </c>
      <c r="F265" s="18" t="s">
        <v>92</v>
      </c>
      <c r="G265" s="7" t="s">
        <v>93</v>
      </c>
      <c r="H265" s="17" t="s">
        <v>94</v>
      </c>
      <c r="J265" s="18" t="s">
        <v>8</v>
      </c>
      <c r="K265" s="18" t="s">
        <v>9</v>
      </c>
      <c r="L265" s="18" t="s">
        <v>10</v>
      </c>
      <c r="N265" s="18" t="s">
        <v>8</v>
      </c>
      <c r="O265" s="18" t="s">
        <v>9</v>
      </c>
      <c r="P265" s="18" t="s">
        <v>10</v>
      </c>
      <c r="R265" s="18" t="s">
        <v>8</v>
      </c>
      <c r="S265" s="18" t="s">
        <v>9</v>
      </c>
      <c r="T265" s="18" t="s">
        <v>10</v>
      </c>
      <c r="V265" s="18" t="s">
        <v>8</v>
      </c>
      <c r="W265" s="18" t="s">
        <v>9</v>
      </c>
      <c r="X265" s="18" t="s">
        <v>10</v>
      </c>
      <c r="Z265" s="18" t="s">
        <v>8</v>
      </c>
      <c r="AA265" s="18" t="s">
        <v>9</v>
      </c>
      <c r="AB265" s="18" t="s">
        <v>10</v>
      </c>
      <c r="AD265" s="18" t="s">
        <v>8</v>
      </c>
      <c r="AE265" s="18" t="s">
        <v>9</v>
      </c>
      <c r="AF265" s="18" t="s">
        <v>10</v>
      </c>
      <c r="AH265" s="18" t="s">
        <v>8</v>
      </c>
      <c r="AI265" s="18" t="s">
        <v>9</v>
      </c>
      <c r="AJ265" s="18" t="s">
        <v>10</v>
      </c>
      <c r="AL265" s="18" t="s">
        <v>8</v>
      </c>
      <c r="AM265" s="18" t="s">
        <v>9</v>
      </c>
      <c r="AN265" s="18" t="s">
        <v>10</v>
      </c>
      <c r="AP265" s="18" t="s">
        <v>8</v>
      </c>
      <c r="AQ265" s="18" t="s">
        <v>9</v>
      </c>
      <c r="AR265" s="18" t="s">
        <v>10</v>
      </c>
      <c r="AT265" s="18" t="s">
        <v>8</v>
      </c>
      <c r="AU265" s="18" t="s">
        <v>9</v>
      </c>
      <c r="AV265" s="18" t="s">
        <v>10</v>
      </c>
      <c r="AX265" s="18" t="s">
        <v>8</v>
      </c>
      <c r="AY265" s="18" t="s">
        <v>9</v>
      </c>
      <c r="AZ265" s="18" t="s">
        <v>10</v>
      </c>
      <c r="BB265" s="18" t="s">
        <v>8</v>
      </c>
      <c r="BC265" s="18" t="s">
        <v>9</v>
      </c>
      <c r="BD265" s="18" t="s">
        <v>10</v>
      </c>
    </row>
    <row r="266" spans="1:56">
      <c r="A266" s="12" t="s">
        <v>84</v>
      </c>
      <c r="B266">
        <v>1</v>
      </c>
      <c r="C266" s="6"/>
      <c r="D266" s="9" t="s">
        <v>297</v>
      </c>
      <c r="E266" s="9"/>
      <c r="F266" s="14" t="s">
        <v>298</v>
      </c>
      <c r="G266" s="9"/>
      <c r="H266" s="5" t="s">
        <v>17</v>
      </c>
      <c r="J266" s="31">
        <v>500</v>
      </c>
      <c r="K266" s="79">
        <f>J266/10</f>
        <v>50</v>
      </c>
      <c r="L266" s="79">
        <f>J266/10</f>
        <v>50</v>
      </c>
      <c r="N266" s="31">
        <v>500</v>
      </c>
      <c r="O266" s="79">
        <f>N266/10</f>
        <v>50</v>
      </c>
      <c r="P266" s="79">
        <f>N266/10</f>
        <v>50</v>
      </c>
      <c r="R266" s="31">
        <v>500</v>
      </c>
      <c r="S266" s="79">
        <f>R266/10</f>
        <v>50</v>
      </c>
      <c r="T266" s="79">
        <f>R266/10</f>
        <v>50</v>
      </c>
      <c r="V266" s="31">
        <v>500</v>
      </c>
      <c r="W266" s="79">
        <f>V266/10</f>
        <v>50</v>
      </c>
      <c r="X266" s="79">
        <f>V266/10</f>
        <v>50</v>
      </c>
      <c r="Z266" s="31">
        <v>500</v>
      </c>
      <c r="AA266" s="79">
        <f>Z266/10</f>
        <v>50</v>
      </c>
      <c r="AB266" s="79">
        <f>Z266/10</f>
        <v>50</v>
      </c>
      <c r="AD266" s="31">
        <v>500</v>
      </c>
      <c r="AE266" s="79">
        <f>AD266/10</f>
        <v>50</v>
      </c>
      <c r="AF266" s="79">
        <f>AD266/10</f>
        <v>50</v>
      </c>
      <c r="AH266" s="31">
        <v>500</v>
      </c>
      <c r="AI266" s="79">
        <f>AH266/10</f>
        <v>50</v>
      </c>
      <c r="AJ266" s="79">
        <f>AH266/10</f>
        <v>50</v>
      </c>
      <c r="AL266" s="31">
        <v>500</v>
      </c>
      <c r="AM266" s="79">
        <f>AL266/10</f>
        <v>50</v>
      </c>
      <c r="AN266" s="79">
        <f>AL266/10</f>
        <v>50</v>
      </c>
      <c r="AP266" s="31">
        <v>500</v>
      </c>
      <c r="AQ266" s="79">
        <f>AP266/10</f>
        <v>50</v>
      </c>
      <c r="AR266" s="79">
        <f>AP266/10</f>
        <v>50</v>
      </c>
      <c r="AT266" s="31">
        <v>500</v>
      </c>
      <c r="AU266" s="79">
        <f>AT266/10</f>
        <v>50</v>
      </c>
      <c r="AV266" s="79">
        <f>AT266/10</f>
        <v>50</v>
      </c>
    </row>
    <row r="267" spans="1:56">
      <c r="A267" s="12" t="s">
        <v>84</v>
      </c>
      <c r="B267">
        <v>1</v>
      </c>
      <c r="C267" s="6"/>
      <c r="D267" s="9" t="s">
        <v>299</v>
      </c>
      <c r="E267" s="88" t="s">
        <v>300</v>
      </c>
      <c r="F267" s="14" t="s">
        <v>298</v>
      </c>
      <c r="G267" s="9"/>
      <c r="H267" s="5" t="s">
        <v>17</v>
      </c>
      <c r="J267" s="9">
        <v>500</v>
      </c>
      <c r="K267" s="79">
        <f>J267/10</f>
        <v>50</v>
      </c>
      <c r="L267" s="79">
        <f>J267/10</f>
        <v>50</v>
      </c>
      <c r="N267" s="88">
        <v>500</v>
      </c>
      <c r="O267" s="93">
        <f>N267/10</f>
        <v>50</v>
      </c>
      <c r="P267" s="93">
        <f>N267/10</f>
        <v>50</v>
      </c>
      <c r="R267" s="9">
        <v>500</v>
      </c>
      <c r="S267" s="79">
        <f>R267/10</f>
        <v>50</v>
      </c>
      <c r="T267" s="79">
        <f>R267/10</f>
        <v>50</v>
      </c>
      <c r="V267" s="88">
        <v>500</v>
      </c>
      <c r="W267" s="93">
        <f>V267/10</f>
        <v>50</v>
      </c>
      <c r="X267" s="93">
        <f>V267/10</f>
        <v>50</v>
      </c>
      <c r="Z267" s="9">
        <v>500</v>
      </c>
      <c r="AA267" s="79">
        <f>Z267/10</f>
        <v>50</v>
      </c>
      <c r="AB267" s="79">
        <f>Z267/10</f>
        <v>50</v>
      </c>
      <c r="AD267" s="88">
        <v>500</v>
      </c>
      <c r="AE267" s="93">
        <f>AD267/10</f>
        <v>50</v>
      </c>
      <c r="AF267" s="93">
        <f>AD267/10</f>
        <v>50</v>
      </c>
      <c r="AH267" s="9">
        <v>500</v>
      </c>
      <c r="AI267" s="79">
        <f>AH267/10</f>
        <v>50</v>
      </c>
      <c r="AJ267" s="79">
        <f>AH267/10</f>
        <v>50</v>
      </c>
      <c r="AL267" s="88">
        <v>500</v>
      </c>
      <c r="AM267" s="93">
        <f>AL267/10</f>
        <v>50</v>
      </c>
      <c r="AN267" s="93">
        <f>AL267/10</f>
        <v>50</v>
      </c>
      <c r="AP267" s="9">
        <v>500</v>
      </c>
      <c r="AQ267" s="79">
        <f>AP267/10</f>
        <v>50</v>
      </c>
      <c r="AR267" s="79">
        <f>AP267/10</f>
        <v>50</v>
      </c>
      <c r="AT267" s="88">
        <v>500</v>
      </c>
      <c r="AU267" s="93">
        <f>AT267/10</f>
        <v>50</v>
      </c>
      <c r="AV267" s="93">
        <f>AT267/10</f>
        <v>50</v>
      </c>
    </row>
    <row r="268" spans="1:56">
      <c r="A268" s="12" t="s">
        <v>84</v>
      </c>
      <c r="B268">
        <v>1</v>
      </c>
      <c r="C268" s="6"/>
      <c r="D268" s="9" t="s">
        <v>301</v>
      </c>
      <c r="E268" s="88" t="s">
        <v>302</v>
      </c>
      <c r="F268" s="14" t="s">
        <v>298</v>
      </c>
      <c r="G268" s="9"/>
      <c r="H268" s="5" t="s">
        <v>98</v>
      </c>
      <c r="J268" s="9">
        <v>810</v>
      </c>
      <c r="K268" s="79">
        <f>J268/10</f>
        <v>81</v>
      </c>
      <c r="L268" s="79">
        <f>J268/10</f>
        <v>81</v>
      </c>
      <c r="N268" s="88">
        <f>'計算シート (研修環境20日)'!CH22</f>
        <v>594</v>
      </c>
      <c r="O268" s="93">
        <f>N268/10</f>
        <v>59.4</v>
      </c>
      <c r="P268" s="93">
        <f>N268/10</f>
        <v>59.4</v>
      </c>
      <c r="R268" s="9">
        <v>810</v>
      </c>
      <c r="S268" s="79">
        <f>R268/10</f>
        <v>81</v>
      </c>
      <c r="T268" s="79">
        <f>R268/10</f>
        <v>81</v>
      </c>
      <c r="V268" s="88">
        <f>'計算シート (研修環境20日)'!CJ22</f>
        <v>594</v>
      </c>
      <c r="W268" s="93">
        <f>V268/10</f>
        <v>59.4</v>
      </c>
      <c r="X268" s="93">
        <f>V268/10</f>
        <v>59.4</v>
      </c>
      <c r="Z268" s="9">
        <v>810</v>
      </c>
      <c r="AA268" s="79">
        <f>Z268/10</f>
        <v>81</v>
      </c>
      <c r="AB268" s="79">
        <f>Z268/10</f>
        <v>81</v>
      </c>
      <c r="AD268" s="88">
        <f>'計算シート (研修環境20日)'!CL22</f>
        <v>594</v>
      </c>
      <c r="AE268" s="93">
        <f>AD268/10</f>
        <v>59.4</v>
      </c>
      <c r="AF268" s="93">
        <f>AD268/10</f>
        <v>59.4</v>
      </c>
      <c r="AH268" s="9">
        <v>810</v>
      </c>
      <c r="AI268" s="79">
        <f>AH268/10</f>
        <v>81</v>
      </c>
      <c r="AJ268" s="79">
        <f>AH268/10</f>
        <v>81</v>
      </c>
      <c r="AL268" s="88">
        <f>'計算シート (研修環境20日)'!CN22</f>
        <v>594</v>
      </c>
      <c r="AM268" s="93">
        <f>AL268/10</f>
        <v>59.4</v>
      </c>
      <c r="AN268" s="93">
        <f>AL268/10</f>
        <v>59.4</v>
      </c>
      <c r="AP268" s="9">
        <v>810</v>
      </c>
      <c r="AQ268" s="79">
        <f>AP268/10</f>
        <v>81</v>
      </c>
      <c r="AR268" s="79">
        <f>AP268/10</f>
        <v>81</v>
      </c>
      <c r="AT268" s="88">
        <f>'計算シート (研修環境20日)'!CP22</f>
        <v>594</v>
      </c>
      <c r="AU268" s="93">
        <f>AT268/10</f>
        <v>59.4</v>
      </c>
      <c r="AV268" s="93">
        <f>AT268/10</f>
        <v>59.4</v>
      </c>
    </row>
    <row r="269" spans="1:56">
      <c r="A269" s="12" t="s">
        <v>84</v>
      </c>
      <c r="B269">
        <v>1</v>
      </c>
      <c r="C269" s="6"/>
      <c r="D269" s="9" t="s">
        <v>284</v>
      </c>
      <c r="E269" s="88" t="s">
        <v>285</v>
      </c>
      <c r="F269" s="14" t="s">
        <v>298</v>
      </c>
      <c r="G269" s="9"/>
      <c r="H269" s="5" t="s">
        <v>17</v>
      </c>
      <c r="J269" s="9">
        <v>2</v>
      </c>
      <c r="K269" s="9">
        <v>2</v>
      </c>
      <c r="L269" s="9">
        <v>2</v>
      </c>
      <c r="N269" s="88">
        <v>1</v>
      </c>
      <c r="O269" s="88">
        <v>1</v>
      </c>
      <c r="P269" s="88">
        <v>1</v>
      </c>
      <c r="R269" s="9">
        <v>2</v>
      </c>
      <c r="S269" s="9">
        <v>2</v>
      </c>
      <c r="T269" s="9">
        <v>2</v>
      </c>
      <c r="V269" s="88">
        <v>1</v>
      </c>
      <c r="W269" s="88">
        <v>1</v>
      </c>
      <c r="X269" s="88">
        <v>1</v>
      </c>
      <c r="Z269" s="9">
        <v>2</v>
      </c>
      <c r="AA269" s="9">
        <v>2</v>
      </c>
      <c r="AB269" s="9">
        <v>2</v>
      </c>
      <c r="AD269" s="88">
        <v>1</v>
      </c>
      <c r="AE269" s="88">
        <v>1</v>
      </c>
      <c r="AF269" s="88">
        <v>1</v>
      </c>
      <c r="AH269" s="9">
        <v>2</v>
      </c>
      <c r="AI269" s="9">
        <v>2</v>
      </c>
      <c r="AJ269" s="9">
        <v>2</v>
      </c>
      <c r="AL269" s="88">
        <v>1</v>
      </c>
      <c r="AM269" s="88">
        <v>1</v>
      </c>
      <c r="AN269" s="88">
        <v>1</v>
      </c>
      <c r="AP269" s="9">
        <v>2</v>
      </c>
      <c r="AQ269" s="9">
        <v>2</v>
      </c>
      <c r="AR269" s="9">
        <v>2</v>
      </c>
      <c r="AT269" s="88">
        <v>1</v>
      </c>
      <c r="AU269" s="88">
        <v>1</v>
      </c>
      <c r="AV269" s="88">
        <v>1</v>
      </c>
    </row>
    <row r="270" spans="1:56">
      <c r="A270" s="12"/>
      <c r="B270">
        <v>2</v>
      </c>
      <c r="C270" s="6"/>
      <c r="D270" s="9" t="s">
        <v>282</v>
      </c>
      <c r="E270" s="62" t="s">
        <v>283</v>
      </c>
      <c r="F270" s="14"/>
      <c r="G270" s="9"/>
      <c r="H270" s="5"/>
      <c r="J270" s="9"/>
      <c r="K270" s="9"/>
      <c r="L270" s="9"/>
      <c r="N270" s="73">
        <v>0.15</v>
      </c>
      <c r="O270" s="73">
        <v>0.15</v>
      </c>
      <c r="P270" s="73">
        <v>0.15</v>
      </c>
      <c r="R270" s="9"/>
      <c r="S270" s="9"/>
      <c r="T270" s="9"/>
      <c r="V270" s="73">
        <f>N270</f>
        <v>0.15</v>
      </c>
      <c r="W270" s="73">
        <f>O270</f>
        <v>0.15</v>
      </c>
      <c r="X270" s="73">
        <f>P270</f>
        <v>0.15</v>
      </c>
      <c r="Z270" s="9"/>
      <c r="AA270" s="9"/>
      <c r="AB270" s="9"/>
      <c r="AD270" s="73">
        <f>V270</f>
        <v>0.15</v>
      </c>
      <c r="AE270" s="73">
        <f>W270</f>
        <v>0.15</v>
      </c>
      <c r="AF270" s="73">
        <f>X270</f>
        <v>0.15</v>
      </c>
      <c r="AH270" s="9"/>
      <c r="AI270" s="9"/>
      <c r="AJ270" s="9"/>
      <c r="AL270" s="73">
        <f>AD270</f>
        <v>0.15</v>
      </c>
      <c r="AM270" s="73">
        <f>AE270</f>
        <v>0.15</v>
      </c>
      <c r="AN270" s="73">
        <f>AF270</f>
        <v>0.15</v>
      </c>
      <c r="AP270" s="9"/>
      <c r="AQ270" s="9"/>
      <c r="AR270" s="9"/>
      <c r="AT270" s="73">
        <f>AL270</f>
        <v>0.15</v>
      </c>
      <c r="AU270" s="73">
        <f>AM270</f>
        <v>0.15</v>
      </c>
      <c r="AV270" s="73">
        <f>AN270</f>
        <v>0.15</v>
      </c>
    </row>
    <row r="271" spans="1:56">
      <c r="A271" s="12" t="s">
        <v>84</v>
      </c>
      <c r="B271">
        <v>1</v>
      </c>
      <c r="C271" s="6"/>
      <c r="D271" s="29" t="s">
        <v>303</v>
      </c>
      <c r="E271" s="62" t="s">
        <v>304</v>
      </c>
      <c r="F271" s="14" t="s">
        <v>298</v>
      </c>
      <c r="G271" s="9"/>
      <c r="H271" s="5" t="s">
        <v>114</v>
      </c>
      <c r="J271" s="27">
        <v>60</v>
      </c>
      <c r="K271" s="27">
        <v>60</v>
      </c>
      <c r="L271" s="27">
        <v>60</v>
      </c>
      <c r="N271" s="74">
        <v>12</v>
      </c>
      <c r="O271" s="74">
        <v>12</v>
      </c>
      <c r="P271" s="74">
        <v>12</v>
      </c>
      <c r="R271" s="27">
        <v>60</v>
      </c>
      <c r="S271" s="27">
        <v>60</v>
      </c>
      <c r="T271" s="27">
        <v>60</v>
      </c>
      <c r="V271" s="74">
        <v>12</v>
      </c>
      <c r="W271" s="74">
        <v>12</v>
      </c>
      <c r="X271" s="74">
        <v>12</v>
      </c>
      <c r="Z271" s="27">
        <v>60</v>
      </c>
      <c r="AA271" s="27">
        <v>60</v>
      </c>
      <c r="AB271" s="27">
        <v>60</v>
      </c>
      <c r="AD271" s="74">
        <v>12</v>
      </c>
      <c r="AE271" s="74">
        <v>12</v>
      </c>
      <c r="AF271" s="74">
        <v>12</v>
      </c>
      <c r="AH271" s="27">
        <v>60</v>
      </c>
      <c r="AI271" s="27">
        <v>60</v>
      </c>
      <c r="AJ271" s="27">
        <v>60</v>
      </c>
      <c r="AL271" s="74">
        <v>12</v>
      </c>
      <c r="AM271" s="74">
        <v>12</v>
      </c>
      <c r="AN271" s="74">
        <v>12</v>
      </c>
      <c r="AP271" s="27">
        <v>60</v>
      </c>
      <c r="AQ271" s="27">
        <v>60</v>
      </c>
      <c r="AR271" s="27">
        <v>60</v>
      </c>
      <c r="AT271" s="74">
        <v>12</v>
      </c>
      <c r="AU271" s="74">
        <v>12</v>
      </c>
      <c r="AV271" s="74">
        <v>12</v>
      </c>
    </row>
    <row r="272" spans="1:56">
      <c r="A272" s="12" t="s">
        <v>84</v>
      </c>
      <c r="B272">
        <v>1</v>
      </c>
      <c r="C272" s="6"/>
      <c r="D272" s="29" t="s">
        <v>305</v>
      </c>
      <c r="E272" s="9"/>
      <c r="F272" s="14" t="s">
        <v>298</v>
      </c>
      <c r="G272" s="9"/>
      <c r="H272" s="5" t="s">
        <v>114</v>
      </c>
      <c r="J272" s="9">
        <v>60</v>
      </c>
      <c r="K272" s="9">
        <v>60</v>
      </c>
      <c r="L272" s="9">
        <v>60</v>
      </c>
      <c r="N272" s="27">
        <v>60</v>
      </c>
      <c r="O272" s="27">
        <v>60</v>
      </c>
      <c r="P272" s="27">
        <v>60</v>
      </c>
      <c r="R272" s="9">
        <v>60</v>
      </c>
      <c r="S272" s="9">
        <v>60</v>
      </c>
      <c r="T272" s="9">
        <v>60</v>
      </c>
      <c r="V272" s="27">
        <v>60</v>
      </c>
      <c r="W272" s="27">
        <v>60</v>
      </c>
      <c r="X272" s="27">
        <v>60</v>
      </c>
      <c r="Z272" s="9">
        <v>60</v>
      </c>
      <c r="AA272" s="9">
        <v>60</v>
      </c>
      <c r="AB272" s="9">
        <v>60</v>
      </c>
      <c r="AD272" s="27">
        <v>60</v>
      </c>
      <c r="AE272" s="27">
        <v>60</v>
      </c>
      <c r="AF272" s="27">
        <v>60</v>
      </c>
      <c r="AH272" s="9">
        <v>60</v>
      </c>
      <c r="AI272" s="9">
        <v>60</v>
      </c>
      <c r="AJ272" s="9">
        <v>60</v>
      </c>
      <c r="AL272" s="27">
        <v>60</v>
      </c>
      <c r="AM272" s="27">
        <v>60</v>
      </c>
      <c r="AN272" s="27">
        <v>60</v>
      </c>
      <c r="AP272" s="9">
        <v>60</v>
      </c>
      <c r="AQ272" s="9">
        <v>60</v>
      </c>
      <c r="AR272" s="9">
        <v>60</v>
      </c>
      <c r="AT272" s="27">
        <v>60</v>
      </c>
      <c r="AU272" s="27">
        <v>60</v>
      </c>
      <c r="AV272" s="27">
        <v>60</v>
      </c>
    </row>
    <row r="273" spans="1:56">
      <c r="A273">
        <v>1</v>
      </c>
      <c r="B273">
        <v>1</v>
      </c>
      <c r="C273" s="6"/>
      <c r="D273" s="6"/>
      <c r="E273" s="6"/>
      <c r="F273" s="6"/>
      <c r="G273" s="6"/>
      <c r="J273" s="6"/>
      <c r="K273" s="6"/>
      <c r="L273" s="6"/>
      <c r="N273" s="6"/>
      <c r="O273" s="6"/>
      <c r="P273" s="6"/>
      <c r="R273" s="6"/>
      <c r="S273" s="6"/>
      <c r="T273" s="6"/>
      <c r="V273" s="6"/>
      <c r="W273" s="6"/>
      <c r="X273" s="6"/>
      <c r="Z273" s="6"/>
      <c r="AA273" s="6"/>
      <c r="AB273" s="6"/>
      <c r="AD273" s="6"/>
      <c r="AE273" s="6"/>
      <c r="AF273" s="6"/>
      <c r="AH273" s="6"/>
      <c r="AI273" s="6"/>
      <c r="AJ273" s="6"/>
      <c r="AL273" s="6"/>
      <c r="AM273" s="6"/>
      <c r="AN273" s="6"/>
      <c r="AP273" s="6"/>
      <c r="AQ273" s="6"/>
      <c r="AR273" s="6"/>
      <c r="AT273" s="6"/>
      <c r="AU273" s="6"/>
      <c r="AV273" s="6"/>
    </row>
    <row r="274" spans="1:56">
      <c r="A274">
        <v>1</v>
      </c>
      <c r="B274">
        <v>1</v>
      </c>
      <c r="C274" s="6"/>
      <c r="D274" s="9" t="s">
        <v>286</v>
      </c>
      <c r="E274" s="6"/>
      <c r="F274" s="6"/>
      <c r="G274" s="6"/>
      <c r="J274" s="8">
        <f>(J266+J267+J268)*J214</f>
        <v>45.25</v>
      </c>
      <c r="K274" s="8">
        <f>(K266+K267+K268)*J214</f>
        <v>4.5250000000000004</v>
      </c>
      <c r="L274" s="8">
        <f>(L266+L267+L268)*J214</f>
        <v>4.5250000000000004</v>
      </c>
      <c r="N274" s="64">
        <f>(N266+N267+N268)*N270*J214</f>
        <v>5.9775</v>
      </c>
      <c r="O274" s="64">
        <f>(O266+O267+O268)*O270*J214</f>
        <v>0.59775</v>
      </c>
      <c r="P274" s="64">
        <f>(P266+P267+P268)*P270*J214</f>
        <v>0.59775</v>
      </c>
      <c r="R274" s="8">
        <f>(R266+R267+R268)*R214</f>
        <v>45.25</v>
      </c>
      <c r="S274" s="8">
        <f>(S266+S267+S268)*R214</f>
        <v>4.5250000000000004</v>
      </c>
      <c r="T274" s="8">
        <f>(T266+T267+T268)*R214</f>
        <v>4.5250000000000004</v>
      </c>
      <c r="V274" s="64">
        <f>(V266+V267+V268)*V270*R214</f>
        <v>5.9775</v>
      </c>
      <c r="W274" s="64">
        <f>(W266+W267+W268)*W270*R214</f>
        <v>0.59775</v>
      </c>
      <c r="X274" s="64">
        <f>(X266+X267+X268)*X270*R214</f>
        <v>0.59775</v>
      </c>
      <c r="Z274" s="8">
        <f>(Z266+Z267+Z268)*Z214</f>
        <v>45.25</v>
      </c>
      <c r="AA274" s="8">
        <f>(AA266+AA267+AA268)*Z214</f>
        <v>4.5250000000000004</v>
      </c>
      <c r="AB274" s="8">
        <f>(AB266+AB267+AB268)*Z214</f>
        <v>4.5250000000000004</v>
      </c>
      <c r="AD274" s="64">
        <f>(AD266+AD267+AD268)*AD270*Z214</f>
        <v>5.9775</v>
      </c>
      <c r="AE274" s="64">
        <f>(AE266+AE267+AE268)*AE270*Z214</f>
        <v>0.59775</v>
      </c>
      <c r="AF274" s="64">
        <f>(AF266+AF267+AF268)*AF270*Z214</f>
        <v>0.59775</v>
      </c>
      <c r="AH274" s="8">
        <f>(AH266+AH267+AH268)*AH214</f>
        <v>45.25</v>
      </c>
      <c r="AI274" s="8">
        <f>(AI266+AI267+AI268)*AH214</f>
        <v>4.5250000000000004</v>
      </c>
      <c r="AJ274" s="8">
        <f>(AJ266+AJ267+AJ268)*AH214</f>
        <v>4.5250000000000004</v>
      </c>
      <c r="AL274" s="64">
        <f>(AL266+AL267+AL268)*AL270*AH214</f>
        <v>5.9775</v>
      </c>
      <c r="AM274" s="64">
        <f>(AM266+AM267+AM268)*AM270*AH214</f>
        <v>0.59775</v>
      </c>
      <c r="AN274" s="64">
        <f>(AN266+AN267+AN268)*AN270*AH214</f>
        <v>0.59775</v>
      </c>
      <c r="AP274" s="8">
        <f>(AP266+AP267+AP268)*AP214</f>
        <v>45.25</v>
      </c>
      <c r="AQ274" s="8">
        <f>(AQ266+AQ267+AQ268)*AP214</f>
        <v>4.5250000000000004</v>
      </c>
      <c r="AR274" s="8">
        <f>(AR266+AR267+AR268)*AP214</f>
        <v>4.5250000000000004</v>
      </c>
      <c r="AT274" s="64">
        <f>(AT266+AT267+AT268)*AT270*AP214</f>
        <v>5.9775</v>
      </c>
      <c r="AU274" s="64">
        <f>(AU266+AU267+AU268)*AU270*AP214</f>
        <v>0.59775</v>
      </c>
      <c r="AV274" s="64">
        <f>(AV266+AV267+AV268)*AV270*AP214</f>
        <v>0.59775</v>
      </c>
    </row>
    <row r="275" spans="1:56">
      <c r="A275">
        <v>1</v>
      </c>
      <c r="B275">
        <v>1</v>
      </c>
      <c r="C275" s="6"/>
      <c r="D275" s="9" t="s">
        <v>287</v>
      </c>
      <c r="E275" s="6"/>
      <c r="F275" s="6"/>
      <c r="G275" s="6"/>
      <c r="J275" s="8">
        <f>(J266+J267+J268)*J219</f>
        <v>9.0500000000000007</v>
      </c>
      <c r="K275" s="8">
        <f>(K266+K267+K268)*J219</f>
        <v>0.90500000000000003</v>
      </c>
      <c r="L275" s="8">
        <f>(L266+L267+L268)*J219</f>
        <v>0.90500000000000003</v>
      </c>
      <c r="N275" s="64">
        <f>(N266+N267+N268)*N270*J219</f>
        <v>1.1955</v>
      </c>
      <c r="O275" s="64">
        <f>(O266+O267+O268)*O270*J219</f>
        <v>0.11955</v>
      </c>
      <c r="P275" s="64">
        <f>(P266+P267+P268)*P270*J219</f>
        <v>0.11955</v>
      </c>
      <c r="R275" s="8">
        <f>(R266+R267+R268)*R219</f>
        <v>9.0500000000000007</v>
      </c>
      <c r="S275" s="8">
        <f>(S266+S267+S268)*R219</f>
        <v>0.90500000000000003</v>
      </c>
      <c r="T275" s="8">
        <f>(T266+T267+T268)*R219</f>
        <v>0.90500000000000003</v>
      </c>
      <c r="V275" s="64">
        <f>(V266+V267+V268)*V270*R219</f>
        <v>1.1955</v>
      </c>
      <c r="W275" s="64">
        <f>(W266+W267+W268)*W270*R219</f>
        <v>0.11955</v>
      </c>
      <c r="X275" s="64">
        <f>(X266+X267+X268)*X270*R219</f>
        <v>0.11955</v>
      </c>
      <c r="Z275" s="8">
        <f>(Z266+Z267+Z268)*Z219</f>
        <v>9.0500000000000007</v>
      </c>
      <c r="AA275" s="8">
        <f>(AA266+AA267+AA268)*Z219</f>
        <v>0.90500000000000003</v>
      </c>
      <c r="AB275" s="8">
        <f>(AB266+AB267+AB268)*Z219</f>
        <v>0.90500000000000003</v>
      </c>
      <c r="AD275" s="64">
        <f>(AD266+AD267+AD268)*AD270*Z219</f>
        <v>1.1955</v>
      </c>
      <c r="AE275" s="64">
        <f>(AE266+AE267+AE268)*AE270*Z219</f>
        <v>0.11955</v>
      </c>
      <c r="AF275" s="64">
        <f>(AF266+AF267+AF268)*AF270*Z219</f>
        <v>0.11955</v>
      </c>
      <c r="AH275" s="8">
        <f>(AH266+AH267+AH268)*AH219</f>
        <v>9.0500000000000007</v>
      </c>
      <c r="AI275" s="8">
        <f>(AI266+AI267+AI268)*AH219</f>
        <v>0.90500000000000003</v>
      </c>
      <c r="AJ275" s="8">
        <f>(AJ266+AJ267+AJ268)*AH219</f>
        <v>0.90500000000000003</v>
      </c>
      <c r="AL275" s="64">
        <f>(AL266+AL267+AL268)*AL270*AH219</f>
        <v>1.1955</v>
      </c>
      <c r="AM275" s="64">
        <f>(AM266+AM267+AM268)*AM270*AH219</f>
        <v>0.11955</v>
      </c>
      <c r="AN275" s="64">
        <f>(AN266+AN267+AN268)*AN270*AH219</f>
        <v>0.11955</v>
      </c>
      <c r="AP275" s="8">
        <f>(AP266+AP267+AP268)*AP219</f>
        <v>9.0500000000000007</v>
      </c>
      <c r="AQ275" s="8">
        <f>(AQ266+AQ267+AQ268)*AP219</f>
        <v>0.90500000000000003</v>
      </c>
      <c r="AR275" s="8">
        <f>(AR266+AR267+AR268)*AP219</f>
        <v>0.90500000000000003</v>
      </c>
      <c r="AT275" s="64">
        <f>(AT266+AT267+AT268)*AT270*AP219</f>
        <v>1.1955</v>
      </c>
      <c r="AU275" s="64">
        <f>(AU266+AU267+AU268)*AU270*AP219</f>
        <v>0.11955</v>
      </c>
      <c r="AV275" s="64">
        <f>(AV266+AV267+AV268)*AV270*AP219</f>
        <v>0.11955</v>
      </c>
    </row>
    <row r="276" spans="1:56">
      <c r="A276">
        <v>1</v>
      </c>
      <c r="B276">
        <v>1</v>
      </c>
      <c r="C276" s="6"/>
      <c r="D276" s="9" t="s">
        <v>288</v>
      </c>
      <c r="E276" s="6"/>
      <c r="F276" s="6"/>
      <c r="G276" s="6"/>
      <c r="J276" s="8">
        <f>(J266+J267+J268)*J214</f>
        <v>45.25</v>
      </c>
      <c r="K276" s="8">
        <f>(K266+K267+K268)*J214</f>
        <v>4.5250000000000004</v>
      </c>
      <c r="L276" s="8">
        <f>(L266+L267+L268)*J214</f>
        <v>4.5250000000000004</v>
      </c>
      <c r="N276" s="64">
        <f>(N266+N267+N268)*N270*J214</f>
        <v>5.9775</v>
      </c>
      <c r="O276" s="64">
        <f>(O266+O267+O268)*O270*J214</f>
        <v>0.59775</v>
      </c>
      <c r="P276" s="64">
        <f>(P266+P267+P268)*P270*J214</f>
        <v>0.59775</v>
      </c>
      <c r="R276" s="8">
        <f>(R266+R267+R268)*R214</f>
        <v>45.25</v>
      </c>
      <c r="S276" s="8">
        <f>(S266+S267+S268)*R214</f>
        <v>4.5250000000000004</v>
      </c>
      <c r="T276" s="8">
        <f>(T266+T267+T268)*R214</f>
        <v>4.5250000000000004</v>
      </c>
      <c r="V276" s="64">
        <f>(V266+V267+V268)*V270*R214</f>
        <v>5.9775</v>
      </c>
      <c r="W276" s="64">
        <f>(W266+W267+W268)*W270*R214</f>
        <v>0.59775</v>
      </c>
      <c r="X276" s="64">
        <f>(X266+X267+X268)*X270*R214</f>
        <v>0.59775</v>
      </c>
      <c r="Z276" s="8">
        <f>(Z266+Z267+Z268)*Z214</f>
        <v>45.25</v>
      </c>
      <c r="AA276" s="8">
        <f>(AA266+AA267+AA268)*Z214</f>
        <v>4.5250000000000004</v>
      </c>
      <c r="AB276" s="8">
        <f>(AB266+AB267+AB268)*Z214</f>
        <v>4.5250000000000004</v>
      </c>
      <c r="AD276" s="64">
        <f>(AD266+AD267+AD268)*AD270*Z214</f>
        <v>5.9775</v>
      </c>
      <c r="AE276" s="64">
        <f>(AE266+AE267+AE268)*AE270*Z214</f>
        <v>0.59775</v>
      </c>
      <c r="AF276" s="64">
        <f>(AF266+AF267+AF268)*AF270*Z214</f>
        <v>0.59775</v>
      </c>
      <c r="AH276" s="8">
        <f>(AH266+AH267+AH268)*AH214</f>
        <v>45.25</v>
      </c>
      <c r="AI276" s="8">
        <f>(AI266+AI267+AI268)*AH214</f>
        <v>4.5250000000000004</v>
      </c>
      <c r="AJ276" s="8">
        <f>(AJ266+AJ267+AJ268)*AH214</f>
        <v>4.5250000000000004</v>
      </c>
      <c r="AL276" s="64">
        <f>(AL266+AL267+AL268)*AL270*AH214</f>
        <v>5.9775</v>
      </c>
      <c r="AM276" s="64">
        <f>(AM266+AM267+AM268)*AM270*AH214</f>
        <v>0.59775</v>
      </c>
      <c r="AN276" s="64">
        <f>(AN266+AN267+AN268)*AN270*AH214</f>
        <v>0.59775</v>
      </c>
      <c r="AP276" s="8">
        <f>(AP266+AP267+AP268)*AP214</f>
        <v>45.25</v>
      </c>
      <c r="AQ276" s="8">
        <f>(AQ266+AQ267+AQ268)*AP214</f>
        <v>4.5250000000000004</v>
      </c>
      <c r="AR276" s="8">
        <f>(AR266+AR267+AR268)*AP214</f>
        <v>4.5250000000000004</v>
      </c>
      <c r="AT276" s="64">
        <f>(AT266+AT267+AT268)*AT270*AP214</f>
        <v>5.9775</v>
      </c>
      <c r="AU276" s="64">
        <f>(AU266+AU267+AU268)*AU270*AP214</f>
        <v>0.59775</v>
      </c>
      <c r="AV276" s="64">
        <f>(AV266+AV267+AV268)*AV270*AP214</f>
        <v>0.59775</v>
      </c>
    </row>
    <row r="277" spans="1:56">
      <c r="A277">
        <v>1</v>
      </c>
      <c r="B277">
        <v>1</v>
      </c>
      <c r="C277" s="6"/>
      <c r="D277" s="9" t="s">
        <v>289</v>
      </c>
      <c r="E277" s="6"/>
      <c r="F277" s="6"/>
      <c r="G277" s="6"/>
      <c r="J277" s="8">
        <f>(J266+J267+J268)*J219</f>
        <v>9.0500000000000007</v>
      </c>
      <c r="K277" s="8">
        <f>(K266+K267+K268)*J219</f>
        <v>0.90500000000000003</v>
      </c>
      <c r="L277" s="8">
        <f>(L266+L267+L268)*J219</f>
        <v>0.90500000000000003</v>
      </c>
      <c r="N277" s="64">
        <f>(N266+N267+N268)*N270*J219</f>
        <v>1.1955</v>
      </c>
      <c r="O277" s="64">
        <f>(O266+O267+O268)*O270*J219</f>
        <v>0.11955</v>
      </c>
      <c r="P277" s="64">
        <f>(P266+P267+P268)*P270*J219</f>
        <v>0.11955</v>
      </c>
      <c r="R277" s="8">
        <f>(R266+R267+R268)*R219</f>
        <v>9.0500000000000007</v>
      </c>
      <c r="S277" s="8">
        <f>(S266+S267+S268)*R219</f>
        <v>0.90500000000000003</v>
      </c>
      <c r="T277" s="8">
        <f>(T266+T267+T268)*R219</f>
        <v>0.90500000000000003</v>
      </c>
      <c r="V277" s="64">
        <f>(V266+V267+V268)*V270*R219</f>
        <v>1.1955</v>
      </c>
      <c r="W277" s="64">
        <f>(W266+W267+W268)*W270*R219</f>
        <v>0.11955</v>
      </c>
      <c r="X277" s="64">
        <f>(X266+X267+X268)*X270*R219</f>
        <v>0.11955</v>
      </c>
      <c r="Z277" s="8">
        <f>(Z266+Z267+Z268)*Z219</f>
        <v>9.0500000000000007</v>
      </c>
      <c r="AA277" s="8">
        <f>(AA266+AA267+AA268)*Z219</f>
        <v>0.90500000000000003</v>
      </c>
      <c r="AB277" s="8">
        <f>(AB266+AB267+AB268)*Z219</f>
        <v>0.90500000000000003</v>
      </c>
      <c r="AD277" s="64">
        <f>(AD266+AD267+AD268)*AD270*Z219</f>
        <v>1.1955</v>
      </c>
      <c r="AE277" s="64">
        <f>(AE266+AE267+AE268)*AE270*Z219</f>
        <v>0.11955</v>
      </c>
      <c r="AF277" s="64">
        <f>(AF266+AF267+AF268)*AF270*Z219</f>
        <v>0.11955</v>
      </c>
      <c r="AH277" s="8">
        <f>(AH266+AH267+AH268)*AH219</f>
        <v>9.0500000000000007</v>
      </c>
      <c r="AI277" s="8">
        <f>(AI266+AI267+AI268)*AH219</f>
        <v>0.90500000000000003</v>
      </c>
      <c r="AJ277" s="8">
        <f>(AJ266+AJ267+AJ268)*AH219</f>
        <v>0.90500000000000003</v>
      </c>
      <c r="AL277" s="64">
        <f>(AL266+AL267+AL268)*AL270*AH219</f>
        <v>1.1955</v>
      </c>
      <c r="AM277" s="64">
        <f>(AM266+AM267+AM268)*AM270*AH219</f>
        <v>0.11955</v>
      </c>
      <c r="AN277" s="64">
        <f>(AN266+AN267+AN268)*AN270*AH219</f>
        <v>0.11955</v>
      </c>
      <c r="AP277" s="8">
        <f>(AP266+AP267+AP268)*AP219</f>
        <v>9.0500000000000007</v>
      </c>
      <c r="AQ277" s="8">
        <f>(AQ266+AQ267+AQ268)*AP219</f>
        <v>0.90500000000000003</v>
      </c>
      <c r="AR277" s="8">
        <f>(AR266+AR267+AR268)*AP219</f>
        <v>0.90500000000000003</v>
      </c>
      <c r="AT277" s="64">
        <f>(AT266+AT267+AT268)*AT270*AP219</f>
        <v>1.1955</v>
      </c>
      <c r="AU277" s="64">
        <f>(AU266+AU267+AU268)*AU270*AP219</f>
        <v>0.11955</v>
      </c>
      <c r="AV277" s="64">
        <f>(AV266+AV267+AV268)*AV270*AP219</f>
        <v>0.11955</v>
      </c>
    </row>
    <row r="278" spans="1:56">
      <c r="A278">
        <v>1</v>
      </c>
      <c r="B278" s="12" t="s">
        <v>145</v>
      </c>
      <c r="C278" s="6"/>
      <c r="D278" s="7" t="s">
        <v>146</v>
      </c>
      <c r="E278" s="6"/>
      <c r="F278" s="6"/>
      <c r="G278" s="6"/>
      <c r="J278" s="3">
        <f>(J$274+J$275*J$271)*J$269</f>
        <v>1176.5</v>
      </c>
      <c r="K278" s="3">
        <f>(K$274+K$275*K$271)*K$269</f>
        <v>117.65</v>
      </c>
      <c r="L278" s="3">
        <f>(L$274+L$275*L$271)*L$269</f>
        <v>117.65</v>
      </c>
      <c r="N278" s="3">
        <f>(N$274+N$275*N$271)*N$269</f>
        <v>20.323499999999999</v>
      </c>
      <c r="O278" s="3">
        <f>(O$274+O$275*O$271)*O$269</f>
        <v>2.0323500000000001</v>
      </c>
      <c r="P278" s="3">
        <f>(P$274+P$275*P$271)*P$269</f>
        <v>2.0323500000000001</v>
      </c>
      <c r="R278" s="3">
        <f>(R$274+R$275*R$271)*R$269</f>
        <v>1176.5</v>
      </c>
      <c r="S278" s="3">
        <f>(S$274+S$275*S$271)*S$269</f>
        <v>117.65</v>
      </c>
      <c r="T278" s="3">
        <f>(T$274+T$275*T$271)*T$269</f>
        <v>117.65</v>
      </c>
      <c r="V278" s="3">
        <f>(V$274+V$275*V$271)*V$269</f>
        <v>20.323499999999999</v>
      </c>
      <c r="W278" s="3">
        <f>(W$274+W$275*W$271)*W$269</f>
        <v>2.0323500000000001</v>
      </c>
      <c r="X278" s="3">
        <f>(X$274+X$275*X$271)*X$269</f>
        <v>2.0323500000000001</v>
      </c>
      <c r="Z278" s="3">
        <f>(Z$274+Z$275*Z$271)*Z$269</f>
        <v>1176.5</v>
      </c>
      <c r="AA278" s="3">
        <f>(AA$274+AA$275*AA$271)*AA$269</f>
        <v>117.65</v>
      </c>
      <c r="AB278" s="3">
        <f>(AB$274+AB$275*AB$271)*AB$269</f>
        <v>117.65</v>
      </c>
      <c r="AD278" s="3">
        <f>(AD$274+AD$275*AD$271)*AD$269</f>
        <v>20.323499999999999</v>
      </c>
      <c r="AE278" s="3">
        <f>(AE$274+AE$275*AE$271)*AE$269</f>
        <v>2.0323500000000001</v>
      </c>
      <c r="AF278" s="3">
        <f>(AF$274+AF$275*AF$271)*AF$269</f>
        <v>2.0323500000000001</v>
      </c>
      <c r="AH278" s="3">
        <f>(AH$274+AH$275*AH$271)*AH$269</f>
        <v>1176.5</v>
      </c>
      <c r="AI278" s="3">
        <f>(AI$274+AI$275*AI$271)*AI$269</f>
        <v>117.65</v>
      </c>
      <c r="AJ278" s="3">
        <f>(AJ$274+AJ$275*AJ$271)*AJ$269</f>
        <v>117.65</v>
      </c>
      <c r="AL278" s="3">
        <f>(AL$274+AL$275*AL$271)*AL$269</f>
        <v>20.323499999999999</v>
      </c>
      <c r="AM278" s="3">
        <f>(AM$274+AM$275*AM$271)*AM$269</f>
        <v>2.0323500000000001</v>
      </c>
      <c r="AN278" s="3">
        <f>(AN$274+AN$275*AN$271)*AN$269</f>
        <v>2.0323500000000001</v>
      </c>
      <c r="AP278" s="3">
        <f>(AP$274+AP$275*AP$271)*AP$269</f>
        <v>1176.5</v>
      </c>
      <c r="AQ278" s="3">
        <f>(AQ$274+AQ$275*AQ$271)*AQ$269</f>
        <v>117.65</v>
      </c>
      <c r="AR278" s="3">
        <f>(AR$274+AR$275*AR$271)*AR$269</f>
        <v>117.65</v>
      </c>
      <c r="AT278" s="3">
        <f>(AT$274+AT$275*AT$271)*AT$269</f>
        <v>20.323499999999999</v>
      </c>
      <c r="AU278" s="3">
        <f>(AU$274+AU$275*AU$271)*AU$269</f>
        <v>2.0323500000000001</v>
      </c>
      <c r="AV278" s="3">
        <f>(AV$274+AV$275*AV$271)*AV$269</f>
        <v>2.0323500000000001</v>
      </c>
      <c r="AX278" s="3">
        <f>J278+R278+Z278+AH278+AP278</f>
        <v>5882.5</v>
      </c>
      <c r="AY278" s="3">
        <f t="shared" ref="AY278:AZ278" si="41">K278+S278+AA278+AI278+AQ278</f>
        <v>588.25</v>
      </c>
      <c r="AZ278" s="3">
        <f t="shared" si="41"/>
        <v>588.25</v>
      </c>
      <c r="BB278" s="3">
        <f t="shared" ref="BB278:BD278" si="42">N278+V278+AD278+AL278+AT278</f>
        <v>101.61749999999999</v>
      </c>
      <c r="BC278" s="3">
        <f t="shared" si="42"/>
        <v>10.161750000000001</v>
      </c>
      <c r="BD278" s="3">
        <f t="shared" si="42"/>
        <v>10.161750000000001</v>
      </c>
    </row>
    <row r="279" spans="1:56">
      <c r="A279">
        <v>1</v>
      </c>
      <c r="B279" s="12" t="s">
        <v>145</v>
      </c>
      <c r="C279" s="6"/>
      <c r="E279" s="6"/>
      <c r="F279" s="6"/>
      <c r="G279" s="6"/>
      <c r="L279" s="3">
        <f>J278+K278+L278</f>
        <v>1411.8000000000002</v>
      </c>
      <c r="P279" s="3">
        <f>N278+O278+P278</f>
        <v>24.388200000000001</v>
      </c>
      <c r="T279" s="3">
        <f>R278+S278+T278</f>
        <v>1411.8000000000002</v>
      </c>
      <c r="X279" s="3">
        <f>V278+W278+X278</f>
        <v>24.388200000000001</v>
      </c>
      <c r="AB279" s="3">
        <f>Z278+AA278+AB278</f>
        <v>1411.8000000000002</v>
      </c>
      <c r="AF279" s="3">
        <f>AD278+AE278+AF278</f>
        <v>24.388200000000001</v>
      </c>
      <c r="AJ279" s="3">
        <f>AH278+AI278+AJ278</f>
        <v>1411.8000000000002</v>
      </c>
      <c r="AN279" s="3">
        <f>AL278+AM278+AN278</f>
        <v>24.388200000000001</v>
      </c>
      <c r="AR279" s="3">
        <f>AP278+AQ278+AR278</f>
        <v>1411.8000000000002</v>
      </c>
      <c r="AV279" s="3">
        <f>AT278+AU278+AV278</f>
        <v>24.388200000000001</v>
      </c>
      <c r="AZ279" s="3">
        <f>AX278+AY278+AZ278</f>
        <v>7059</v>
      </c>
      <c r="BD279" s="3">
        <f>BB278+BC278+BD278</f>
        <v>121.94099999999999</v>
      </c>
    </row>
    <row r="280" spans="1:56">
      <c r="A280">
        <v>1</v>
      </c>
      <c r="B280" s="12" t="s">
        <v>147</v>
      </c>
      <c r="C280" s="6"/>
      <c r="D280" s="7" t="s">
        <v>148</v>
      </c>
      <c r="E280" s="6"/>
      <c r="F280" s="6"/>
      <c r="G280" s="6"/>
      <c r="J280" s="3">
        <f>(J$276+J$277*J$272)*J$269</f>
        <v>1176.5</v>
      </c>
      <c r="K280" s="3">
        <f>(K$276+K$277*K$272)*K$269</f>
        <v>117.65</v>
      </c>
      <c r="L280" s="3">
        <f>(L$276+L$277*L$272)*L$269</f>
        <v>117.65</v>
      </c>
      <c r="N280" s="3">
        <f>(N$276+N$277*N$272)*N$269</f>
        <v>77.70750000000001</v>
      </c>
      <c r="O280" s="3">
        <f>(O$276+O$277*O$272)*O$269</f>
        <v>7.7707499999999996</v>
      </c>
      <c r="P280" s="3">
        <f>(P$276+P$277*P$272)*P$269</f>
        <v>7.7707499999999996</v>
      </c>
      <c r="R280" s="3">
        <f>(R$276+R$277*R$272)*R$269</f>
        <v>1176.5</v>
      </c>
      <c r="S280" s="3">
        <f>$R280/10</f>
        <v>117.65</v>
      </c>
      <c r="T280" s="3">
        <f>$R280/10</f>
        <v>117.65</v>
      </c>
      <c r="V280" s="3">
        <f>(V$276+V$277*V$272)*V$269</f>
        <v>77.70750000000001</v>
      </c>
      <c r="W280" s="3">
        <f>(W$276+W$277*W$272)*W$269</f>
        <v>7.7707499999999996</v>
      </c>
      <c r="X280" s="3">
        <f>(X$276+X$277*X$272)*X$269</f>
        <v>7.7707499999999996</v>
      </c>
      <c r="Z280" s="3">
        <f>(Z$276+Z$277*Z$272)*Z$269</f>
        <v>1176.5</v>
      </c>
      <c r="AA280" s="3">
        <f>$Z280/10</f>
        <v>117.65</v>
      </c>
      <c r="AB280" s="3">
        <f>$Z280/10</f>
        <v>117.65</v>
      </c>
      <c r="AD280" s="3">
        <f>(AD$276+AD$277*AD$272)*AD$269</f>
        <v>77.70750000000001</v>
      </c>
      <c r="AE280" s="3">
        <f>(AE$276+AE$277*AE$272)*AE$269</f>
        <v>7.7707499999999996</v>
      </c>
      <c r="AF280" s="3">
        <f>(AF$276+AF$277*AF$272)*AF$269</f>
        <v>7.7707499999999996</v>
      </c>
      <c r="AH280" s="3">
        <f>(AH$276+AH$277*AH$272)*AH$269</f>
        <v>1176.5</v>
      </c>
      <c r="AI280" s="3">
        <f>$AH280/10</f>
        <v>117.65</v>
      </c>
      <c r="AJ280" s="3">
        <f>$AH280/10</f>
        <v>117.65</v>
      </c>
      <c r="AL280" s="3">
        <f>(AL$276+AL$277*AL$272)*AL$269</f>
        <v>77.70750000000001</v>
      </c>
      <c r="AM280" s="3">
        <f>(AM$276+AM$277*AM$272)*AM$269</f>
        <v>7.7707499999999996</v>
      </c>
      <c r="AN280" s="3">
        <f>(AN$276+AN$277*AN$272)*AN$269</f>
        <v>7.7707499999999996</v>
      </c>
      <c r="AP280" s="3">
        <f>(AP$276+AP$277*AP$272)*AP$269</f>
        <v>1176.5</v>
      </c>
      <c r="AQ280" s="3">
        <f>$AP280/10</f>
        <v>117.65</v>
      </c>
      <c r="AR280" s="3">
        <f>$AP280/10</f>
        <v>117.65</v>
      </c>
      <c r="AT280" s="3">
        <f>(AT$276+AT$277*AT$272)*AT$269</f>
        <v>77.70750000000001</v>
      </c>
      <c r="AU280" s="3">
        <f>(AU$276+AU$277*AU$272)*AU$269</f>
        <v>7.7707499999999996</v>
      </c>
      <c r="AV280" s="3">
        <f>(AV$276+AV$277*AV$272)*AV$269</f>
        <v>7.7707499999999996</v>
      </c>
      <c r="AX280" s="3">
        <f>J280+R280+Z280+AH280+AP280</f>
        <v>5882.5</v>
      </c>
      <c r="AY280" s="3">
        <f t="shared" ref="AY280:AZ280" si="43">K280+S280+AA280+AI280+AQ280</f>
        <v>588.25</v>
      </c>
      <c r="AZ280" s="3">
        <f t="shared" si="43"/>
        <v>588.25</v>
      </c>
      <c r="BB280" s="3">
        <f t="shared" ref="BB280:BD280" si="44">N280+V280+AD280+AL280+AT280</f>
        <v>388.53750000000002</v>
      </c>
      <c r="BC280" s="3">
        <f t="shared" si="44"/>
        <v>38.853749999999998</v>
      </c>
      <c r="BD280" s="3">
        <f t="shared" si="44"/>
        <v>38.853749999999998</v>
      </c>
    </row>
    <row r="281" spans="1:56">
      <c r="A281">
        <v>1</v>
      </c>
      <c r="B281" s="12" t="s">
        <v>147</v>
      </c>
      <c r="C281" s="6"/>
      <c r="E281" s="6"/>
      <c r="F281" s="6"/>
      <c r="G281" s="6"/>
      <c r="L281" s="3">
        <f>J280+K280+L280</f>
        <v>1411.8000000000002</v>
      </c>
      <c r="P281" s="3">
        <f>N280+O280+P280</f>
        <v>93.248999999999995</v>
      </c>
      <c r="T281" s="3">
        <f>R280+S280+T280</f>
        <v>1411.8000000000002</v>
      </c>
      <c r="X281" s="3">
        <f>V280+W280+X280</f>
        <v>93.248999999999995</v>
      </c>
      <c r="AB281" s="3">
        <f>Z280+AA280+AB280</f>
        <v>1411.8000000000002</v>
      </c>
      <c r="AF281" s="3">
        <f>AD280+AE280+AF280</f>
        <v>93.248999999999995</v>
      </c>
      <c r="AJ281" s="3">
        <f>AH280+AI280+AJ280</f>
        <v>1411.8000000000002</v>
      </c>
      <c r="AN281" s="3">
        <f>AL280+AM280+AN280</f>
        <v>93.248999999999995</v>
      </c>
      <c r="AR281" s="3">
        <f>AP280+AQ280+AR280</f>
        <v>1411.8000000000002</v>
      </c>
      <c r="AV281" s="3">
        <f>AT280+AU280+AV280</f>
        <v>93.248999999999995</v>
      </c>
      <c r="AZ281" s="3">
        <f>AX280+AY280+AZ280</f>
        <v>7059</v>
      </c>
      <c r="BD281" s="3">
        <f>BB280+BC280+BD280</f>
        <v>466.245</v>
      </c>
    </row>
    <row r="282" spans="1:56">
      <c r="A282">
        <v>1</v>
      </c>
      <c r="B282">
        <v>1</v>
      </c>
      <c r="C282" s="6"/>
      <c r="D282" s="6"/>
      <c r="E282" s="6"/>
      <c r="F282" s="6"/>
      <c r="G282" s="6"/>
      <c r="J282" s="6" t="s">
        <v>82</v>
      </c>
      <c r="K282" s="6"/>
      <c r="L282" s="6"/>
      <c r="M282" s="6"/>
      <c r="N282" s="6" t="s">
        <v>83</v>
      </c>
      <c r="O282" s="6"/>
      <c r="P282" s="6"/>
      <c r="R282" s="6" t="s">
        <v>82</v>
      </c>
      <c r="S282" s="6"/>
      <c r="T282" s="6"/>
      <c r="U282" s="6"/>
      <c r="V282" s="6" t="s">
        <v>83</v>
      </c>
      <c r="W282" s="6"/>
      <c r="X282" s="6"/>
      <c r="Z282" s="6" t="s">
        <v>82</v>
      </c>
      <c r="AA282" s="6"/>
      <c r="AB282" s="6"/>
      <c r="AC282" s="6"/>
      <c r="AD282" s="6" t="s">
        <v>83</v>
      </c>
      <c r="AE282" s="6"/>
      <c r="AF282" s="6"/>
      <c r="AH282" s="6" t="s">
        <v>82</v>
      </c>
      <c r="AI282" s="6"/>
      <c r="AJ282" s="6"/>
      <c r="AK282" s="6"/>
      <c r="AL282" s="6" t="s">
        <v>83</v>
      </c>
      <c r="AM282" s="6"/>
      <c r="AN282" s="6"/>
      <c r="AP282" s="6" t="s">
        <v>82</v>
      </c>
      <c r="AQ282" s="6"/>
      <c r="AR282" s="6"/>
      <c r="AS282" s="6"/>
      <c r="AT282" s="6" t="s">
        <v>83</v>
      </c>
      <c r="AU282" s="6"/>
      <c r="AV282" s="6"/>
      <c r="AX282" s="6" t="s">
        <v>82</v>
      </c>
      <c r="AY282" s="6"/>
      <c r="AZ282" s="6"/>
      <c r="BA282" s="6"/>
      <c r="BB282" s="6" t="s">
        <v>83</v>
      </c>
      <c r="BC282" s="6"/>
      <c r="BD282" s="6"/>
    </row>
    <row r="283" spans="1:56">
      <c r="A283" s="12" t="s">
        <v>84</v>
      </c>
      <c r="B283" s="12" t="s">
        <v>85</v>
      </c>
      <c r="C283" s="6"/>
      <c r="D283" s="4" t="s">
        <v>306</v>
      </c>
      <c r="E283" s="43"/>
      <c r="F283" s="44"/>
      <c r="G283" s="45"/>
      <c r="H283" s="46"/>
      <c r="J283" s="21" t="s">
        <v>86</v>
      </c>
      <c r="K283" s="20"/>
      <c r="L283" s="19"/>
      <c r="N283" s="21" t="s">
        <v>86</v>
      </c>
      <c r="O283" s="20"/>
      <c r="P283" s="19"/>
      <c r="R283" s="21" t="s">
        <v>87</v>
      </c>
      <c r="S283" s="20"/>
      <c r="T283" s="19"/>
      <c r="V283" s="21" t="s">
        <v>87</v>
      </c>
      <c r="W283" s="20"/>
      <c r="X283" s="19"/>
      <c r="Z283" s="21" t="s">
        <v>88</v>
      </c>
      <c r="AA283" s="20"/>
      <c r="AB283" s="19"/>
      <c r="AD283" s="21" t="s">
        <v>88</v>
      </c>
      <c r="AE283" s="20"/>
      <c r="AF283" s="19"/>
      <c r="AH283" s="21" t="s">
        <v>89</v>
      </c>
      <c r="AI283" s="20"/>
      <c r="AJ283" s="19"/>
      <c r="AL283" s="21" t="s">
        <v>89</v>
      </c>
      <c r="AM283" s="20"/>
      <c r="AN283" s="19"/>
      <c r="AP283" s="21" t="s">
        <v>90</v>
      </c>
      <c r="AQ283" s="20"/>
      <c r="AR283" s="19"/>
      <c r="AT283" s="21" t="s">
        <v>90</v>
      </c>
      <c r="AU283" s="20"/>
      <c r="AV283" s="19"/>
      <c r="AX283" s="21" t="s">
        <v>91</v>
      </c>
      <c r="AY283" s="20"/>
      <c r="AZ283" s="19"/>
      <c r="BB283" s="21" t="s">
        <v>91</v>
      </c>
      <c r="BC283" s="20"/>
      <c r="BD283" s="19"/>
    </row>
    <row r="284" spans="1:56">
      <c r="A284" s="12" t="s">
        <v>84</v>
      </c>
      <c r="B284" s="12" t="s">
        <v>85</v>
      </c>
      <c r="C284" s="6"/>
      <c r="D284" s="7"/>
      <c r="E284" s="7" t="s">
        <v>151</v>
      </c>
      <c r="F284" s="18" t="s">
        <v>92</v>
      </c>
      <c r="G284" s="7" t="s">
        <v>93</v>
      </c>
      <c r="H284" s="17" t="s">
        <v>94</v>
      </c>
      <c r="J284" s="18" t="s">
        <v>8</v>
      </c>
      <c r="K284" s="18" t="s">
        <v>9</v>
      </c>
      <c r="L284" s="18" t="s">
        <v>10</v>
      </c>
      <c r="N284" s="18" t="s">
        <v>8</v>
      </c>
      <c r="O284" s="18" t="s">
        <v>9</v>
      </c>
      <c r="P284" s="18" t="s">
        <v>10</v>
      </c>
      <c r="R284" s="18" t="s">
        <v>8</v>
      </c>
      <c r="S284" s="18" t="s">
        <v>9</v>
      </c>
      <c r="T284" s="18" t="s">
        <v>10</v>
      </c>
      <c r="V284" s="18" t="s">
        <v>8</v>
      </c>
      <c r="W284" s="18" t="s">
        <v>9</v>
      </c>
      <c r="X284" s="18" t="s">
        <v>10</v>
      </c>
      <c r="Z284" s="18" t="s">
        <v>8</v>
      </c>
      <c r="AA284" s="18" t="s">
        <v>9</v>
      </c>
      <c r="AB284" s="18" t="s">
        <v>10</v>
      </c>
      <c r="AD284" s="18" t="s">
        <v>8</v>
      </c>
      <c r="AE284" s="18" t="s">
        <v>9</v>
      </c>
      <c r="AF284" s="18" t="s">
        <v>10</v>
      </c>
      <c r="AH284" s="18" t="s">
        <v>8</v>
      </c>
      <c r="AI284" s="18" t="s">
        <v>9</v>
      </c>
      <c r="AJ284" s="18" t="s">
        <v>10</v>
      </c>
      <c r="AL284" s="18" t="s">
        <v>8</v>
      </c>
      <c r="AM284" s="18" t="s">
        <v>9</v>
      </c>
      <c r="AN284" s="18" t="s">
        <v>10</v>
      </c>
      <c r="AP284" s="18" t="s">
        <v>8</v>
      </c>
      <c r="AQ284" s="18" t="s">
        <v>9</v>
      </c>
      <c r="AR284" s="18" t="s">
        <v>10</v>
      </c>
      <c r="AT284" s="18" t="s">
        <v>8</v>
      </c>
      <c r="AU284" s="18" t="s">
        <v>9</v>
      </c>
      <c r="AV284" s="18" t="s">
        <v>10</v>
      </c>
      <c r="AX284" s="18" t="s">
        <v>8</v>
      </c>
      <c r="AY284" s="18" t="s">
        <v>9</v>
      </c>
      <c r="AZ284" s="18" t="s">
        <v>10</v>
      </c>
      <c r="BB284" s="18" t="s">
        <v>8</v>
      </c>
      <c r="BC284" s="18" t="s">
        <v>9</v>
      </c>
      <c r="BD284" s="18" t="s">
        <v>10</v>
      </c>
    </row>
    <row r="285" spans="1:56">
      <c r="A285" s="12" t="s">
        <v>84</v>
      </c>
      <c r="B285">
        <v>1</v>
      </c>
      <c r="C285" s="6"/>
      <c r="D285" s="9" t="s">
        <v>307</v>
      </c>
      <c r="E285" s="9"/>
      <c r="F285" s="14" t="s">
        <v>308</v>
      </c>
      <c r="G285" s="9"/>
      <c r="H285" s="5" t="s">
        <v>17</v>
      </c>
      <c r="J285" s="31">
        <v>190</v>
      </c>
      <c r="K285" s="79">
        <f>J285/10</f>
        <v>19</v>
      </c>
      <c r="L285" s="79">
        <f>J285/10</f>
        <v>19</v>
      </c>
      <c r="N285" s="31">
        <v>190</v>
      </c>
      <c r="O285" s="79">
        <f>N285/10</f>
        <v>19</v>
      </c>
      <c r="P285" s="79">
        <f>N285/10</f>
        <v>19</v>
      </c>
      <c r="R285" s="31">
        <v>190</v>
      </c>
      <c r="S285" s="79">
        <f>R285/10</f>
        <v>19</v>
      </c>
      <c r="T285" s="79">
        <f>R285/10</f>
        <v>19</v>
      </c>
      <c r="V285" s="31">
        <v>190</v>
      </c>
      <c r="W285" s="79">
        <f>V285/10</f>
        <v>19</v>
      </c>
      <c r="X285" s="79">
        <f>V285/10</f>
        <v>19</v>
      </c>
      <c r="Z285" s="31">
        <v>190</v>
      </c>
      <c r="AA285" s="79">
        <f>Z285/10</f>
        <v>19</v>
      </c>
      <c r="AB285" s="79">
        <f>Z285/10</f>
        <v>19</v>
      </c>
      <c r="AD285" s="31">
        <v>190</v>
      </c>
      <c r="AE285" s="79">
        <f>AD285/10</f>
        <v>19</v>
      </c>
      <c r="AF285" s="79">
        <f>AD285/10</f>
        <v>19</v>
      </c>
      <c r="AH285" s="31">
        <v>190</v>
      </c>
      <c r="AI285" s="79">
        <f>AH285/10</f>
        <v>19</v>
      </c>
      <c r="AJ285" s="79">
        <f>AH285/10</f>
        <v>19</v>
      </c>
      <c r="AL285" s="31">
        <v>190</v>
      </c>
      <c r="AM285" s="79">
        <f>AL285/10</f>
        <v>19</v>
      </c>
      <c r="AN285" s="79">
        <f>AL285/10</f>
        <v>19</v>
      </c>
      <c r="AP285" s="31">
        <v>190</v>
      </c>
      <c r="AQ285" s="79">
        <f>AP285/10</f>
        <v>19</v>
      </c>
      <c r="AR285" s="79">
        <f>AP285/10</f>
        <v>19</v>
      </c>
      <c r="AT285" s="31">
        <v>190</v>
      </c>
      <c r="AU285" s="79">
        <f>AT285/10</f>
        <v>19</v>
      </c>
      <c r="AV285" s="79">
        <f>AT285/10</f>
        <v>19</v>
      </c>
    </row>
    <row r="286" spans="1:56">
      <c r="A286" s="12" t="s">
        <v>84</v>
      </c>
      <c r="B286">
        <v>1</v>
      </c>
      <c r="C286" s="6"/>
      <c r="D286" s="9" t="s">
        <v>284</v>
      </c>
      <c r="E286" s="88" t="s">
        <v>285</v>
      </c>
      <c r="F286" s="14" t="s">
        <v>308</v>
      </c>
      <c r="G286" s="9"/>
      <c r="H286" s="5" t="s">
        <v>17</v>
      </c>
      <c r="J286" s="9">
        <v>2</v>
      </c>
      <c r="K286" s="9">
        <v>2</v>
      </c>
      <c r="L286" s="9">
        <v>2</v>
      </c>
      <c r="N286" s="88">
        <v>1</v>
      </c>
      <c r="O286" s="88">
        <v>1</v>
      </c>
      <c r="P286" s="88">
        <v>1</v>
      </c>
      <c r="R286" s="9">
        <v>2</v>
      </c>
      <c r="S286" s="9">
        <v>2</v>
      </c>
      <c r="T286" s="9">
        <v>2</v>
      </c>
      <c r="V286" s="88">
        <v>1</v>
      </c>
      <c r="W286" s="88">
        <v>1</v>
      </c>
      <c r="X286" s="88">
        <v>1</v>
      </c>
      <c r="Z286" s="9">
        <v>2</v>
      </c>
      <c r="AA286" s="9">
        <v>2</v>
      </c>
      <c r="AB286" s="9">
        <v>2</v>
      </c>
      <c r="AD286" s="88">
        <v>1</v>
      </c>
      <c r="AE286" s="88">
        <v>1</v>
      </c>
      <c r="AF286" s="88">
        <v>1</v>
      </c>
      <c r="AH286" s="9">
        <v>2</v>
      </c>
      <c r="AI286" s="9">
        <v>2</v>
      </c>
      <c r="AJ286" s="9">
        <v>2</v>
      </c>
      <c r="AL286" s="88">
        <v>1</v>
      </c>
      <c r="AM286" s="88">
        <v>1</v>
      </c>
      <c r="AN286" s="88">
        <v>1</v>
      </c>
      <c r="AP286" s="9">
        <v>2</v>
      </c>
      <c r="AQ286" s="9">
        <v>2</v>
      </c>
      <c r="AR286" s="9">
        <v>2</v>
      </c>
      <c r="AT286" s="88">
        <v>1</v>
      </c>
      <c r="AU286" s="88">
        <v>1</v>
      </c>
      <c r="AV286" s="88">
        <v>1</v>
      </c>
    </row>
    <row r="287" spans="1:56">
      <c r="A287" s="12"/>
      <c r="B287">
        <v>2</v>
      </c>
      <c r="C287" s="6"/>
      <c r="D287" s="9" t="s">
        <v>282</v>
      </c>
      <c r="E287" s="62" t="s">
        <v>283</v>
      </c>
      <c r="F287" s="14"/>
      <c r="G287" s="9"/>
      <c r="H287" s="5"/>
      <c r="J287" s="9"/>
      <c r="K287" s="9"/>
      <c r="L287" s="9"/>
      <c r="N287" s="73">
        <v>0.15</v>
      </c>
      <c r="O287" s="73">
        <v>0.15</v>
      </c>
      <c r="P287" s="73">
        <v>0.15</v>
      </c>
      <c r="R287" s="9"/>
      <c r="S287" s="9"/>
      <c r="T287" s="9"/>
      <c r="V287" s="73">
        <f>N287</f>
        <v>0.15</v>
      </c>
      <c r="W287" s="73">
        <f>O287</f>
        <v>0.15</v>
      </c>
      <c r="X287" s="73">
        <f>P287</f>
        <v>0.15</v>
      </c>
      <c r="Z287" s="9"/>
      <c r="AA287" s="9"/>
      <c r="AB287" s="9"/>
      <c r="AD287" s="73">
        <f>V287</f>
        <v>0.15</v>
      </c>
      <c r="AE287" s="73">
        <f>W287</f>
        <v>0.15</v>
      </c>
      <c r="AF287" s="73">
        <f>X287</f>
        <v>0.15</v>
      </c>
      <c r="AH287" s="9"/>
      <c r="AI287" s="9"/>
      <c r="AJ287" s="9"/>
      <c r="AL287" s="73">
        <f>AD287</f>
        <v>0.15</v>
      </c>
      <c r="AM287" s="73">
        <f>AE287</f>
        <v>0.15</v>
      </c>
      <c r="AN287" s="73">
        <f>AF287</f>
        <v>0.15</v>
      </c>
      <c r="AP287" s="9"/>
      <c r="AQ287" s="9"/>
      <c r="AR287" s="9"/>
      <c r="AT287" s="73">
        <f>AL287</f>
        <v>0.15</v>
      </c>
      <c r="AU287" s="73">
        <f>AM287</f>
        <v>0.15</v>
      </c>
      <c r="AV287" s="73">
        <f>AN287</f>
        <v>0.15</v>
      </c>
    </row>
    <row r="288" spans="1:56">
      <c r="A288" s="12" t="s">
        <v>84</v>
      </c>
      <c r="B288">
        <v>1</v>
      </c>
      <c r="C288" s="6"/>
      <c r="D288" s="29" t="s">
        <v>303</v>
      </c>
      <c r="E288" s="9"/>
      <c r="F288" s="14" t="s">
        <v>308</v>
      </c>
      <c r="G288" s="9"/>
      <c r="H288" s="5" t="s">
        <v>114</v>
      </c>
      <c r="J288" s="27">
        <v>12</v>
      </c>
      <c r="K288" s="27">
        <v>12</v>
      </c>
      <c r="L288" s="27">
        <v>12</v>
      </c>
      <c r="N288" s="27">
        <v>12</v>
      </c>
      <c r="O288" s="27">
        <v>12</v>
      </c>
      <c r="P288" s="27">
        <v>12</v>
      </c>
      <c r="R288" s="27">
        <v>12</v>
      </c>
      <c r="S288" s="27">
        <v>12</v>
      </c>
      <c r="T288" s="27">
        <v>12</v>
      </c>
      <c r="V288" s="27">
        <v>12</v>
      </c>
      <c r="W288" s="27">
        <v>12</v>
      </c>
      <c r="X288" s="27">
        <v>12</v>
      </c>
      <c r="Z288" s="27">
        <v>12</v>
      </c>
      <c r="AA288" s="27">
        <v>12</v>
      </c>
      <c r="AB288" s="27">
        <v>12</v>
      </c>
      <c r="AD288" s="27">
        <v>12</v>
      </c>
      <c r="AE288" s="27">
        <v>12</v>
      </c>
      <c r="AF288" s="27">
        <v>12</v>
      </c>
      <c r="AH288" s="27">
        <v>12</v>
      </c>
      <c r="AI288" s="27">
        <v>12</v>
      </c>
      <c r="AJ288" s="27">
        <v>12</v>
      </c>
      <c r="AL288" s="27">
        <v>12</v>
      </c>
      <c r="AM288" s="27">
        <v>12</v>
      </c>
      <c r="AN288" s="27">
        <v>12</v>
      </c>
      <c r="AP288" s="27">
        <v>12</v>
      </c>
      <c r="AQ288" s="27">
        <v>12</v>
      </c>
      <c r="AR288" s="27">
        <v>12</v>
      </c>
      <c r="AT288" s="27">
        <v>12</v>
      </c>
      <c r="AU288" s="27">
        <v>12</v>
      </c>
      <c r="AV288" s="27">
        <v>12</v>
      </c>
    </row>
    <row r="289" spans="1:56">
      <c r="A289" s="12" t="s">
        <v>84</v>
      </c>
      <c r="B289">
        <v>1</v>
      </c>
      <c r="C289" s="6"/>
      <c r="D289" s="29" t="s">
        <v>305</v>
      </c>
      <c r="E289" s="9"/>
      <c r="F289" s="14" t="s">
        <v>308</v>
      </c>
      <c r="G289" s="9"/>
      <c r="H289" s="5" t="s">
        <v>114</v>
      </c>
      <c r="J289" s="27">
        <v>12</v>
      </c>
      <c r="K289" s="27">
        <v>12</v>
      </c>
      <c r="L289" s="27">
        <v>12</v>
      </c>
      <c r="N289" s="27">
        <v>12</v>
      </c>
      <c r="O289" s="27">
        <v>12</v>
      </c>
      <c r="P289" s="27">
        <v>12</v>
      </c>
      <c r="R289" s="27">
        <v>12</v>
      </c>
      <c r="S289" s="27">
        <v>12</v>
      </c>
      <c r="T289" s="27">
        <v>12</v>
      </c>
      <c r="V289" s="27">
        <v>12</v>
      </c>
      <c r="W289" s="27">
        <v>12</v>
      </c>
      <c r="X289" s="27">
        <v>12</v>
      </c>
      <c r="Z289" s="27">
        <v>12</v>
      </c>
      <c r="AA289" s="27">
        <v>12</v>
      </c>
      <c r="AB289" s="27">
        <v>12</v>
      </c>
      <c r="AD289" s="27">
        <v>12</v>
      </c>
      <c r="AE289" s="27">
        <v>12</v>
      </c>
      <c r="AF289" s="27">
        <v>12</v>
      </c>
      <c r="AH289" s="27">
        <v>12</v>
      </c>
      <c r="AI289" s="27">
        <v>12</v>
      </c>
      <c r="AJ289" s="27">
        <v>12</v>
      </c>
      <c r="AL289" s="27">
        <v>12</v>
      </c>
      <c r="AM289" s="27">
        <v>12</v>
      </c>
      <c r="AN289" s="27">
        <v>12</v>
      </c>
      <c r="AP289" s="27">
        <v>12</v>
      </c>
      <c r="AQ289" s="27">
        <v>12</v>
      </c>
      <c r="AR289" s="27">
        <v>12</v>
      </c>
      <c r="AT289" s="27">
        <v>12</v>
      </c>
      <c r="AU289" s="27">
        <v>12</v>
      </c>
      <c r="AV289" s="27">
        <v>12</v>
      </c>
    </row>
    <row r="290" spans="1:56">
      <c r="A290">
        <v>1</v>
      </c>
      <c r="B290">
        <v>1</v>
      </c>
      <c r="C290" s="6"/>
      <c r="D290" s="6"/>
      <c r="E290" s="6"/>
      <c r="F290" s="6"/>
      <c r="G290" s="6"/>
      <c r="J290" s="6"/>
      <c r="K290" s="6"/>
      <c r="L290" s="6"/>
      <c r="N290" s="6"/>
      <c r="O290" s="6"/>
      <c r="P290" s="6"/>
      <c r="R290" s="6"/>
      <c r="S290" s="6"/>
      <c r="T290" s="6"/>
      <c r="V290" s="6"/>
      <c r="W290" s="6"/>
      <c r="X290" s="6"/>
      <c r="Z290" s="6"/>
      <c r="AA290" s="6"/>
      <c r="AB290" s="6"/>
      <c r="AD290" s="6"/>
      <c r="AE290" s="6"/>
      <c r="AF290" s="6"/>
      <c r="AH290" s="6"/>
      <c r="AI290" s="6"/>
      <c r="AJ290" s="6"/>
      <c r="AL290" s="6"/>
      <c r="AM290" s="6"/>
      <c r="AN290" s="6"/>
      <c r="AP290" s="6"/>
      <c r="AQ290" s="6"/>
      <c r="AR290" s="6"/>
      <c r="AT290" s="6"/>
      <c r="AU290" s="6"/>
      <c r="AV290" s="6"/>
    </row>
    <row r="291" spans="1:56">
      <c r="A291">
        <v>1</v>
      </c>
      <c r="B291">
        <v>1</v>
      </c>
      <c r="C291" s="6"/>
      <c r="D291" s="9" t="s">
        <v>286</v>
      </c>
      <c r="E291" s="6"/>
      <c r="F291" s="6"/>
      <c r="G291" s="6"/>
      <c r="J291" s="8">
        <f>J285*J214</f>
        <v>4.75</v>
      </c>
      <c r="K291" s="8">
        <f>K285*J214</f>
        <v>0.47500000000000003</v>
      </c>
      <c r="L291" s="8">
        <f>L285*J214</f>
        <v>0.47500000000000003</v>
      </c>
      <c r="N291" s="64">
        <f>N285*N287*J214</f>
        <v>0.71250000000000002</v>
      </c>
      <c r="O291" s="64">
        <f>O285*O287*J214</f>
        <v>7.1250000000000008E-2</v>
      </c>
      <c r="P291" s="64">
        <f>P285*P287*J214</f>
        <v>7.1250000000000008E-2</v>
      </c>
      <c r="R291" s="8">
        <f>R285*R214</f>
        <v>4.75</v>
      </c>
      <c r="S291" s="8">
        <f>S285*R214</f>
        <v>0.47500000000000003</v>
      </c>
      <c r="T291" s="8">
        <f>T285*R214</f>
        <v>0.47500000000000003</v>
      </c>
      <c r="V291" s="64">
        <f>V285*V287*R214</f>
        <v>0.71250000000000002</v>
      </c>
      <c r="W291" s="64">
        <f>W285*W287*R214</f>
        <v>7.1250000000000008E-2</v>
      </c>
      <c r="X291" s="64">
        <f>X285*X287*R214</f>
        <v>7.1250000000000008E-2</v>
      </c>
      <c r="Z291" s="8">
        <f>Z285*Z214</f>
        <v>4.75</v>
      </c>
      <c r="AA291" s="8">
        <f>AA285*Z214</f>
        <v>0.47500000000000003</v>
      </c>
      <c r="AB291" s="8">
        <f>AB285*Z214</f>
        <v>0.47500000000000003</v>
      </c>
      <c r="AD291" s="64">
        <f>AD285*AD287*Z214</f>
        <v>0.71250000000000002</v>
      </c>
      <c r="AE291" s="64">
        <f>AE285*AE287*Z214</f>
        <v>7.1250000000000008E-2</v>
      </c>
      <c r="AF291" s="64">
        <f>AF285*AF287*Z214</f>
        <v>7.1250000000000008E-2</v>
      </c>
      <c r="AH291" s="8">
        <f>AH285*AH214</f>
        <v>4.75</v>
      </c>
      <c r="AI291" s="8">
        <f>AI285*AH214</f>
        <v>0.47500000000000003</v>
      </c>
      <c r="AJ291" s="8">
        <f>AJ285*AH214</f>
        <v>0.47500000000000003</v>
      </c>
      <c r="AL291" s="64">
        <f>AL285*AL287*AH214</f>
        <v>0.71250000000000002</v>
      </c>
      <c r="AM291" s="64">
        <f>AM285*AM287*AH214</f>
        <v>7.1250000000000008E-2</v>
      </c>
      <c r="AN291" s="64">
        <f>AN285*AN287*AH214</f>
        <v>7.1250000000000008E-2</v>
      </c>
      <c r="AP291" s="8">
        <f>AP285*AP214</f>
        <v>4.75</v>
      </c>
      <c r="AQ291" s="8">
        <f>AQ285*AP214</f>
        <v>0.47500000000000003</v>
      </c>
      <c r="AR291" s="8">
        <f>AR285*AP214</f>
        <v>0.47500000000000003</v>
      </c>
      <c r="AT291" s="64">
        <f>AT285*AT287*AP214</f>
        <v>0.71250000000000002</v>
      </c>
      <c r="AU291" s="64">
        <f>AU285*AU287*AP214</f>
        <v>7.1250000000000008E-2</v>
      </c>
      <c r="AV291" s="64">
        <f>AV285*AV287*AP214</f>
        <v>7.1250000000000008E-2</v>
      </c>
      <c r="AX291" s="8">
        <f t="shared" ref="AX291:AZ295" si="45">J291+R291+Z291+AH291+AP291</f>
        <v>23.75</v>
      </c>
      <c r="AY291" s="8">
        <f t="shared" si="45"/>
        <v>2.375</v>
      </c>
      <c r="AZ291" s="8">
        <f t="shared" si="45"/>
        <v>2.375</v>
      </c>
      <c r="BB291" s="8">
        <f t="shared" ref="BB291:BD295" si="46">N291+V291+AD291+AL291+AT291</f>
        <v>3.5625</v>
      </c>
      <c r="BC291" s="8">
        <f t="shared" si="46"/>
        <v>0.35625000000000007</v>
      </c>
      <c r="BD291" s="8">
        <f t="shared" si="46"/>
        <v>0.35625000000000007</v>
      </c>
    </row>
    <row r="292" spans="1:56">
      <c r="A292">
        <v>1</v>
      </c>
      <c r="B292">
        <v>1</v>
      </c>
      <c r="C292" s="6"/>
      <c r="D292" s="9" t="s">
        <v>287</v>
      </c>
      <c r="E292" s="6"/>
      <c r="F292" s="6"/>
      <c r="G292" s="6"/>
      <c r="J292" s="8">
        <f>J285*J219</f>
        <v>0.95000000000000007</v>
      </c>
      <c r="K292" s="8">
        <f>K285*J219</f>
        <v>9.5000000000000001E-2</v>
      </c>
      <c r="L292" s="8">
        <f>L285*J219</f>
        <v>9.5000000000000001E-2</v>
      </c>
      <c r="N292" s="64">
        <f>N285*N287*J219</f>
        <v>0.14250000000000002</v>
      </c>
      <c r="O292" s="64">
        <f>O285*O287*J219</f>
        <v>1.4250000000000001E-2</v>
      </c>
      <c r="P292" s="64">
        <f>P285*P287*J219</f>
        <v>1.4250000000000001E-2</v>
      </c>
      <c r="R292" s="8">
        <f>R285*R219</f>
        <v>0.95000000000000007</v>
      </c>
      <c r="S292" s="8">
        <f>S285*R219</f>
        <v>9.5000000000000001E-2</v>
      </c>
      <c r="T292" s="8">
        <f>T285*R219</f>
        <v>9.5000000000000001E-2</v>
      </c>
      <c r="V292" s="64">
        <f>V285*V287*R219</f>
        <v>0.14250000000000002</v>
      </c>
      <c r="W292" s="64">
        <f>W285*W287*R219</f>
        <v>1.4250000000000001E-2</v>
      </c>
      <c r="X292" s="64">
        <f>X285*X287*R219</f>
        <v>1.4250000000000001E-2</v>
      </c>
      <c r="Z292" s="8">
        <f>Z285*Z219</f>
        <v>0.95000000000000007</v>
      </c>
      <c r="AA292" s="8">
        <f>AA285*Z219</f>
        <v>9.5000000000000001E-2</v>
      </c>
      <c r="AB292" s="8">
        <f>AB285*Z219</f>
        <v>9.5000000000000001E-2</v>
      </c>
      <c r="AD292" s="64">
        <f>AD285*AD287*Z219</f>
        <v>0.14250000000000002</v>
      </c>
      <c r="AE292" s="64">
        <f>AE285*AE287*Z219</f>
        <v>1.4250000000000001E-2</v>
      </c>
      <c r="AF292" s="64">
        <f>AF285*AF287*Z219</f>
        <v>1.4250000000000001E-2</v>
      </c>
      <c r="AH292" s="8">
        <f>AH285*AH219</f>
        <v>0.95000000000000007</v>
      </c>
      <c r="AI292" s="8">
        <f>AI285*AH219</f>
        <v>9.5000000000000001E-2</v>
      </c>
      <c r="AJ292" s="8">
        <f>AJ285*AH219</f>
        <v>9.5000000000000001E-2</v>
      </c>
      <c r="AL292" s="64">
        <f>AL285*AL287*AH219</f>
        <v>0.14250000000000002</v>
      </c>
      <c r="AM292" s="64">
        <f>AM285*AM287*AH219</f>
        <v>1.4250000000000001E-2</v>
      </c>
      <c r="AN292" s="64">
        <f>AN285*AN287*AH219</f>
        <v>1.4250000000000001E-2</v>
      </c>
      <c r="AP292" s="8">
        <f>AP285*AP219</f>
        <v>0.95000000000000007</v>
      </c>
      <c r="AQ292" s="8">
        <f>AQ285*AP219</f>
        <v>9.5000000000000001E-2</v>
      </c>
      <c r="AR292" s="8">
        <f>AR285*AP219</f>
        <v>9.5000000000000001E-2</v>
      </c>
      <c r="AT292" s="64">
        <f>AT285*AT287*AP219</f>
        <v>0.14250000000000002</v>
      </c>
      <c r="AU292" s="64">
        <f>AU285*AU287*AP219</f>
        <v>1.4250000000000001E-2</v>
      </c>
      <c r="AV292" s="64">
        <f>AV285*AV287*AP219</f>
        <v>1.4250000000000001E-2</v>
      </c>
      <c r="AX292" s="8">
        <f t="shared" si="45"/>
        <v>4.75</v>
      </c>
      <c r="AY292" s="8">
        <f t="shared" si="45"/>
        <v>0.47499999999999998</v>
      </c>
      <c r="AZ292" s="8">
        <f t="shared" si="45"/>
        <v>0.47499999999999998</v>
      </c>
      <c r="BB292" s="8">
        <f t="shared" si="46"/>
        <v>0.71250000000000013</v>
      </c>
      <c r="BC292" s="8">
        <f t="shared" si="46"/>
        <v>7.1250000000000008E-2</v>
      </c>
      <c r="BD292" s="8">
        <f t="shared" si="46"/>
        <v>7.1250000000000008E-2</v>
      </c>
    </row>
    <row r="293" spans="1:56">
      <c r="A293">
        <v>1</v>
      </c>
      <c r="B293">
        <v>1</v>
      </c>
      <c r="C293" s="6"/>
      <c r="D293" s="9" t="s">
        <v>288</v>
      </c>
      <c r="E293" s="6"/>
      <c r="F293" s="6"/>
      <c r="G293" s="6"/>
      <c r="J293" s="8">
        <f>J285*J214</f>
        <v>4.75</v>
      </c>
      <c r="K293" s="8">
        <f>K285*J214</f>
        <v>0.47500000000000003</v>
      </c>
      <c r="L293" s="8">
        <f>L285*J214</f>
        <v>0.47500000000000003</v>
      </c>
      <c r="N293" s="64">
        <f>N285*N287*J214</f>
        <v>0.71250000000000002</v>
      </c>
      <c r="O293" s="64">
        <f>O285*O287*J214</f>
        <v>7.1250000000000008E-2</v>
      </c>
      <c r="P293" s="64">
        <f>P285*P287*J214</f>
        <v>7.1250000000000008E-2</v>
      </c>
      <c r="R293" s="8">
        <f>R285*R214</f>
        <v>4.75</v>
      </c>
      <c r="S293" s="8">
        <f>S285*R214</f>
        <v>0.47500000000000003</v>
      </c>
      <c r="T293" s="8">
        <f>T285*R214</f>
        <v>0.47500000000000003</v>
      </c>
      <c r="V293" s="64">
        <f>V285*V287*R214</f>
        <v>0.71250000000000002</v>
      </c>
      <c r="W293" s="64">
        <f>W285*W287*R214</f>
        <v>7.1250000000000008E-2</v>
      </c>
      <c r="X293" s="64">
        <f>X285*X287*R214</f>
        <v>7.1250000000000008E-2</v>
      </c>
      <c r="Z293" s="8">
        <f>Z285*Z214</f>
        <v>4.75</v>
      </c>
      <c r="AA293" s="8">
        <f>AA285*Z214</f>
        <v>0.47500000000000003</v>
      </c>
      <c r="AB293" s="8">
        <f>AB285*Z214</f>
        <v>0.47500000000000003</v>
      </c>
      <c r="AD293" s="64">
        <f>AD285*AD287*Z214</f>
        <v>0.71250000000000002</v>
      </c>
      <c r="AE293" s="64">
        <f>AE285*AE287*Z214</f>
        <v>7.1250000000000008E-2</v>
      </c>
      <c r="AF293" s="64">
        <f>AF285*AF287*Z214</f>
        <v>7.1250000000000008E-2</v>
      </c>
      <c r="AH293" s="8">
        <f>AH285*AH214</f>
        <v>4.75</v>
      </c>
      <c r="AI293" s="8">
        <f>AI285*AH214</f>
        <v>0.47500000000000003</v>
      </c>
      <c r="AJ293" s="8">
        <f>AJ285*AH214</f>
        <v>0.47500000000000003</v>
      </c>
      <c r="AL293" s="64">
        <f>AL285*AL287*AH214</f>
        <v>0.71250000000000002</v>
      </c>
      <c r="AM293" s="64">
        <f>AM285*AM287*AH214</f>
        <v>7.1250000000000008E-2</v>
      </c>
      <c r="AN293" s="64">
        <f>AN285*AN287*AH214</f>
        <v>7.1250000000000008E-2</v>
      </c>
      <c r="AP293" s="8">
        <f>AP285*AP214</f>
        <v>4.75</v>
      </c>
      <c r="AQ293" s="8">
        <f>AQ285*AP214</f>
        <v>0.47500000000000003</v>
      </c>
      <c r="AR293" s="8">
        <f>AR285*AP214</f>
        <v>0.47500000000000003</v>
      </c>
      <c r="AT293" s="64">
        <f>AT285*AT287*AP214</f>
        <v>0.71250000000000002</v>
      </c>
      <c r="AU293" s="64">
        <f>AU285*AU287*AP214</f>
        <v>7.1250000000000008E-2</v>
      </c>
      <c r="AV293" s="64">
        <f>AV285*AV287*AP214</f>
        <v>7.1250000000000008E-2</v>
      </c>
      <c r="AX293" s="8">
        <f t="shared" si="45"/>
        <v>23.75</v>
      </c>
      <c r="AY293" s="8">
        <f t="shared" si="45"/>
        <v>2.375</v>
      </c>
      <c r="AZ293" s="8">
        <f t="shared" si="45"/>
        <v>2.375</v>
      </c>
      <c r="BB293" s="8">
        <f t="shared" si="46"/>
        <v>3.5625</v>
      </c>
      <c r="BC293" s="8">
        <f t="shared" si="46"/>
        <v>0.35625000000000007</v>
      </c>
      <c r="BD293" s="8">
        <f t="shared" si="46"/>
        <v>0.35625000000000007</v>
      </c>
    </row>
    <row r="294" spans="1:56">
      <c r="A294">
        <v>1</v>
      </c>
      <c r="B294">
        <v>1</v>
      </c>
      <c r="C294" s="6"/>
      <c r="D294" s="9" t="s">
        <v>289</v>
      </c>
      <c r="E294" s="6"/>
      <c r="F294" s="6"/>
      <c r="G294" s="6"/>
      <c r="J294" s="8">
        <f>J285*J219</f>
        <v>0.95000000000000007</v>
      </c>
      <c r="K294" s="8">
        <f>K285*J219</f>
        <v>9.5000000000000001E-2</v>
      </c>
      <c r="L294" s="8">
        <f>L285*J219</f>
        <v>9.5000000000000001E-2</v>
      </c>
      <c r="N294" s="64">
        <f>N285*N287*J219</f>
        <v>0.14250000000000002</v>
      </c>
      <c r="O294" s="64">
        <f>O285*O287*J219</f>
        <v>1.4250000000000001E-2</v>
      </c>
      <c r="P294" s="64">
        <f>P285*P287*J219</f>
        <v>1.4250000000000001E-2</v>
      </c>
      <c r="R294" s="8">
        <f>R285*R219</f>
        <v>0.95000000000000007</v>
      </c>
      <c r="S294" s="8">
        <f>S285*R219</f>
        <v>9.5000000000000001E-2</v>
      </c>
      <c r="T294" s="8">
        <f>T285*R219</f>
        <v>9.5000000000000001E-2</v>
      </c>
      <c r="V294" s="64">
        <f>V285*V287*R219</f>
        <v>0.14250000000000002</v>
      </c>
      <c r="W294" s="64">
        <f>W285*W287*R219</f>
        <v>1.4250000000000001E-2</v>
      </c>
      <c r="X294" s="64">
        <f>X285*X287*R219</f>
        <v>1.4250000000000001E-2</v>
      </c>
      <c r="Z294" s="8">
        <f>Z285*Z219</f>
        <v>0.95000000000000007</v>
      </c>
      <c r="AA294" s="8">
        <f>AA285*Z219</f>
        <v>9.5000000000000001E-2</v>
      </c>
      <c r="AB294" s="8">
        <f>AB285*Z219</f>
        <v>9.5000000000000001E-2</v>
      </c>
      <c r="AD294" s="64">
        <f>AD285*AD287*Z219</f>
        <v>0.14250000000000002</v>
      </c>
      <c r="AE294" s="64">
        <f>AE285*AE287*Z219</f>
        <v>1.4250000000000001E-2</v>
      </c>
      <c r="AF294" s="64">
        <f>AF285*AF287*Z219</f>
        <v>1.4250000000000001E-2</v>
      </c>
      <c r="AH294" s="8">
        <f>AH285*AH219</f>
        <v>0.95000000000000007</v>
      </c>
      <c r="AI294" s="8">
        <f>AI285*AH219</f>
        <v>9.5000000000000001E-2</v>
      </c>
      <c r="AJ294" s="8">
        <f>AJ285*AH219</f>
        <v>9.5000000000000001E-2</v>
      </c>
      <c r="AL294" s="64">
        <f>AL285*AL287*AH219</f>
        <v>0.14250000000000002</v>
      </c>
      <c r="AM294" s="64">
        <f>AM285*AM287*AH219</f>
        <v>1.4250000000000001E-2</v>
      </c>
      <c r="AN294" s="64">
        <f>AN285*AN287*AH219</f>
        <v>1.4250000000000001E-2</v>
      </c>
      <c r="AP294" s="8">
        <f>AP285*AP219</f>
        <v>0.95000000000000007</v>
      </c>
      <c r="AQ294" s="8">
        <f>AQ285*AP219</f>
        <v>9.5000000000000001E-2</v>
      </c>
      <c r="AR294" s="8">
        <f>AR285*AP219</f>
        <v>9.5000000000000001E-2</v>
      </c>
      <c r="AT294" s="64">
        <f>AT285*AT287*AP219</f>
        <v>0.14250000000000002</v>
      </c>
      <c r="AU294" s="64">
        <f>AU285*AU287*AP219</f>
        <v>1.4250000000000001E-2</v>
      </c>
      <c r="AV294" s="64">
        <f>AV285*AV287*AP219</f>
        <v>1.4250000000000001E-2</v>
      </c>
      <c r="AX294" s="8">
        <f t="shared" si="45"/>
        <v>4.75</v>
      </c>
      <c r="AY294" s="8">
        <f t="shared" si="45"/>
        <v>0.47499999999999998</v>
      </c>
      <c r="AZ294" s="8">
        <f t="shared" si="45"/>
        <v>0.47499999999999998</v>
      </c>
      <c r="BB294" s="8">
        <f t="shared" si="46"/>
        <v>0.71250000000000013</v>
      </c>
      <c r="BC294" s="8">
        <f t="shared" si="46"/>
        <v>7.1250000000000008E-2</v>
      </c>
      <c r="BD294" s="8">
        <f t="shared" si="46"/>
        <v>7.1250000000000008E-2</v>
      </c>
    </row>
    <row r="295" spans="1:56">
      <c r="A295">
        <v>1</v>
      </c>
      <c r="B295" s="12" t="s">
        <v>145</v>
      </c>
      <c r="C295" s="6"/>
      <c r="D295" s="7" t="s">
        <v>146</v>
      </c>
      <c r="E295" s="6"/>
      <c r="F295" s="6"/>
      <c r="G295" s="6"/>
      <c r="J295" s="3">
        <f>(J$291+J$292*J$288)*J$286</f>
        <v>32.299999999999997</v>
      </c>
      <c r="K295" s="3">
        <f>(K$291+K$292*K$288)*K$286</f>
        <v>3.2300000000000004</v>
      </c>
      <c r="L295" s="3">
        <f>(L$291+L$292*L$288)*L$286</f>
        <v>3.2300000000000004</v>
      </c>
      <c r="N295" s="3">
        <f>(N$291+N$292*N$288)*N$286</f>
        <v>2.4225000000000003</v>
      </c>
      <c r="O295" s="3">
        <f>(O$291+O$292*O$288)*O$286</f>
        <v>0.24225000000000002</v>
      </c>
      <c r="P295" s="3">
        <f>(P$291+P$292*P$288)*P$286</f>
        <v>0.24225000000000002</v>
      </c>
      <c r="R295" s="3">
        <f>(R$291+R$292*R$288)*R$286</f>
        <v>32.299999999999997</v>
      </c>
      <c r="S295" s="3">
        <f>(S$291+S$292*S$288)*S$286</f>
        <v>3.2300000000000004</v>
      </c>
      <c r="T295" s="3">
        <f>(T$291+T$292*T$288)*T$286</f>
        <v>3.2300000000000004</v>
      </c>
      <c r="V295" s="3">
        <f>(V$291+V$292*V$288)*V$286</f>
        <v>2.4225000000000003</v>
      </c>
      <c r="W295" s="3">
        <f>(W$291+W$292*W$288)*W$286</f>
        <v>0.24225000000000002</v>
      </c>
      <c r="X295" s="3">
        <f>(X$291+X$292*X$288)*X$286</f>
        <v>0.24225000000000002</v>
      </c>
      <c r="Z295" s="3">
        <f>(Z$291+Z$292*Z$288)*Z$286</f>
        <v>32.299999999999997</v>
      </c>
      <c r="AA295" s="3">
        <f>(AA$291+AA$292*AA$288)*AA$286</f>
        <v>3.2300000000000004</v>
      </c>
      <c r="AB295" s="3">
        <f>(AB$291+AB$292*AB$288)*AB$286</f>
        <v>3.2300000000000004</v>
      </c>
      <c r="AD295" s="3">
        <f>(AD$291+AD$292*AD$288)*AD$286</f>
        <v>2.4225000000000003</v>
      </c>
      <c r="AE295" s="3">
        <f>(AE$291+AE$292*AE$288)*AE$286</f>
        <v>0.24225000000000002</v>
      </c>
      <c r="AF295" s="3">
        <f>(AF$291+AF$292*AF$288)*AF$286</f>
        <v>0.24225000000000002</v>
      </c>
      <c r="AH295" s="3">
        <f>(AH$291+AH$292*AH$288)*AH$286</f>
        <v>32.299999999999997</v>
      </c>
      <c r="AI295" s="3">
        <f>(AI$291+AI$292*AI$288)*AI$286</f>
        <v>3.2300000000000004</v>
      </c>
      <c r="AJ295" s="3">
        <f>(AJ$291+AJ$292*AJ$288)*AJ$286</f>
        <v>3.2300000000000004</v>
      </c>
      <c r="AL295" s="3">
        <f>(AL$291+AL$292*AL$288)*AL$286</f>
        <v>2.4225000000000003</v>
      </c>
      <c r="AM295" s="3">
        <f>(AM$291+AM$292*AM$288)*AM$286</f>
        <v>0.24225000000000002</v>
      </c>
      <c r="AN295" s="3">
        <f>(AN$291+AN$292*AN$288)*AN$286</f>
        <v>0.24225000000000002</v>
      </c>
      <c r="AP295" s="3">
        <f>(AP$291+AP$292*AP$288)*AP$286</f>
        <v>32.299999999999997</v>
      </c>
      <c r="AQ295" s="3">
        <f>(AQ$291+AQ$292*AQ$288)*AQ$286</f>
        <v>3.2300000000000004</v>
      </c>
      <c r="AR295" s="3">
        <f>(AR$291+AR$292*AR$288)*AR$286</f>
        <v>3.2300000000000004</v>
      </c>
      <c r="AT295" s="3">
        <f>(AT$291+AT$292*AT$288)*AT$286</f>
        <v>2.4225000000000003</v>
      </c>
      <c r="AU295" s="3">
        <f>(AU$291+AU$292*AU$288)*AU$286</f>
        <v>0.24225000000000002</v>
      </c>
      <c r="AV295" s="3">
        <f>(AV$291+AV$292*AV$288)*AV$286</f>
        <v>0.24225000000000002</v>
      </c>
      <c r="AX295" s="3">
        <f>J295+R295+Z295+AH295+AP295</f>
        <v>161.5</v>
      </c>
      <c r="AY295" s="3">
        <f t="shared" si="45"/>
        <v>16.150000000000002</v>
      </c>
      <c r="AZ295" s="3">
        <f t="shared" si="45"/>
        <v>16.150000000000002</v>
      </c>
      <c r="BB295" s="3">
        <f t="shared" si="46"/>
        <v>12.112500000000001</v>
      </c>
      <c r="BC295" s="3">
        <f t="shared" si="46"/>
        <v>1.2112500000000002</v>
      </c>
      <c r="BD295" s="3">
        <f t="shared" si="46"/>
        <v>1.2112500000000002</v>
      </c>
    </row>
    <row r="296" spans="1:56">
      <c r="A296">
        <v>1</v>
      </c>
      <c r="B296" s="12" t="s">
        <v>145</v>
      </c>
      <c r="C296" s="6"/>
      <c r="E296" s="6"/>
      <c r="F296" s="6"/>
      <c r="G296" s="6"/>
      <c r="L296" s="3">
        <f>J295+K295+L295</f>
        <v>38.760000000000005</v>
      </c>
      <c r="P296" s="3">
        <f>N295+O295+P295</f>
        <v>2.907</v>
      </c>
      <c r="T296" s="3">
        <f>R295+S295+T295</f>
        <v>38.760000000000005</v>
      </c>
      <c r="X296" s="3">
        <f>V295+W295+X295</f>
        <v>2.907</v>
      </c>
      <c r="AB296" s="3">
        <f>Z295+AA295+AB295</f>
        <v>38.760000000000005</v>
      </c>
      <c r="AF296" s="3">
        <f>AD295+AE295+AF295</f>
        <v>2.907</v>
      </c>
      <c r="AJ296" s="3">
        <f>AH295+AI295+AJ295</f>
        <v>38.760000000000005</v>
      </c>
      <c r="AN296" s="3">
        <f>AL295+AM295+AN295</f>
        <v>2.907</v>
      </c>
      <c r="AR296" s="3">
        <f>AP295+AQ295+AR295</f>
        <v>38.760000000000005</v>
      </c>
      <c r="AV296" s="3">
        <f>AT295+AU295+AV295</f>
        <v>2.907</v>
      </c>
      <c r="AZ296" s="3">
        <f>AX295+AY295+AZ295</f>
        <v>193.8</v>
      </c>
      <c r="BD296" s="3">
        <f>BB295+BC295+BD295</f>
        <v>14.535</v>
      </c>
    </row>
    <row r="297" spans="1:56">
      <c r="A297">
        <v>1</v>
      </c>
      <c r="B297" s="12" t="s">
        <v>147</v>
      </c>
      <c r="C297" s="6"/>
      <c r="D297" s="7" t="s">
        <v>148</v>
      </c>
      <c r="E297" s="6"/>
      <c r="F297" s="6"/>
      <c r="G297" s="6"/>
      <c r="J297" s="3">
        <f>(J$293+J$294*J$289)*J$286</f>
        <v>32.299999999999997</v>
      </c>
      <c r="K297" s="3">
        <f>(K$293+K$294*K$289)*K$286</f>
        <v>3.2300000000000004</v>
      </c>
      <c r="L297" s="3">
        <f>(L$293+L$294*L$289)*L$286</f>
        <v>3.2300000000000004</v>
      </c>
      <c r="N297" s="3">
        <f>(N$293+N$294*N$289)*N$286</f>
        <v>2.4225000000000003</v>
      </c>
      <c r="O297" s="3">
        <f>(O$293+O$294*O$289)*O$286</f>
        <v>0.24225000000000002</v>
      </c>
      <c r="P297" s="3">
        <f>(P$293+P$294*P$289)*P$286</f>
        <v>0.24225000000000002</v>
      </c>
      <c r="R297" s="3">
        <f>(R$293+R$294*R$289)*R$286</f>
        <v>32.299999999999997</v>
      </c>
      <c r="S297" s="3">
        <f>(S$293+S$294*S$289)*S$286</f>
        <v>3.2300000000000004</v>
      </c>
      <c r="T297" s="3">
        <f>(T$293+T$294*T$289)*T$286</f>
        <v>3.2300000000000004</v>
      </c>
      <c r="V297" s="3">
        <f>(V$293+V$294*V$289)*V$286</f>
        <v>2.4225000000000003</v>
      </c>
      <c r="W297" s="3">
        <f>(W$293+W$294*W$289)*W$286</f>
        <v>0.24225000000000002</v>
      </c>
      <c r="X297" s="3">
        <f>(X$293+X$294*X$289)*X$286</f>
        <v>0.24225000000000002</v>
      </c>
      <c r="Z297" s="3">
        <f>(Z$293+Z$294*Z$289)*Z$286</f>
        <v>32.299999999999997</v>
      </c>
      <c r="AA297" s="3">
        <f>(AA$293+AA$294*AA$289)*AA$286</f>
        <v>3.2300000000000004</v>
      </c>
      <c r="AB297" s="3">
        <f>(AB$293+AB$294*AB$289)*AB$286</f>
        <v>3.2300000000000004</v>
      </c>
      <c r="AD297" s="3">
        <f>(AD$293+AD$294*AD$289)*AD$286</f>
        <v>2.4225000000000003</v>
      </c>
      <c r="AE297" s="3">
        <f>(AE$293+AE$294*AE$289)*AE$286</f>
        <v>0.24225000000000002</v>
      </c>
      <c r="AF297" s="3">
        <f>(AF$293+AF$294*AF$289)*AF$286</f>
        <v>0.24225000000000002</v>
      </c>
      <c r="AH297" s="3">
        <f>(AH$293+AH$294*AH$289)*AH$286</f>
        <v>32.299999999999997</v>
      </c>
      <c r="AI297" s="3">
        <f>(AI$293+AI$294*AI$289)*AI$286</f>
        <v>3.2300000000000004</v>
      </c>
      <c r="AJ297" s="3">
        <f>(AJ$293+AJ$294*AJ$289)*AJ$286</f>
        <v>3.2300000000000004</v>
      </c>
      <c r="AL297" s="3">
        <f>(AL$293+AL$294*AL$289)*AL$286</f>
        <v>2.4225000000000003</v>
      </c>
      <c r="AM297" s="3">
        <f>(AM$293+AM$294*AM$289)*AM$286</f>
        <v>0.24225000000000002</v>
      </c>
      <c r="AN297" s="3">
        <f>(AN$293+AN$294*AN$289)*AN$286</f>
        <v>0.24225000000000002</v>
      </c>
      <c r="AP297" s="3">
        <f>(AP$293+AP$294*AP$289)*AP$286</f>
        <v>32.299999999999997</v>
      </c>
      <c r="AQ297" s="3">
        <f>(AQ$293+AQ$294*AQ$289)*AQ$286</f>
        <v>3.2300000000000004</v>
      </c>
      <c r="AR297" s="3">
        <f>(AR$293+AR$294*AR$289)*AR$286</f>
        <v>3.2300000000000004</v>
      </c>
      <c r="AT297" s="3">
        <f>(AT$293+AT$294*AT$289)*AT$286</f>
        <v>2.4225000000000003</v>
      </c>
      <c r="AU297" s="3">
        <f>(AU$293+AU$294*AU$289)*AU$286</f>
        <v>0.24225000000000002</v>
      </c>
      <c r="AV297" s="3">
        <f>(AV$293+AV$294*AV$289)*AV$286</f>
        <v>0.24225000000000002</v>
      </c>
      <c r="AX297" s="3">
        <f>J297+R297+Z297+AH297+AP297</f>
        <v>161.5</v>
      </c>
      <c r="AY297" s="3">
        <f t="shared" ref="AY297:AZ297" si="47">K297+S297+AA297+AI297+AQ297</f>
        <v>16.150000000000002</v>
      </c>
      <c r="AZ297" s="3">
        <f t="shared" si="47"/>
        <v>16.150000000000002</v>
      </c>
      <c r="BB297" s="3">
        <f t="shared" ref="BB297:BD297" si="48">N297+V297+AD297+AL297+AT297</f>
        <v>12.112500000000001</v>
      </c>
      <c r="BC297" s="3">
        <f t="shared" si="48"/>
        <v>1.2112500000000002</v>
      </c>
      <c r="BD297" s="3">
        <f t="shared" si="48"/>
        <v>1.2112500000000002</v>
      </c>
    </row>
    <row r="298" spans="1:56">
      <c r="A298">
        <v>1</v>
      </c>
      <c r="B298" s="12" t="s">
        <v>147</v>
      </c>
      <c r="C298" s="6"/>
      <c r="E298" s="6"/>
      <c r="F298" s="6"/>
      <c r="G298" s="6"/>
      <c r="L298" s="3">
        <f>J297+K297+L297</f>
        <v>38.760000000000005</v>
      </c>
      <c r="P298" s="3">
        <f>N297+O297+P297</f>
        <v>2.907</v>
      </c>
      <c r="T298" s="3">
        <f>R297+S297+T297</f>
        <v>38.760000000000005</v>
      </c>
      <c r="X298" s="3">
        <f>V297+W297+X297</f>
        <v>2.907</v>
      </c>
      <c r="AB298" s="3">
        <f>Z297+AA297+AB297</f>
        <v>38.760000000000005</v>
      </c>
      <c r="AF298" s="3">
        <f>AD297+AE297+AF297</f>
        <v>2.907</v>
      </c>
      <c r="AJ298" s="3">
        <f>AH297+AI297+AJ297</f>
        <v>38.760000000000005</v>
      </c>
      <c r="AN298" s="3">
        <f>AL297+AM297+AN297</f>
        <v>2.907</v>
      </c>
      <c r="AR298" s="3">
        <f>AP297+AQ297+AR297</f>
        <v>38.760000000000005</v>
      </c>
      <c r="AV298" s="3">
        <f>AT297+AU297+AV297</f>
        <v>2.907</v>
      </c>
      <c r="AZ298" s="3">
        <f>AX297+AY297+AZ297</f>
        <v>193.8</v>
      </c>
      <c r="BD298" s="3">
        <f>BB297+BC297+BD297</f>
        <v>14.535</v>
      </c>
    </row>
    <row r="299" spans="1:56">
      <c r="A299">
        <v>1</v>
      </c>
      <c r="B299">
        <v>1</v>
      </c>
      <c r="C299" s="6"/>
      <c r="D299" s="6"/>
      <c r="E299" s="6"/>
      <c r="F299" s="6"/>
      <c r="G299" s="6"/>
      <c r="J299" s="6" t="s">
        <v>82</v>
      </c>
      <c r="K299" s="6"/>
      <c r="L299" s="6"/>
      <c r="M299" s="6"/>
      <c r="N299" s="6" t="s">
        <v>83</v>
      </c>
      <c r="O299" s="6"/>
      <c r="P299" s="6"/>
      <c r="R299" s="6" t="s">
        <v>82</v>
      </c>
      <c r="S299" s="6"/>
      <c r="T299" s="6"/>
      <c r="U299" s="6"/>
      <c r="V299" s="6" t="s">
        <v>83</v>
      </c>
      <c r="W299" s="6"/>
      <c r="X299" s="6"/>
      <c r="Z299" s="6" t="s">
        <v>82</v>
      </c>
      <c r="AA299" s="6"/>
      <c r="AB299" s="6"/>
      <c r="AC299" s="6"/>
      <c r="AD299" s="6" t="s">
        <v>83</v>
      </c>
      <c r="AE299" s="6"/>
      <c r="AF299" s="6"/>
      <c r="AH299" s="6" t="s">
        <v>82</v>
      </c>
      <c r="AI299" s="6"/>
      <c r="AJ299" s="6"/>
      <c r="AK299" s="6"/>
      <c r="AL299" s="6" t="s">
        <v>83</v>
      </c>
      <c r="AM299" s="6"/>
      <c r="AN299" s="6"/>
      <c r="AP299" s="6" t="s">
        <v>82</v>
      </c>
      <c r="AQ299" s="6"/>
      <c r="AR299" s="6"/>
      <c r="AS299" s="6"/>
      <c r="AT299" s="6" t="s">
        <v>83</v>
      </c>
      <c r="AU299" s="6"/>
      <c r="AV299" s="6"/>
      <c r="AX299" s="6" t="s">
        <v>82</v>
      </c>
      <c r="AY299" s="6"/>
      <c r="AZ299" s="6"/>
      <c r="BA299" s="6"/>
      <c r="BB299" s="6" t="s">
        <v>83</v>
      </c>
      <c r="BC299" s="6"/>
      <c r="BD299" s="6"/>
    </row>
    <row r="300" spans="1:56">
      <c r="A300" s="12" t="s">
        <v>84</v>
      </c>
      <c r="B300" s="12" t="s">
        <v>85</v>
      </c>
      <c r="C300" s="6"/>
      <c r="D300" s="4" t="s">
        <v>309</v>
      </c>
      <c r="E300" s="43"/>
      <c r="F300" s="44"/>
      <c r="G300" s="45"/>
      <c r="H300" s="46"/>
      <c r="J300" s="21" t="s">
        <v>86</v>
      </c>
      <c r="K300" s="20"/>
      <c r="L300" s="19"/>
      <c r="N300" s="21" t="s">
        <v>86</v>
      </c>
      <c r="O300" s="20"/>
      <c r="P300" s="19"/>
      <c r="R300" s="21" t="s">
        <v>87</v>
      </c>
      <c r="S300" s="20"/>
      <c r="T300" s="19"/>
      <c r="V300" s="21" t="s">
        <v>87</v>
      </c>
      <c r="W300" s="20"/>
      <c r="X300" s="19"/>
      <c r="Z300" s="21" t="s">
        <v>88</v>
      </c>
      <c r="AA300" s="20"/>
      <c r="AB300" s="19"/>
      <c r="AD300" s="21" t="s">
        <v>88</v>
      </c>
      <c r="AE300" s="20"/>
      <c r="AF300" s="19"/>
      <c r="AH300" s="21" t="s">
        <v>89</v>
      </c>
      <c r="AI300" s="20"/>
      <c r="AJ300" s="19"/>
      <c r="AL300" s="21" t="s">
        <v>89</v>
      </c>
      <c r="AM300" s="20"/>
      <c r="AN300" s="19"/>
      <c r="AP300" s="21" t="s">
        <v>90</v>
      </c>
      <c r="AQ300" s="20"/>
      <c r="AR300" s="19"/>
      <c r="AT300" s="21" t="s">
        <v>90</v>
      </c>
      <c r="AU300" s="20"/>
      <c r="AV300" s="19"/>
      <c r="AX300" s="21" t="s">
        <v>91</v>
      </c>
      <c r="AY300" s="20"/>
      <c r="AZ300" s="19"/>
      <c r="BB300" s="21" t="s">
        <v>91</v>
      </c>
      <c r="BC300" s="20"/>
      <c r="BD300" s="19"/>
    </row>
    <row r="301" spans="1:56">
      <c r="A301" s="12" t="s">
        <v>84</v>
      </c>
      <c r="B301" s="12" t="s">
        <v>85</v>
      </c>
      <c r="C301" s="6"/>
      <c r="D301" s="7"/>
      <c r="E301" s="7" t="s">
        <v>151</v>
      </c>
      <c r="F301" s="18" t="s">
        <v>92</v>
      </c>
      <c r="G301" s="7" t="s">
        <v>93</v>
      </c>
      <c r="H301" s="17" t="s">
        <v>94</v>
      </c>
      <c r="J301" s="18" t="s">
        <v>8</v>
      </c>
      <c r="K301" s="18" t="s">
        <v>9</v>
      </c>
      <c r="L301" s="18" t="s">
        <v>10</v>
      </c>
      <c r="N301" s="18" t="s">
        <v>8</v>
      </c>
      <c r="O301" s="18" t="s">
        <v>9</v>
      </c>
      <c r="P301" s="18" t="s">
        <v>10</v>
      </c>
      <c r="R301" s="18" t="s">
        <v>8</v>
      </c>
      <c r="S301" s="18" t="s">
        <v>9</v>
      </c>
      <c r="T301" s="18" t="s">
        <v>10</v>
      </c>
      <c r="V301" s="18" t="s">
        <v>8</v>
      </c>
      <c r="W301" s="18" t="s">
        <v>9</v>
      </c>
      <c r="X301" s="18" t="s">
        <v>10</v>
      </c>
      <c r="Z301" s="18" t="s">
        <v>8</v>
      </c>
      <c r="AA301" s="18" t="s">
        <v>9</v>
      </c>
      <c r="AB301" s="18" t="s">
        <v>10</v>
      </c>
      <c r="AD301" s="18" t="s">
        <v>8</v>
      </c>
      <c r="AE301" s="18" t="s">
        <v>9</v>
      </c>
      <c r="AF301" s="18" t="s">
        <v>10</v>
      </c>
      <c r="AH301" s="18" t="s">
        <v>8</v>
      </c>
      <c r="AI301" s="18" t="s">
        <v>9</v>
      </c>
      <c r="AJ301" s="18" t="s">
        <v>10</v>
      </c>
      <c r="AL301" s="18" t="s">
        <v>8</v>
      </c>
      <c r="AM301" s="18" t="s">
        <v>9</v>
      </c>
      <c r="AN301" s="18" t="s">
        <v>10</v>
      </c>
      <c r="AP301" s="18" t="s">
        <v>8</v>
      </c>
      <c r="AQ301" s="18" t="s">
        <v>9</v>
      </c>
      <c r="AR301" s="18" t="s">
        <v>10</v>
      </c>
      <c r="AT301" s="18" t="s">
        <v>8</v>
      </c>
      <c r="AU301" s="18" t="s">
        <v>9</v>
      </c>
      <c r="AV301" s="18" t="s">
        <v>10</v>
      </c>
      <c r="AX301" s="18" t="s">
        <v>8</v>
      </c>
      <c r="AY301" s="18" t="s">
        <v>9</v>
      </c>
      <c r="AZ301" s="18" t="s">
        <v>10</v>
      </c>
      <c r="BB301" s="18" t="s">
        <v>8</v>
      </c>
      <c r="BC301" s="18" t="s">
        <v>9</v>
      </c>
      <c r="BD301" s="18" t="s">
        <v>10</v>
      </c>
    </row>
    <row r="302" spans="1:56">
      <c r="A302" s="12" t="s">
        <v>84</v>
      </c>
      <c r="B302">
        <v>1</v>
      </c>
      <c r="C302" s="6"/>
      <c r="D302" s="29" t="s">
        <v>275</v>
      </c>
      <c r="E302" s="62" t="s">
        <v>122</v>
      </c>
      <c r="F302" s="14" t="s">
        <v>310</v>
      </c>
      <c r="G302" s="9"/>
      <c r="H302" s="5" t="s">
        <v>98</v>
      </c>
      <c r="J302" s="63">
        <f>$J$23</f>
        <v>1283224</v>
      </c>
      <c r="K302" s="79">
        <f>J302/10</f>
        <v>128322.4</v>
      </c>
      <c r="L302" s="79">
        <f>J302/10</f>
        <v>128322.4</v>
      </c>
      <c r="N302" s="66">
        <f>J302*0.6</f>
        <v>769934.4</v>
      </c>
      <c r="O302" s="79">
        <f>N302/10</f>
        <v>76993.440000000002</v>
      </c>
      <c r="P302" s="79">
        <f>N302/10</f>
        <v>76993.440000000002</v>
      </c>
      <c r="Q302" s="68"/>
      <c r="R302" s="72">
        <f>$R$23</f>
        <v>324154</v>
      </c>
      <c r="S302" s="79">
        <f>R302/10</f>
        <v>32415.4</v>
      </c>
      <c r="T302" s="79">
        <f>R302/10</f>
        <v>32415.4</v>
      </c>
      <c r="U302" s="68"/>
      <c r="V302" s="66">
        <f>R302*0.6</f>
        <v>194492.4</v>
      </c>
      <c r="W302" s="79">
        <f>V302/10</f>
        <v>19449.239999999998</v>
      </c>
      <c r="X302" s="79">
        <f>V302/10</f>
        <v>19449.239999999998</v>
      </c>
      <c r="Y302" s="68"/>
      <c r="Z302" s="72">
        <f>$Z$23</f>
        <v>874417</v>
      </c>
      <c r="AA302" s="79">
        <f>Z302/10</f>
        <v>87441.7</v>
      </c>
      <c r="AB302" s="79">
        <f>Z302/10</f>
        <v>87441.7</v>
      </c>
      <c r="AC302" s="68"/>
      <c r="AD302" s="66">
        <f>Z302*0.6</f>
        <v>524650.19999999995</v>
      </c>
      <c r="AE302" s="79">
        <f>AD302/10</f>
        <v>52465.02</v>
      </c>
      <c r="AF302" s="79">
        <f>AD302/10</f>
        <v>52465.02</v>
      </c>
      <c r="AG302" s="68"/>
      <c r="AH302" s="72">
        <f>$AH$23</f>
        <v>490774</v>
      </c>
      <c r="AI302" s="79">
        <f>AH302/10</f>
        <v>49077.4</v>
      </c>
      <c r="AJ302" s="79">
        <f>AH302/10</f>
        <v>49077.4</v>
      </c>
      <c r="AK302" s="68"/>
      <c r="AL302" s="66">
        <f>AH302*0.6</f>
        <v>294464.39999999997</v>
      </c>
      <c r="AM302" s="79">
        <f>AL302/10</f>
        <v>29446.439999999995</v>
      </c>
      <c r="AN302" s="79">
        <f>AL302/10</f>
        <v>29446.439999999995</v>
      </c>
      <c r="AO302" s="68"/>
      <c r="AP302" s="72">
        <f>$AP$23</f>
        <v>535319</v>
      </c>
      <c r="AQ302" s="79">
        <f>AP302/10</f>
        <v>53531.9</v>
      </c>
      <c r="AR302" s="79">
        <f>AP302/10</f>
        <v>53531.9</v>
      </c>
      <c r="AS302" s="68"/>
      <c r="AT302" s="66">
        <f>AP302*0.6</f>
        <v>321191.39999999997</v>
      </c>
      <c r="AU302" s="79">
        <f>AT302/10</f>
        <v>32119.139999999996</v>
      </c>
      <c r="AV302" s="79">
        <f>AT302/10</f>
        <v>32119.139999999996</v>
      </c>
    </row>
    <row r="303" spans="1:56">
      <c r="A303" s="12" t="s">
        <v>84</v>
      </c>
      <c r="B303">
        <v>1</v>
      </c>
      <c r="C303" s="6"/>
      <c r="D303" s="29" t="s">
        <v>276</v>
      </c>
      <c r="E303" s="62" t="s">
        <v>122</v>
      </c>
      <c r="F303" s="14" t="s">
        <v>310</v>
      </c>
      <c r="G303" s="9"/>
      <c r="H303" s="5" t="s">
        <v>98</v>
      </c>
      <c r="J303" s="63">
        <f>$J$24</f>
        <v>1990703</v>
      </c>
      <c r="K303" s="79">
        <f>J303/10</f>
        <v>199070.3</v>
      </c>
      <c r="L303" s="79">
        <f>J303/10</f>
        <v>199070.3</v>
      </c>
      <c r="N303" s="66">
        <f>J303*0.6</f>
        <v>1194421.8</v>
      </c>
      <c r="O303" s="79">
        <f>N303/10</f>
        <v>119442.18000000001</v>
      </c>
      <c r="P303" s="79">
        <f>N303/10</f>
        <v>119442.18000000001</v>
      </c>
      <c r="Q303" s="68"/>
      <c r="R303" s="72">
        <f>$R$24</f>
        <v>502870</v>
      </c>
      <c r="S303" s="79">
        <f>R303/10</f>
        <v>50287</v>
      </c>
      <c r="T303" s="79">
        <f>R303/10</f>
        <v>50287</v>
      </c>
      <c r="U303" s="68"/>
      <c r="V303" s="66">
        <f>R303*0.6</f>
        <v>301722</v>
      </c>
      <c r="W303" s="79">
        <f>V303/10</f>
        <v>30172.2</v>
      </c>
      <c r="X303" s="79">
        <f>V303/10</f>
        <v>30172.2</v>
      </c>
      <c r="Y303" s="68"/>
      <c r="Z303" s="72">
        <f>$Z$24</f>
        <v>1356509</v>
      </c>
      <c r="AA303" s="79">
        <f>Z303/10</f>
        <v>135650.9</v>
      </c>
      <c r="AB303" s="79">
        <f>Z303/10</f>
        <v>135650.9</v>
      </c>
      <c r="AC303" s="68"/>
      <c r="AD303" s="66">
        <f>Z303*0.6</f>
        <v>813905.4</v>
      </c>
      <c r="AE303" s="79">
        <f>AD303/10</f>
        <v>81390.540000000008</v>
      </c>
      <c r="AF303" s="79">
        <f>AD303/10</f>
        <v>81390.540000000008</v>
      </c>
      <c r="AG303" s="68"/>
      <c r="AH303" s="72">
        <f>$AH$24</f>
        <v>761351</v>
      </c>
      <c r="AI303" s="79">
        <f>AH303/10</f>
        <v>76135.100000000006</v>
      </c>
      <c r="AJ303" s="79">
        <f>AH303/10</f>
        <v>76135.100000000006</v>
      </c>
      <c r="AK303" s="68"/>
      <c r="AL303" s="66">
        <f>AH303*0.6</f>
        <v>456810.6</v>
      </c>
      <c r="AM303" s="79">
        <f>AL303/10</f>
        <v>45681.06</v>
      </c>
      <c r="AN303" s="79">
        <f>AL303/10</f>
        <v>45681.06</v>
      </c>
      <c r="AO303" s="68"/>
      <c r="AP303" s="72">
        <f>$AP$24</f>
        <v>830456</v>
      </c>
      <c r="AQ303" s="79">
        <f>AP303/10</f>
        <v>83045.600000000006</v>
      </c>
      <c r="AR303" s="79">
        <f>AP303/10</f>
        <v>83045.600000000006</v>
      </c>
      <c r="AS303" s="68"/>
      <c r="AT303" s="66">
        <f>AP303*0.6</f>
        <v>498273.6</v>
      </c>
      <c r="AU303" s="79">
        <f>AT303/10</f>
        <v>49827.360000000001</v>
      </c>
      <c r="AV303" s="79">
        <f>AT303/10</f>
        <v>49827.360000000001</v>
      </c>
    </row>
    <row r="304" spans="1:56">
      <c r="A304" s="12" t="s">
        <v>84</v>
      </c>
      <c r="B304">
        <v>1</v>
      </c>
      <c r="C304" s="6"/>
      <c r="D304" s="9" t="s">
        <v>295</v>
      </c>
      <c r="E304" s="9"/>
      <c r="F304" s="14" t="s">
        <v>310</v>
      </c>
      <c r="G304" s="9"/>
      <c r="H304" s="5" t="s">
        <v>17</v>
      </c>
      <c r="J304" s="9">
        <v>0.5</v>
      </c>
      <c r="K304" s="9">
        <v>0.5</v>
      </c>
      <c r="L304" s="9">
        <v>0.5</v>
      </c>
      <c r="N304" s="9">
        <v>0.5</v>
      </c>
      <c r="O304" s="9">
        <v>0.5</v>
      </c>
      <c r="P304" s="9">
        <v>0.5</v>
      </c>
      <c r="R304" s="9">
        <v>0.5</v>
      </c>
      <c r="S304" s="9">
        <v>0.5</v>
      </c>
      <c r="T304" s="9">
        <v>0.5</v>
      </c>
      <c r="V304" s="9">
        <v>0.5</v>
      </c>
      <c r="W304" s="9">
        <v>0.5</v>
      </c>
      <c r="X304" s="9">
        <v>0.5</v>
      </c>
      <c r="Z304" s="9">
        <v>0.5</v>
      </c>
      <c r="AA304" s="9">
        <v>0.5</v>
      </c>
      <c r="AB304" s="9">
        <v>0.5</v>
      </c>
      <c r="AD304" s="9">
        <v>0.5</v>
      </c>
      <c r="AE304" s="9">
        <v>0.5</v>
      </c>
      <c r="AF304" s="9">
        <v>0.5</v>
      </c>
      <c r="AH304" s="9">
        <v>0.5</v>
      </c>
      <c r="AI304" s="9">
        <v>0.5</v>
      </c>
      <c r="AJ304" s="9">
        <v>0.5</v>
      </c>
      <c r="AL304" s="9">
        <v>0.5</v>
      </c>
      <c r="AM304" s="9">
        <v>0.5</v>
      </c>
      <c r="AN304" s="9">
        <v>0.5</v>
      </c>
      <c r="AP304" s="9">
        <v>0.5</v>
      </c>
      <c r="AQ304" s="9">
        <v>0.5</v>
      </c>
      <c r="AR304" s="9">
        <v>0.5</v>
      </c>
      <c r="AT304" s="9">
        <v>0.5</v>
      </c>
      <c r="AU304" s="9">
        <v>0.5</v>
      </c>
      <c r="AV304" s="9">
        <v>0.5</v>
      </c>
    </row>
    <row r="305" spans="1:56">
      <c r="A305">
        <v>1</v>
      </c>
      <c r="B305">
        <v>1</v>
      </c>
      <c r="C305" s="6"/>
      <c r="D305" s="6"/>
      <c r="E305" s="6"/>
      <c r="F305" s="6"/>
      <c r="G305" s="6"/>
      <c r="J305" s="6"/>
      <c r="K305" s="6"/>
      <c r="L305" s="6"/>
      <c r="N305" s="6"/>
      <c r="O305" s="6"/>
      <c r="P305" s="6"/>
      <c r="R305" s="6"/>
      <c r="S305" s="6"/>
      <c r="T305" s="6"/>
      <c r="V305" s="6"/>
      <c r="W305" s="6"/>
      <c r="X305" s="6"/>
      <c r="Z305" s="6"/>
      <c r="AA305" s="6"/>
      <c r="AB305" s="6"/>
      <c r="AD305" s="6"/>
      <c r="AE305" s="6"/>
      <c r="AF305" s="6"/>
      <c r="AH305" s="6"/>
      <c r="AI305" s="6"/>
      <c r="AJ305" s="6"/>
      <c r="AL305" s="6"/>
      <c r="AM305" s="6"/>
      <c r="AN305" s="6"/>
      <c r="AP305" s="6"/>
      <c r="AQ305" s="6"/>
      <c r="AR305" s="6"/>
      <c r="AT305" s="6"/>
      <c r="AU305" s="6"/>
      <c r="AV305" s="6"/>
    </row>
    <row r="306" spans="1:56">
      <c r="A306">
        <v>1</v>
      </c>
      <c r="B306">
        <v>1</v>
      </c>
      <c r="C306" s="6"/>
      <c r="D306" s="9" t="s">
        <v>311</v>
      </c>
      <c r="E306" s="6"/>
      <c r="F306" s="6"/>
      <c r="G306" s="6"/>
      <c r="J306" s="8">
        <f>(J302*J304)/1000*J215*30</f>
        <v>90.467292</v>
      </c>
      <c r="K306" s="8">
        <f>K285*J214</f>
        <v>0.47500000000000003</v>
      </c>
      <c r="L306" s="8">
        <f>L285*J214</f>
        <v>0.47500000000000003</v>
      </c>
      <c r="N306" s="8">
        <f>(N302*N304)/1000*J215*30</f>
        <v>54.280375200000002</v>
      </c>
      <c r="O306" s="8">
        <f>O285*J214</f>
        <v>0.47500000000000003</v>
      </c>
      <c r="P306" s="8">
        <f>P285*J214</f>
        <v>0.47500000000000003</v>
      </c>
      <c r="R306" s="8">
        <f>(R302*R304)/1000*R215*30</f>
        <v>22.852857</v>
      </c>
      <c r="S306" s="8">
        <f>S285*R214</f>
        <v>0.47500000000000003</v>
      </c>
      <c r="T306" s="8">
        <f>T285*R214</f>
        <v>0.47500000000000003</v>
      </c>
      <c r="V306" s="8">
        <f>(V302*V304)/1000*R215*30</f>
        <v>13.711714200000001</v>
      </c>
      <c r="W306" s="8">
        <f>W285*R214</f>
        <v>0.47500000000000003</v>
      </c>
      <c r="X306" s="8">
        <f>X285*R214</f>
        <v>0.47500000000000003</v>
      </c>
      <c r="Z306" s="8">
        <f>(Z302*Z304)/1000*Z215*30</f>
        <v>61.646398500000004</v>
      </c>
      <c r="AA306" s="8">
        <f>AA285*Z214</f>
        <v>0.47500000000000003</v>
      </c>
      <c r="AB306" s="8">
        <f>AB285*Z214</f>
        <v>0.47500000000000003</v>
      </c>
      <c r="AD306" s="8">
        <f>(AD302*AD304)/1000*Z215*30</f>
        <v>36.987839100000002</v>
      </c>
      <c r="AE306" s="8">
        <f>AE285*Z214</f>
        <v>0.47500000000000003</v>
      </c>
      <c r="AF306" s="8">
        <f>AF285*Z214</f>
        <v>0.47500000000000003</v>
      </c>
      <c r="AH306" s="8">
        <f>(AH302*AH304)/1000*AH215*30</f>
        <v>34.599567000000008</v>
      </c>
      <c r="AI306" s="8">
        <f>AI285*AH214</f>
        <v>0.47500000000000003</v>
      </c>
      <c r="AJ306" s="8">
        <f>AJ285*AH214</f>
        <v>0.47500000000000003</v>
      </c>
      <c r="AL306" s="8">
        <f>(AL302*AL304)/1000*AH215*30</f>
        <v>20.7597402</v>
      </c>
      <c r="AM306" s="8">
        <f>AM285*AH214</f>
        <v>0.47500000000000003</v>
      </c>
      <c r="AN306" s="8">
        <f>AN285*AH214</f>
        <v>0.47500000000000003</v>
      </c>
      <c r="AP306" s="8">
        <f>(AP302*AP304)/1000*AP215*30</f>
        <v>37.7399895</v>
      </c>
      <c r="AQ306" s="8">
        <f>AQ285*AP214</f>
        <v>0.47500000000000003</v>
      </c>
      <c r="AR306" s="8">
        <f>AR285*AP214</f>
        <v>0.47500000000000003</v>
      </c>
      <c r="AT306" s="8">
        <f>(AT302*AT304)/1000*AP215*30</f>
        <v>22.643993699999999</v>
      </c>
      <c r="AU306" s="8">
        <f>AU285*AP214</f>
        <v>0.47500000000000003</v>
      </c>
      <c r="AV306" s="8">
        <f>AV285*AP214</f>
        <v>0.47500000000000003</v>
      </c>
      <c r="AX306" s="8">
        <f t="shared" ref="AX306:AZ310" si="49">J306+R306+Z306+AH306+AP306</f>
        <v>247.306104</v>
      </c>
      <c r="AY306" s="8">
        <f t="shared" si="49"/>
        <v>2.375</v>
      </c>
      <c r="AZ306" s="8">
        <f t="shared" si="49"/>
        <v>2.375</v>
      </c>
      <c r="BB306" s="8">
        <f t="shared" ref="BB306:BD310" si="50">N306+V306+AD306+AL306+AT306</f>
        <v>148.38366239999999</v>
      </c>
      <c r="BC306" s="8">
        <f t="shared" si="50"/>
        <v>2.375</v>
      </c>
      <c r="BD306" s="8">
        <f t="shared" si="50"/>
        <v>2.375</v>
      </c>
    </row>
    <row r="307" spans="1:56">
      <c r="A307">
        <v>1</v>
      </c>
      <c r="B307">
        <v>1</v>
      </c>
      <c r="C307" s="6"/>
      <c r="D307" s="9" t="s">
        <v>312</v>
      </c>
      <c r="E307" s="6"/>
      <c r="F307" s="6"/>
      <c r="G307" s="6"/>
      <c r="J307" s="8">
        <f>(J303*J304)/1000*J215*30</f>
        <v>140.34456150000003</v>
      </c>
      <c r="K307" s="8">
        <f>K285*J219</f>
        <v>9.5000000000000001E-2</v>
      </c>
      <c r="L307" s="8">
        <f>L285*J219</f>
        <v>9.5000000000000001E-2</v>
      </c>
      <c r="N307" s="8">
        <f>(N303*N304)/1000*J215*30</f>
        <v>84.20673690000001</v>
      </c>
      <c r="O307" s="8">
        <f>O285*J219</f>
        <v>9.5000000000000001E-2</v>
      </c>
      <c r="P307" s="8">
        <f>P285*J219</f>
        <v>9.5000000000000001E-2</v>
      </c>
      <c r="R307" s="8">
        <f>(R303*R304)/1000*R215*30</f>
        <v>35.452334999999998</v>
      </c>
      <c r="S307" s="8">
        <f>S285*R219</f>
        <v>9.5000000000000001E-2</v>
      </c>
      <c r="T307" s="8">
        <f>T285*R219</f>
        <v>9.5000000000000001E-2</v>
      </c>
      <c r="V307" s="8">
        <f>(V303*V304)/1000*R215*30</f>
        <v>21.271401000000001</v>
      </c>
      <c r="W307" s="8">
        <f>W285*R219</f>
        <v>9.5000000000000001E-2</v>
      </c>
      <c r="X307" s="8">
        <f>X285*R219</f>
        <v>9.5000000000000001E-2</v>
      </c>
      <c r="Z307" s="8">
        <f>(Z303*Z304)/1000*Z215*30</f>
        <v>95.633884500000008</v>
      </c>
      <c r="AA307" s="8">
        <f>AA285*Z219</f>
        <v>9.5000000000000001E-2</v>
      </c>
      <c r="AB307" s="8">
        <f>AB285*Z219</f>
        <v>9.5000000000000001E-2</v>
      </c>
      <c r="AD307" s="8">
        <f>(AD303*AD304)/1000*Z215*30</f>
        <v>57.380330700000002</v>
      </c>
      <c r="AE307" s="8">
        <f>AE285*Z219</f>
        <v>9.5000000000000001E-2</v>
      </c>
      <c r="AF307" s="8">
        <f>AF285*Z219</f>
        <v>9.5000000000000001E-2</v>
      </c>
      <c r="AH307" s="8">
        <f>(AH303*AH304)/1000*AH215*30</f>
        <v>53.675245500000003</v>
      </c>
      <c r="AI307" s="8">
        <f>AI285*AH219</f>
        <v>9.5000000000000001E-2</v>
      </c>
      <c r="AJ307" s="8">
        <f>AJ285*AH219</f>
        <v>9.5000000000000001E-2</v>
      </c>
      <c r="AL307" s="8">
        <f>(AL303*AL304)/1000*AH215*30</f>
        <v>32.2051473</v>
      </c>
      <c r="AM307" s="8">
        <f>AM285*AH219</f>
        <v>9.5000000000000001E-2</v>
      </c>
      <c r="AN307" s="8">
        <f>AN285*AH219</f>
        <v>9.5000000000000001E-2</v>
      </c>
      <c r="AP307" s="8">
        <f>(AP303*AP304)/1000*AP215*30</f>
        <v>58.547148</v>
      </c>
      <c r="AQ307" s="8">
        <f>AQ285*AP219</f>
        <v>9.5000000000000001E-2</v>
      </c>
      <c r="AR307" s="8">
        <f>AR285*AP219</f>
        <v>9.5000000000000001E-2</v>
      </c>
      <c r="AT307" s="8">
        <f>(AT303*AT304)/1000*AP215*30</f>
        <v>35.1282888</v>
      </c>
      <c r="AU307" s="8">
        <f>AU285*AP219</f>
        <v>9.5000000000000001E-2</v>
      </c>
      <c r="AV307" s="8">
        <f>AV285*AP219</f>
        <v>9.5000000000000001E-2</v>
      </c>
      <c r="AX307" s="8">
        <f t="shared" si="49"/>
        <v>383.65317450000003</v>
      </c>
      <c r="AY307" s="8">
        <f t="shared" si="49"/>
        <v>0.47499999999999998</v>
      </c>
      <c r="AZ307" s="8">
        <f t="shared" si="49"/>
        <v>0.47499999999999998</v>
      </c>
      <c r="BB307" s="8">
        <f t="shared" si="50"/>
        <v>230.19190470000001</v>
      </c>
      <c r="BC307" s="8">
        <f t="shared" si="50"/>
        <v>0.47499999999999998</v>
      </c>
      <c r="BD307" s="8">
        <f t="shared" si="50"/>
        <v>0.47499999999999998</v>
      </c>
    </row>
    <row r="308" spans="1:56">
      <c r="A308">
        <v>1</v>
      </c>
      <c r="B308">
        <v>1</v>
      </c>
      <c r="C308" s="6"/>
      <c r="D308" s="9" t="s">
        <v>313</v>
      </c>
      <c r="E308" s="6"/>
      <c r="F308" s="6"/>
      <c r="G308" s="6"/>
      <c r="J308" s="8">
        <f>(J302*J304)/1000*J216*30</f>
        <v>7.1218931999999997</v>
      </c>
      <c r="K308" s="8">
        <f>K285*J214</f>
        <v>0.47500000000000003</v>
      </c>
      <c r="L308" s="8">
        <f>L285*J214</f>
        <v>0.47500000000000003</v>
      </c>
      <c r="N308" s="8">
        <f>(N302*N304)/1000*J216*30</f>
        <v>4.2731359199999996</v>
      </c>
      <c r="O308" s="8">
        <f>O285*J214</f>
        <v>0.47500000000000003</v>
      </c>
      <c r="P308" s="8">
        <f>P285*J214</f>
        <v>0.47500000000000003</v>
      </c>
      <c r="R308" s="8">
        <f>(R302*R304)/1000*R216*30</f>
        <v>1.7990546999999999</v>
      </c>
      <c r="S308" s="8">
        <f>S285*R214</f>
        <v>0.47500000000000003</v>
      </c>
      <c r="T308" s="8">
        <f>T285*R214</f>
        <v>0.47500000000000003</v>
      </c>
      <c r="V308" s="8">
        <f>(V302*V304)/1000*R216*30</f>
        <v>1.0794328199999998</v>
      </c>
      <c r="W308" s="8">
        <f>W285*R214</f>
        <v>0.47500000000000003</v>
      </c>
      <c r="X308" s="8">
        <f>X285*R214</f>
        <v>0.47500000000000003</v>
      </c>
      <c r="Z308" s="8">
        <f>(Z302*Z304)/1000*Z216*30</f>
        <v>4.8530143500000005</v>
      </c>
      <c r="AA308" s="8">
        <f>AA285*Z214</f>
        <v>0.47500000000000003</v>
      </c>
      <c r="AB308" s="8">
        <f>AB285*Z214</f>
        <v>0.47500000000000003</v>
      </c>
      <c r="AD308" s="8">
        <f>(AD302*AD304)/1000*Z216*30</f>
        <v>2.9118086099999996</v>
      </c>
      <c r="AE308" s="8">
        <f>AE285*Z214</f>
        <v>0.47500000000000003</v>
      </c>
      <c r="AF308" s="8">
        <f>AF285*Z214</f>
        <v>0.47500000000000003</v>
      </c>
      <c r="AH308" s="8">
        <f>(AH302*AH304)/1000*AH216*30</f>
        <v>2.7237956999999997</v>
      </c>
      <c r="AI308" s="8">
        <f>AI285*AH214</f>
        <v>0.47500000000000003</v>
      </c>
      <c r="AJ308" s="8">
        <f>AJ285*AH214</f>
        <v>0.47500000000000003</v>
      </c>
      <c r="AL308" s="8">
        <f>(AL302*AL304)/1000*AH216*30</f>
        <v>1.6342774199999999</v>
      </c>
      <c r="AM308" s="8">
        <f>AM285*AH214</f>
        <v>0.47500000000000003</v>
      </c>
      <c r="AN308" s="8">
        <f>AN285*AH214</f>
        <v>0.47500000000000003</v>
      </c>
      <c r="AP308" s="8">
        <f>(AP302*AP304)/1000*AP216*30</f>
        <v>2.9710204499999997</v>
      </c>
      <c r="AQ308" s="8">
        <f>AQ285*AP214</f>
        <v>0.47500000000000003</v>
      </c>
      <c r="AR308" s="8">
        <f>AR285*AP214</f>
        <v>0.47500000000000003</v>
      </c>
      <c r="AT308" s="8">
        <f>(AT302*AT304)/1000*AP216*30</f>
        <v>1.7826122699999998</v>
      </c>
      <c r="AU308" s="8">
        <f>AU285*AP214</f>
        <v>0.47500000000000003</v>
      </c>
      <c r="AV308" s="8">
        <f>AV285*AP214</f>
        <v>0.47500000000000003</v>
      </c>
      <c r="AX308" s="8">
        <f t="shared" si="49"/>
        <v>19.468778400000001</v>
      </c>
      <c r="AY308" s="8">
        <f t="shared" si="49"/>
        <v>2.375</v>
      </c>
      <c r="AZ308" s="8">
        <f t="shared" si="49"/>
        <v>2.375</v>
      </c>
      <c r="BB308" s="8">
        <f t="shared" si="50"/>
        <v>11.68126704</v>
      </c>
      <c r="BC308" s="8">
        <f t="shared" si="50"/>
        <v>2.375</v>
      </c>
      <c r="BD308" s="8">
        <f t="shared" si="50"/>
        <v>2.375</v>
      </c>
    </row>
    <row r="309" spans="1:56">
      <c r="A309">
        <v>1</v>
      </c>
      <c r="B309">
        <v>1</v>
      </c>
      <c r="C309" s="6"/>
      <c r="D309" s="9" t="s">
        <v>314</v>
      </c>
      <c r="E309" s="6"/>
      <c r="F309" s="6"/>
      <c r="G309" s="6"/>
      <c r="J309" s="8">
        <f>(J303*J304)/1000*J216*30</f>
        <v>11.048401650000001</v>
      </c>
      <c r="K309" s="8">
        <f>K285*J219</f>
        <v>9.5000000000000001E-2</v>
      </c>
      <c r="L309" s="8">
        <f>L285*J219</f>
        <v>9.5000000000000001E-2</v>
      </c>
      <c r="N309" s="8">
        <f>(N303*N304)/1000*J216*30</f>
        <v>6.62904099</v>
      </c>
      <c r="O309" s="8">
        <f>O285*J219</f>
        <v>9.5000000000000001E-2</v>
      </c>
      <c r="P309" s="8">
        <f>P285*J219</f>
        <v>9.5000000000000001E-2</v>
      </c>
      <c r="R309" s="8">
        <f>(R303*R304)/1000*R216*30</f>
        <v>2.7909285000000001</v>
      </c>
      <c r="S309" s="8">
        <f>S285*R219</f>
        <v>9.5000000000000001E-2</v>
      </c>
      <c r="T309" s="8">
        <f>T285*R219</f>
        <v>9.5000000000000001E-2</v>
      </c>
      <c r="V309" s="8">
        <f>(V303*V304)/1000*R216*30</f>
        <v>1.6745570999999999</v>
      </c>
      <c r="W309" s="8">
        <f>W285*R219</f>
        <v>9.5000000000000001E-2</v>
      </c>
      <c r="X309" s="8">
        <f>X285*R219</f>
        <v>9.5000000000000001E-2</v>
      </c>
      <c r="Z309" s="8">
        <f>(Z303*Z304)/1000*Z216*30</f>
        <v>7.5286249500000002</v>
      </c>
      <c r="AA309" s="8">
        <f>AA285*Z219</f>
        <v>9.5000000000000001E-2</v>
      </c>
      <c r="AB309" s="8">
        <f>AB285*Z219</f>
        <v>9.5000000000000001E-2</v>
      </c>
      <c r="AD309" s="8">
        <f>(AD303*AD304)/1000*Z216*30</f>
        <v>4.5171749700000001</v>
      </c>
      <c r="AE309" s="8">
        <f>AE285*Z219</f>
        <v>9.5000000000000001E-2</v>
      </c>
      <c r="AF309" s="8">
        <f>AF285*Z219</f>
        <v>9.5000000000000001E-2</v>
      </c>
      <c r="AH309" s="8">
        <f>(AH303*AH304)/1000*AH216*30</f>
        <v>4.2254980500000006</v>
      </c>
      <c r="AI309" s="8">
        <f>AI285*AH219</f>
        <v>9.5000000000000001E-2</v>
      </c>
      <c r="AJ309" s="8">
        <f>AJ285*AH219</f>
        <v>9.5000000000000001E-2</v>
      </c>
      <c r="AL309" s="8">
        <f>(AL303*AL304)/1000*AH216*30</f>
        <v>2.5352988299999999</v>
      </c>
      <c r="AM309" s="8">
        <f>AM285*AH219</f>
        <v>9.5000000000000001E-2</v>
      </c>
      <c r="AN309" s="8">
        <f>AN285*AH219</f>
        <v>9.5000000000000001E-2</v>
      </c>
      <c r="AP309" s="8">
        <f>(AP303*AP304)/1000*AP216*30</f>
        <v>4.6090308000000002</v>
      </c>
      <c r="AQ309" s="8">
        <f>AQ285*AP219</f>
        <v>9.5000000000000001E-2</v>
      </c>
      <c r="AR309" s="8">
        <f>AR285*AP219</f>
        <v>9.5000000000000001E-2</v>
      </c>
      <c r="AT309" s="8">
        <f>(AT303*AT304)/1000*AP216*30</f>
        <v>2.7654184799999997</v>
      </c>
      <c r="AU309" s="8">
        <f>AU285*AP219</f>
        <v>9.5000000000000001E-2</v>
      </c>
      <c r="AV309" s="8">
        <f>AV285*AP219</f>
        <v>9.5000000000000001E-2</v>
      </c>
      <c r="AX309" s="8">
        <f t="shared" si="49"/>
        <v>30.202483950000001</v>
      </c>
      <c r="AY309" s="8">
        <f t="shared" si="49"/>
        <v>0.47499999999999998</v>
      </c>
      <c r="AZ309" s="8">
        <f t="shared" si="49"/>
        <v>0.47499999999999998</v>
      </c>
      <c r="BB309" s="8">
        <f t="shared" si="50"/>
        <v>18.12149037</v>
      </c>
      <c r="BC309" s="8">
        <f t="shared" si="50"/>
        <v>0.47499999999999998</v>
      </c>
      <c r="BD309" s="8">
        <f t="shared" si="50"/>
        <v>0.47499999999999998</v>
      </c>
    </row>
    <row r="310" spans="1:56">
      <c r="A310">
        <v>1</v>
      </c>
      <c r="B310" s="12" t="s">
        <v>145</v>
      </c>
      <c r="C310" s="6"/>
      <c r="D310" s="7" t="s">
        <v>146</v>
      </c>
      <c r="E310" s="6"/>
      <c r="F310" s="6"/>
      <c r="G310" s="6"/>
      <c r="J310" s="3">
        <f>J306+J308</f>
        <v>97.589185200000003</v>
      </c>
      <c r="K310" s="3">
        <f>K306+K308</f>
        <v>0.95000000000000007</v>
      </c>
      <c r="L310" s="3">
        <f>L306+L308</f>
        <v>0.95000000000000007</v>
      </c>
      <c r="N310" s="3">
        <f>N306+N308</f>
        <v>58.553511120000003</v>
      </c>
      <c r="O310" s="3">
        <f>O306+O308</f>
        <v>0.95000000000000007</v>
      </c>
      <c r="P310" s="3">
        <f>P306+P308</f>
        <v>0.95000000000000007</v>
      </c>
      <c r="R310" s="3">
        <f>R306+R308</f>
        <v>24.651911699999999</v>
      </c>
      <c r="S310" s="3">
        <f>S306+S308</f>
        <v>0.95000000000000007</v>
      </c>
      <c r="T310" s="3">
        <f>T306+T308</f>
        <v>0.95000000000000007</v>
      </c>
      <c r="V310" s="3">
        <f>V306+V308</f>
        <v>14.79114702</v>
      </c>
      <c r="W310" s="3">
        <f>W306+W308</f>
        <v>0.95000000000000007</v>
      </c>
      <c r="X310" s="3">
        <f>X306+X308</f>
        <v>0.95000000000000007</v>
      </c>
      <c r="Z310" s="3">
        <f>Z306+Z308</f>
        <v>66.499412849999999</v>
      </c>
      <c r="AA310" s="3">
        <f>AA306+AA308</f>
        <v>0.95000000000000007</v>
      </c>
      <c r="AB310" s="3">
        <f>AB306+AB308</f>
        <v>0.95000000000000007</v>
      </c>
      <c r="AD310" s="3">
        <f>AD306+AD308</f>
        <v>39.899647710000004</v>
      </c>
      <c r="AE310" s="3">
        <f>AE306+AE308</f>
        <v>0.95000000000000007</v>
      </c>
      <c r="AF310" s="3">
        <f>AF306+AF308</f>
        <v>0.95000000000000007</v>
      </c>
      <c r="AH310" s="3">
        <f>AH306+AH308</f>
        <v>37.323362700000004</v>
      </c>
      <c r="AI310" s="3">
        <f>AI306+AI308</f>
        <v>0.95000000000000007</v>
      </c>
      <c r="AJ310" s="3">
        <f>AJ306+AJ308</f>
        <v>0.95000000000000007</v>
      </c>
      <c r="AL310" s="3">
        <f>AL306+AL308</f>
        <v>22.39401762</v>
      </c>
      <c r="AM310" s="3">
        <f>AM306+AM308</f>
        <v>0.95000000000000007</v>
      </c>
      <c r="AN310" s="3">
        <f>AN306+AN308</f>
        <v>0.95000000000000007</v>
      </c>
      <c r="AP310" s="3">
        <f>AP306+AP308</f>
        <v>40.711009949999998</v>
      </c>
      <c r="AQ310" s="3">
        <f>AQ306+AQ308</f>
        <v>0.95000000000000007</v>
      </c>
      <c r="AR310" s="3">
        <f>AR306+AR308</f>
        <v>0.95000000000000007</v>
      </c>
      <c r="AT310" s="3">
        <f>AT306+AT308</f>
        <v>24.426605970000001</v>
      </c>
      <c r="AU310" s="3">
        <f>AU306+AU308</f>
        <v>0.95000000000000007</v>
      </c>
      <c r="AV310" s="3">
        <f>AV306+AV308</f>
        <v>0.95000000000000007</v>
      </c>
      <c r="AX310" s="3">
        <f>J310+R310+Z310+AH310+AP310</f>
        <v>266.77488240000002</v>
      </c>
      <c r="AY310" s="3">
        <f t="shared" si="49"/>
        <v>4.75</v>
      </c>
      <c r="AZ310" s="3">
        <f t="shared" si="49"/>
        <v>4.75</v>
      </c>
      <c r="BB310" s="3">
        <f t="shared" si="50"/>
        <v>160.06492944000001</v>
      </c>
      <c r="BC310" s="3">
        <f t="shared" si="50"/>
        <v>4.75</v>
      </c>
      <c r="BD310" s="3">
        <f t="shared" si="50"/>
        <v>4.75</v>
      </c>
    </row>
    <row r="311" spans="1:56">
      <c r="A311">
        <v>1</v>
      </c>
      <c r="B311" s="12" t="s">
        <v>145</v>
      </c>
      <c r="C311" s="6"/>
      <c r="E311" s="6"/>
      <c r="F311" s="6"/>
      <c r="G311" s="6"/>
      <c r="L311" s="3">
        <f>J310+K310+L310</f>
        <v>99.489185200000009</v>
      </c>
      <c r="P311" s="3">
        <f>N310+O310+P310</f>
        <v>60.453511120000009</v>
      </c>
      <c r="T311" s="3">
        <f>R310+S310+T310</f>
        <v>26.551911699999998</v>
      </c>
      <c r="X311" s="3">
        <f>V310+W310+X310</f>
        <v>16.691147019999999</v>
      </c>
      <c r="AB311" s="3">
        <f>Z310+AA310+AB310</f>
        <v>68.399412850000004</v>
      </c>
      <c r="AF311" s="3">
        <f>AD310+AE310+AF310</f>
        <v>41.799647710000009</v>
      </c>
      <c r="AJ311" s="3">
        <f>AH310+AI310+AJ310</f>
        <v>39.22336270000001</v>
      </c>
      <c r="AN311" s="3">
        <f>AL310+AM310+AN310</f>
        <v>24.294017619999998</v>
      </c>
      <c r="AR311" s="3">
        <f>AP310+AQ310+AR310</f>
        <v>42.611009950000003</v>
      </c>
      <c r="AV311" s="3">
        <f>AT310+AU310+AV310</f>
        <v>26.326605969999999</v>
      </c>
      <c r="AZ311" s="3">
        <f>AX310+AY310+AZ310</f>
        <v>276.27488240000002</v>
      </c>
      <c r="BD311" s="3">
        <f>BB310+BC310+BD310</f>
        <v>169.56492944000001</v>
      </c>
    </row>
    <row r="312" spans="1:56">
      <c r="A312">
        <v>1</v>
      </c>
      <c r="B312" s="12" t="s">
        <v>147</v>
      </c>
      <c r="C312" s="6"/>
      <c r="D312" s="7" t="s">
        <v>148</v>
      </c>
      <c r="E312" s="6"/>
      <c r="F312" s="6"/>
      <c r="G312" s="6"/>
      <c r="J312" s="3">
        <f>J307+J309</f>
        <v>151.39296315000001</v>
      </c>
      <c r="K312" s="3">
        <f>K307+K309</f>
        <v>0.19</v>
      </c>
      <c r="L312" s="3">
        <f>L307+L309</f>
        <v>0.19</v>
      </c>
      <c r="N312" s="3">
        <f>N307+N309</f>
        <v>90.835777890000003</v>
      </c>
      <c r="O312" s="3">
        <f>O307+O309</f>
        <v>0.19</v>
      </c>
      <c r="P312" s="3">
        <f>P307+P309</f>
        <v>0.19</v>
      </c>
      <c r="R312" s="3">
        <f>R307+R309</f>
        <v>38.243263499999998</v>
      </c>
      <c r="S312" s="3">
        <f>S307+S309</f>
        <v>0.19</v>
      </c>
      <c r="T312" s="3">
        <f>T307+T309</f>
        <v>0.19</v>
      </c>
      <c r="V312" s="3">
        <f>V307+V309</f>
        <v>22.945958100000002</v>
      </c>
      <c r="W312" s="3">
        <f>W307+W309</f>
        <v>0.19</v>
      </c>
      <c r="X312" s="3">
        <f>X307+X309</f>
        <v>0.19</v>
      </c>
      <c r="Z312" s="3">
        <f>Z307+Z309</f>
        <v>103.16250945</v>
      </c>
      <c r="AA312" s="3">
        <f>AA307+AA309</f>
        <v>0.19</v>
      </c>
      <c r="AB312" s="3">
        <f>AB307+AB309</f>
        <v>0.19</v>
      </c>
      <c r="AD312" s="3">
        <f>AD307+AD309</f>
        <v>61.897505670000001</v>
      </c>
      <c r="AE312" s="3">
        <f>AE307+AE309</f>
        <v>0.19</v>
      </c>
      <c r="AF312" s="3">
        <f>AF307+AF309</f>
        <v>0.19</v>
      </c>
      <c r="AH312" s="3">
        <f>AH307+AH309</f>
        <v>57.900743550000001</v>
      </c>
      <c r="AI312" s="3">
        <f>AI307+AI309</f>
        <v>0.19</v>
      </c>
      <c r="AJ312" s="3">
        <f>AJ307+AJ309</f>
        <v>0.19</v>
      </c>
      <c r="AL312" s="3">
        <f>AL307+AL309</f>
        <v>34.740446130000002</v>
      </c>
      <c r="AM312" s="3">
        <f>AM307+AM309</f>
        <v>0.19</v>
      </c>
      <c r="AN312" s="3">
        <f>AN307+AN309</f>
        <v>0.19</v>
      </c>
      <c r="AP312" s="3">
        <f>AP307+AP309</f>
        <v>63.156178799999999</v>
      </c>
      <c r="AQ312" s="3">
        <f>AQ307+AQ309</f>
        <v>0.19</v>
      </c>
      <c r="AR312" s="3">
        <f>AR307+AR309</f>
        <v>0.19</v>
      </c>
      <c r="AT312" s="3">
        <f>AT307+AT309</f>
        <v>37.893707280000001</v>
      </c>
      <c r="AU312" s="3">
        <f>AU307+AU309</f>
        <v>0.19</v>
      </c>
      <c r="AV312" s="3">
        <f>AV307+AV309</f>
        <v>0.19</v>
      </c>
      <c r="AX312" s="3">
        <f>J312+R312+Z312+AH312+AP312</f>
        <v>413.85565845000008</v>
      </c>
      <c r="AY312" s="3">
        <f t="shared" ref="AY312:AZ312" si="51">K312+S312+AA312+AI312+AQ312</f>
        <v>0.95</v>
      </c>
      <c r="AZ312" s="3">
        <f t="shared" si="51"/>
        <v>0.95</v>
      </c>
      <c r="BB312" s="3">
        <f t="shared" ref="BB312:BD312" si="52">N312+V312+AD312+AL312+AT312</f>
        <v>248.31339507000001</v>
      </c>
      <c r="BC312" s="3">
        <f t="shared" si="52"/>
        <v>0.95</v>
      </c>
      <c r="BD312" s="3">
        <f t="shared" si="52"/>
        <v>0.95</v>
      </c>
    </row>
    <row r="313" spans="1:56">
      <c r="A313">
        <v>1</v>
      </c>
      <c r="B313" s="12" t="s">
        <v>147</v>
      </c>
      <c r="C313" s="6"/>
      <c r="E313" s="6"/>
      <c r="F313" s="6"/>
      <c r="G313" s="6"/>
      <c r="L313" s="3">
        <f>J312+K312+L312</f>
        <v>151.77296315000001</v>
      </c>
      <c r="P313" s="3">
        <f>N312+O312+P312</f>
        <v>91.215777889999998</v>
      </c>
      <c r="T313" s="3">
        <f>R312+S312+T312</f>
        <v>38.623263499999993</v>
      </c>
      <c r="X313" s="3">
        <f>V312+W312+X312</f>
        <v>23.325958100000005</v>
      </c>
      <c r="AB313" s="3">
        <f>Z312+AA312+AB312</f>
        <v>103.54250945</v>
      </c>
      <c r="AF313" s="3">
        <f>AD312+AE312+AF312</f>
        <v>62.277505669999996</v>
      </c>
      <c r="AJ313" s="3">
        <f>AH312+AI312+AJ312</f>
        <v>58.280743549999997</v>
      </c>
      <c r="AN313" s="3">
        <f>AL312+AM312+AN312</f>
        <v>35.120446129999998</v>
      </c>
      <c r="AR313" s="3">
        <f>AP312+AQ312+AR312</f>
        <v>63.536178799999995</v>
      </c>
      <c r="AV313" s="3">
        <f>AT312+AU312+AV312</f>
        <v>38.273707279999996</v>
      </c>
      <c r="AZ313" s="3">
        <f>AX312+AY312+AZ312</f>
        <v>415.75565845000006</v>
      </c>
      <c r="BD313" s="3">
        <f>BB312+BC312+BD312</f>
        <v>250.21339506999999</v>
      </c>
    </row>
    <row r="314" spans="1:56">
      <c r="A314">
        <v>1</v>
      </c>
      <c r="B314">
        <v>1</v>
      </c>
      <c r="C314" s="6"/>
      <c r="D314" s="6"/>
      <c r="E314" s="6"/>
      <c r="F314" s="6"/>
      <c r="G314" s="6"/>
      <c r="J314" s="6" t="s">
        <v>82</v>
      </c>
      <c r="K314" s="6"/>
      <c r="L314" s="6"/>
      <c r="M314" s="6"/>
      <c r="N314" s="6" t="s">
        <v>83</v>
      </c>
      <c r="O314" s="6"/>
      <c r="P314" s="6"/>
      <c r="R314" s="6" t="s">
        <v>82</v>
      </c>
      <c r="S314" s="6"/>
      <c r="T314" s="6"/>
      <c r="U314" s="6"/>
      <c r="V314" s="6" t="s">
        <v>83</v>
      </c>
      <c r="W314" s="6"/>
      <c r="X314" s="6"/>
      <c r="Z314" s="6" t="s">
        <v>82</v>
      </c>
      <c r="AA314" s="6"/>
      <c r="AB314" s="6"/>
      <c r="AC314" s="6"/>
      <c r="AD314" s="6" t="s">
        <v>83</v>
      </c>
      <c r="AE314" s="6"/>
      <c r="AF314" s="6"/>
      <c r="AH314" s="6" t="s">
        <v>82</v>
      </c>
      <c r="AI314" s="6"/>
      <c r="AJ314" s="6"/>
      <c r="AK314" s="6"/>
      <c r="AL314" s="6" t="s">
        <v>83</v>
      </c>
      <c r="AM314" s="6"/>
      <c r="AN314" s="6"/>
      <c r="AP314" s="6" t="s">
        <v>82</v>
      </c>
      <c r="AQ314" s="6"/>
      <c r="AR314" s="6"/>
      <c r="AS314" s="6"/>
      <c r="AT314" s="6" t="s">
        <v>83</v>
      </c>
      <c r="AU314" s="6"/>
      <c r="AV314" s="6"/>
      <c r="AX314" s="6" t="s">
        <v>82</v>
      </c>
      <c r="AY314" s="6"/>
      <c r="AZ314" s="6"/>
      <c r="BA314" s="6"/>
      <c r="BB314" s="6" t="s">
        <v>83</v>
      </c>
      <c r="BC314" s="6"/>
      <c r="BD314" s="6"/>
    </row>
    <row r="315" spans="1:56">
      <c r="A315" s="12" t="s">
        <v>84</v>
      </c>
      <c r="B315" s="12" t="s">
        <v>85</v>
      </c>
      <c r="C315" s="6"/>
      <c r="D315" s="4" t="s">
        <v>315</v>
      </c>
      <c r="E315" s="88" t="s">
        <v>285</v>
      </c>
      <c r="F315" s="44"/>
      <c r="G315" s="45"/>
      <c r="H315" s="46"/>
      <c r="J315" s="21" t="s">
        <v>86</v>
      </c>
      <c r="K315" s="20"/>
      <c r="L315" s="19"/>
      <c r="N315" s="21" t="s">
        <v>86</v>
      </c>
      <c r="O315" s="20"/>
      <c r="P315" s="19"/>
      <c r="R315" s="21" t="s">
        <v>87</v>
      </c>
      <c r="S315" s="20"/>
      <c r="T315" s="19"/>
      <c r="V315" s="21" t="s">
        <v>87</v>
      </c>
      <c r="W315" s="20"/>
      <c r="X315" s="19"/>
      <c r="Z315" s="21" t="s">
        <v>88</v>
      </c>
      <c r="AA315" s="20"/>
      <c r="AB315" s="19"/>
      <c r="AD315" s="21" t="s">
        <v>88</v>
      </c>
      <c r="AE315" s="20"/>
      <c r="AF315" s="19"/>
      <c r="AH315" s="21" t="s">
        <v>89</v>
      </c>
      <c r="AI315" s="20"/>
      <c r="AJ315" s="19"/>
      <c r="AL315" s="21" t="s">
        <v>89</v>
      </c>
      <c r="AM315" s="20"/>
      <c r="AN315" s="19"/>
      <c r="AP315" s="21" t="s">
        <v>90</v>
      </c>
      <c r="AQ315" s="20"/>
      <c r="AR315" s="19"/>
      <c r="AT315" s="21" t="s">
        <v>90</v>
      </c>
      <c r="AU315" s="20"/>
      <c r="AV315" s="19"/>
      <c r="AX315" s="21" t="s">
        <v>91</v>
      </c>
      <c r="AY315" s="20"/>
      <c r="AZ315" s="19"/>
      <c r="BB315" s="21" t="s">
        <v>91</v>
      </c>
      <c r="BC315" s="20"/>
      <c r="BD315" s="19"/>
    </row>
    <row r="316" spans="1:56">
      <c r="A316" s="12" t="s">
        <v>84</v>
      </c>
      <c r="B316" s="12" t="s">
        <v>85</v>
      </c>
      <c r="C316" s="6"/>
      <c r="D316" s="7"/>
      <c r="E316" s="7" t="s">
        <v>151</v>
      </c>
      <c r="F316" s="18" t="s">
        <v>92</v>
      </c>
      <c r="G316" s="7" t="s">
        <v>93</v>
      </c>
      <c r="H316" s="17" t="s">
        <v>94</v>
      </c>
      <c r="J316" s="18" t="s">
        <v>8</v>
      </c>
      <c r="K316" s="18" t="s">
        <v>9</v>
      </c>
      <c r="L316" s="18" t="s">
        <v>10</v>
      </c>
      <c r="N316" s="18" t="s">
        <v>8</v>
      </c>
      <c r="O316" s="18" t="s">
        <v>9</v>
      </c>
      <c r="P316" s="18" t="s">
        <v>10</v>
      </c>
      <c r="R316" s="18" t="s">
        <v>8</v>
      </c>
      <c r="S316" s="18" t="s">
        <v>9</v>
      </c>
      <c r="T316" s="18" t="s">
        <v>10</v>
      </c>
      <c r="V316" s="18" t="s">
        <v>8</v>
      </c>
      <c r="W316" s="18" t="s">
        <v>9</v>
      </c>
      <c r="X316" s="18" t="s">
        <v>10</v>
      </c>
      <c r="Z316" s="18" t="s">
        <v>8</v>
      </c>
      <c r="AA316" s="18" t="s">
        <v>9</v>
      </c>
      <c r="AB316" s="18" t="s">
        <v>10</v>
      </c>
      <c r="AD316" s="18" t="s">
        <v>8</v>
      </c>
      <c r="AE316" s="18" t="s">
        <v>9</v>
      </c>
      <c r="AF316" s="18" t="s">
        <v>10</v>
      </c>
      <c r="AH316" s="18" t="s">
        <v>8</v>
      </c>
      <c r="AI316" s="18" t="s">
        <v>9</v>
      </c>
      <c r="AJ316" s="18" t="s">
        <v>10</v>
      </c>
      <c r="AL316" s="18" t="s">
        <v>8</v>
      </c>
      <c r="AM316" s="18" t="s">
        <v>9</v>
      </c>
      <c r="AN316" s="18" t="s">
        <v>10</v>
      </c>
      <c r="AP316" s="18" t="s">
        <v>8</v>
      </c>
      <c r="AQ316" s="18" t="s">
        <v>9</v>
      </c>
      <c r="AR316" s="18" t="s">
        <v>10</v>
      </c>
      <c r="AT316" s="18" t="s">
        <v>8</v>
      </c>
      <c r="AU316" s="18" t="s">
        <v>9</v>
      </c>
      <c r="AV316" s="18" t="s">
        <v>10</v>
      </c>
      <c r="AX316" s="18" t="s">
        <v>8</v>
      </c>
      <c r="AY316" s="18" t="s">
        <v>9</v>
      </c>
      <c r="AZ316" s="18" t="s">
        <v>10</v>
      </c>
      <c r="BB316" s="18" t="s">
        <v>8</v>
      </c>
      <c r="BC316" s="18" t="s">
        <v>9</v>
      </c>
      <c r="BD316" s="18" t="s">
        <v>10</v>
      </c>
    </row>
    <row r="317" spans="1:56">
      <c r="A317" s="12" t="s">
        <v>84</v>
      </c>
      <c r="B317">
        <v>1</v>
      </c>
      <c r="C317" s="6"/>
      <c r="D317" s="9" t="s">
        <v>316</v>
      </c>
      <c r="E317" s="9" t="s">
        <v>317</v>
      </c>
      <c r="F317" s="14" t="s">
        <v>318</v>
      </c>
      <c r="G317" s="9"/>
      <c r="H317" s="5" t="s">
        <v>114</v>
      </c>
      <c r="J317" s="27">
        <f>(((J$224*3*6)*0.0000003*30))</f>
        <v>207.88228799999999</v>
      </c>
      <c r="K317" s="79">
        <f t="shared" ref="K317:K323" si="53">J317/10</f>
        <v>20.788228799999999</v>
      </c>
      <c r="L317" s="79">
        <f t="shared" ref="L317:L323" si="54">J317/10</f>
        <v>20.788228799999999</v>
      </c>
      <c r="N317" s="175">
        <f>N229</f>
        <v>1039.4114400000001</v>
      </c>
      <c r="O317" s="79">
        <f t="shared" ref="O317:O323" si="55">N317/10</f>
        <v>103.94114400000001</v>
      </c>
      <c r="P317" s="79">
        <f t="shared" ref="P317:P323" si="56">N317/10</f>
        <v>103.94114400000001</v>
      </c>
      <c r="R317" s="27">
        <f>(((R$224*3*6)*0.0000003*30))</f>
        <v>52.512948000000002</v>
      </c>
      <c r="S317" s="79">
        <f t="shared" ref="S317:S323" si="57">R317/10</f>
        <v>5.2512948000000002</v>
      </c>
      <c r="T317" s="79">
        <f t="shared" ref="T317:T323" si="58">R317/10</f>
        <v>5.2512948000000002</v>
      </c>
      <c r="V317" s="175">
        <f>V229</f>
        <v>262.56473999999992</v>
      </c>
      <c r="W317" s="79">
        <f t="shared" ref="W317:W323" si="59">V317/10</f>
        <v>26.25647399999999</v>
      </c>
      <c r="X317" s="79">
        <f t="shared" ref="X317:X323" si="60">V317/10</f>
        <v>26.25647399999999</v>
      </c>
      <c r="Z317" s="27">
        <f>(((Z$224*3*6)*0.0000003*30))</f>
        <v>141.655554</v>
      </c>
      <c r="AA317" s="79">
        <f t="shared" ref="AA317:AA323" si="61">Z317/10</f>
        <v>14.165555399999999</v>
      </c>
      <c r="AB317" s="79">
        <f t="shared" ref="AB317:AB323" si="62">Z317/10</f>
        <v>14.165555399999999</v>
      </c>
      <c r="AD317" s="175">
        <f>AD229</f>
        <v>708.27776999999992</v>
      </c>
      <c r="AE317" s="79">
        <f t="shared" ref="AE317:AE323" si="63">AD317/10</f>
        <v>70.827776999999998</v>
      </c>
      <c r="AF317" s="79">
        <f t="shared" ref="AF317:AF323" si="64">AD317/10</f>
        <v>70.827776999999998</v>
      </c>
      <c r="AH317" s="27">
        <f>(((AH$224*3*6)*0.0000003*30))</f>
        <v>79.505387999999996</v>
      </c>
      <c r="AI317" s="79">
        <f t="shared" ref="AI317:AI323" si="65">AH317/10</f>
        <v>7.9505387999999995</v>
      </c>
      <c r="AJ317" s="79">
        <f t="shared" ref="AJ317:AJ323" si="66">AH317/10</f>
        <v>7.9505387999999995</v>
      </c>
      <c r="AL317" s="175">
        <f>AL229</f>
        <v>397.52693999999997</v>
      </c>
      <c r="AM317" s="79">
        <f t="shared" ref="AM317:AM323" si="67">AL317/10</f>
        <v>39.752693999999998</v>
      </c>
      <c r="AN317" s="79">
        <f t="shared" ref="AN317:AN323" si="68">AL317/10</f>
        <v>39.752693999999998</v>
      </c>
      <c r="AP317" s="27">
        <f>(((AP$224*3*6)*0.0000003*30))</f>
        <v>86.721677999999997</v>
      </c>
      <c r="AQ317" s="79">
        <f t="shared" ref="AQ317:AQ323" si="69">AP317/10</f>
        <v>8.6721678000000004</v>
      </c>
      <c r="AR317" s="79">
        <f t="shared" ref="AR317:AR323" si="70">AP317/10</f>
        <v>8.6721678000000004</v>
      </c>
      <c r="AT317" s="175">
        <f>AT229</f>
        <v>433.60838999999999</v>
      </c>
      <c r="AU317" s="79">
        <f t="shared" ref="AU317:AU323" si="71">AT317/10</f>
        <v>43.360838999999999</v>
      </c>
      <c r="AV317" s="79">
        <f t="shared" ref="AV317:AV323" si="72">AT317/10</f>
        <v>43.360838999999999</v>
      </c>
    </row>
    <row r="318" spans="1:56">
      <c r="A318" s="12" t="s">
        <v>84</v>
      </c>
      <c r="B318">
        <v>1</v>
      </c>
      <c r="C318" s="6"/>
      <c r="D318" s="9" t="s">
        <v>319</v>
      </c>
      <c r="E318" s="9"/>
      <c r="F318" s="14" t="s">
        <v>318</v>
      </c>
      <c r="G318" s="9"/>
      <c r="H318" s="5" t="s">
        <v>114</v>
      </c>
      <c r="J318" s="27">
        <f>((J$224*1.5*1*30)/1000000)</f>
        <v>57.745080000000002</v>
      </c>
      <c r="K318" s="79">
        <f t="shared" si="53"/>
        <v>5.774508</v>
      </c>
      <c r="L318" s="79">
        <f t="shared" si="54"/>
        <v>5.774508</v>
      </c>
      <c r="N318" s="27">
        <f>((N$246*N$247)+N$251)</f>
        <v>25.200000000000003</v>
      </c>
      <c r="O318" s="79">
        <f t="shared" si="55"/>
        <v>2.5200000000000005</v>
      </c>
      <c r="P318" s="79">
        <f t="shared" si="56"/>
        <v>2.5200000000000005</v>
      </c>
      <c r="R318" s="27">
        <f>((R$224*1.5*1*30)/1000000)</f>
        <v>14.586930000000001</v>
      </c>
      <c r="S318" s="79">
        <f t="shared" si="57"/>
        <v>1.458693</v>
      </c>
      <c r="T318" s="79">
        <f t="shared" si="58"/>
        <v>1.458693</v>
      </c>
      <c r="V318" s="27">
        <f>((V$246*V$247)+V$251)</f>
        <v>19.100000000000001</v>
      </c>
      <c r="W318" s="79">
        <f t="shared" si="59"/>
        <v>1.9100000000000001</v>
      </c>
      <c r="X318" s="79">
        <f t="shared" si="60"/>
        <v>1.9100000000000001</v>
      </c>
      <c r="Z318" s="27">
        <f>((Z$224*1.5*1*30)/1000000)</f>
        <v>39.348765</v>
      </c>
      <c r="AA318" s="79">
        <f t="shared" si="61"/>
        <v>3.9348765000000001</v>
      </c>
      <c r="AB318" s="79">
        <f t="shared" si="62"/>
        <v>3.9348765000000001</v>
      </c>
      <c r="AD318" s="27">
        <f>((AD$246*AD$247)+AD$251)</f>
        <v>22.6</v>
      </c>
      <c r="AE318" s="79">
        <f t="shared" si="63"/>
        <v>2.2600000000000002</v>
      </c>
      <c r="AF318" s="79">
        <f t="shared" si="64"/>
        <v>2.2600000000000002</v>
      </c>
      <c r="AH318" s="27">
        <f>((AH$224*1.5*1*30)/1000000)</f>
        <v>22.08483</v>
      </c>
      <c r="AI318" s="79">
        <f t="shared" si="65"/>
        <v>2.2084830000000002</v>
      </c>
      <c r="AJ318" s="79">
        <f t="shared" si="66"/>
        <v>2.2084830000000002</v>
      </c>
      <c r="AL318" s="27">
        <f>((AL$246*AL$247)+AL$251)</f>
        <v>20.2</v>
      </c>
      <c r="AM318" s="79">
        <f t="shared" si="67"/>
        <v>2.02</v>
      </c>
      <c r="AN318" s="79">
        <f t="shared" si="68"/>
        <v>2.02</v>
      </c>
      <c r="AP318" s="27">
        <f>((AP$224*1.5*1*30)/1000000)</f>
        <v>24.089355000000001</v>
      </c>
      <c r="AQ318" s="79">
        <f t="shared" si="69"/>
        <v>2.4089355000000001</v>
      </c>
      <c r="AR318" s="79">
        <f t="shared" si="70"/>
        <v>2.4089355000000001</v>
      </c>
      <c r="AT318" s="27">
        <f>((AT$246*AT$247)+AT$251)</f>
        <v>20.5</v>
      </c>
      <c r="AU318" s="79">
        <f t="shared" si="71"/>
        <v>2.0499999999999998</v>
      </c>
      <c r="AV318" s="79">
        <f t="shared" si="72"/>
        <v>2.0499999999999998</v>
      </c>
    </row>
    <row r="319" spans="1:56">
      <c r="A319" s="12" t="s">
        <v>84</v>
      </c>
      <c r="B319">
        <v>1</v>
      </c>
      <c r="C319" s="6"/>
      <c r="D319" s="9" t="s">
        <v>320</v>
      </c>
      <c r="E319" s="9" t="s">
        <v>321</v>
      </c>
      <c r="F319" s="14" t="s">
        <v>318</v>
      </c>
      <c r="G319" s="9"/>
      <c r="H319" s="5" t="s">
        <v>114</v>
      </c>
      <c r="J319" s="9">
        <f>(((J$225*3*6)*0.0000003*30))</f>
        <v>322.49388599999997</v>
      </c>
      <c r="K319" s="79">
        <f t="shared" si="53"/>
        <v>32.249388599999996</v>
      </c>
      <c r="L319" s="79">
        <f t="shared" si="54"/>
        <v>32.249388599999996</v>
      </c>
      <c r="N319" s="175">
        <f>N230</f>
        <v>1612.4694300000003</v>
      </c>
      <c r="O319" s="79">
        <f t="shared" si="55"/>
        <v>161.24694300000004</v>
      </c>
      <c r="P319" s="79">
        <f t="shared" si="56"/>
        <v>161.24694300000004</v>
      </c>
      <c r="R319" s="9">
        <f>(((R$225*3*6)*0.0000003*30))</f>
        <v>81.464939999999999</v>
      </c>
      <c r="S319" s="79">
        <f t="shared" si="57"/>
        <v>8.1464940000000006</v>
      </c>
      <c r="T319" s="79">
        <f t="shared" si="58"/>
        <v>8.1464940000000006</v>
      </c>
      <c r="V319" s="175">
        <f>V230</f>
        <v>407.32469999999995</v>
      </c>
      <c r="W319" s="79">
        <f t="shared" si="59"/>
        <v>40.732469999999992</v>
      </c>
      <c r="X319" s="79">
        <f t="shared" si="60"/>
        <v>40.732469999999992</v>
      </c>
      <c r="Z319" s="9">
        <f>(((Z$225*3*6)*0.0000003*30))</f>
        <v>219.75445799999997</v>
      </c>
      <c r="AA319" s="79">
        <f t="shared" si="61"/>
        <v>21.975445799999996</v>
      </c>
      <c r="AB319" s="79">
        <f t="shared" si="62"/>
        <v>21.975445799999996</v>
      </c>
      <c r="AD319" s="175">
        <f>AD230</f>
        <v>1098.7722899999999</v>
      </c>
      <c r="AE319" s="79">
        <f t="shared" si="63"/>
        <v>109.87722899999999</v>
      </c>
      <c r="AF319" s="79">
        <f t="shared" si="64"/>
        <v>109.87722899999999</v>
      </c>
      <c r="AH319" s="9">
        <f>(((AH$225*3*6)*0.0000003*30))</f>
        <v>123.33886199999998</v>
      </c>
      <c r="AI319" s="79">
        <f t="shared" si="65"/>
        <v>12.333886199999998</v>
      </c>
      <c r="AJ319" s="79">
        <f t="shared" si="66"/>
        <v>12.333886199999998</v>
      </c>
      <c r="AL319" s="175">
        <f>AL230</f>
        <v>616.69430999999986</v>
      </c>
      <c r="AM319" s="79">
        <f t="shared" si="67"/>
        <v>61.669430999999989</v>
      </c>
      <c r="AN319" s="79">
        <f t="shared" si="68"/>
        <v>61.669430999999989</v>
      </c>
      <c r="AP319" s="9">
        <f>(((AP$225*3*6)*0.0000003*30))</f>
        <v>134.533872</v>
      </c>
      <c r="AQ319" s="79">
        <f t="shared" si="69"/>
        <v>13.4533872</v>
      </c>
      <c r="AR319" s="79">
        <f t="shared" si="70"/>
        <v>13.4533872</v>
      </c>
      <c r="AT319" s="175">
        <f>AT230</f>
        <v>672.66935999999987</v>
      </c>
      <c r="AU319" s="79">
        <f t="shared" si="71"/>
        <v>67.266935999999987</v>
      </c>
      <c r="AV319" s="79">
        <f t="shared" si="72"/>
        <v>67.266935999999987</v>
      </c>
    </row>
    <row r="320" spans="1:56">
      <c r="A320" s="12" t="s">
        <v>84</v>
      </c>
      <c r="B320">
        <v>1</v>
      </c>
      <c r="C320" s="6"/>
      <c r="D320" s="9" t="s">
        <v>322</v>
      </c>
      <c r="E320" s="9"/>
      <c r="F320" s="14" t="s">
        <v>318</v>
      </c>
      <c r="G320" s="9"/>
      <c r="H320" s="5" t="s">
        <v>114</v>
      </c>
      <c r="J320" s="9">
        <f>((J$225*1.5*1*30)/1000000)</f>
        <v>89.581635000000006</v>
      </c>
      <c r="K320" s="79">
        <f t="shared" si="53"/>
        <v>8.9581635000000013</v>
      </c>
      <c r="L320" s="79">
        <f t="shared" si="54"/>
        <v>8.9581635000000013</v>
      </c>
      <c r="N320" s="27">
        <f>((N$246*N$247)+N$252)</f>
        <v>29.9</v>
      </c>
      <c r="O320" s="79">
        <f t="shared" si="55"/>
        <v>2.9899999999999998</v>
      </c>
      <c r="P320" s="79">
        <f t="shared" si="56"/>
        <v>2.9899999999999998</v>
      </c>
      <c r="R320" s="9">
        <f>((R$225*1.5*1*30)/1000000)</f>
        <v>22.629149999999999</v>
      </c>
      <c r="S320" s="79">
        <f t="shared" si="57"/>
        <v>2.262915</v>
      </c>
      <c r="T320" s="79">
        <f t="shared" si="58"/>
        <v>2.262915</v>
      </c>
      <c r="V320" s="27">
        <f>((V$246*V$247)+V$252)</f>
        <v>20.6</v>
      </c>
      <c r="W320" s="79">
        <f t="shared" si="59"/>
        <v>2.06</v>
      </c>
      <c r="X320" s="79">
        <f t="shared" si="60"/>
        <v>2.06</v>
      </c>
      <c r="Z320" s="9">
        <f>((Z$225*1.5*1*30)/1000000)</f>
        <v>61.042904999999998</v>
      </c>
      <c r="AA320" s="79">
        <f t="shared" si="61"/>
        <v>6.1042904999999994</v>
      </c>
      <c r="AB320" s="79">
        <f t="shared" si="62"/>
        <v>6.1042904999999994</v>
      </c>
      <c r="AD320" s="27">
        <f>((AD$246*AD$247)+AD$252)</f>
        <v>25.9</v>
      </c>
      <c r="AE320" s="79">
        <f t="shared" si="63"/>
        <v>2.59</v>
      </c>
      <c r="AF320" s="79">
        <f t="shared" si="64"/>
        <v>2.59</v>
      </c>
      <c r="AH320" s="9">
        <f>((AH$225*1.5*1*30)/1000000)</f>
        <v>34.260795000000002</v>
      </c>
      <c r="AI320" s="79">
        <f t="shared" si="65"/>
        <v>3.4260795000000002</v>
      </c>
      <c r="AJ320" s="79">
        <f t="shared" si="66"/>
        <v>3.4260795000000002</v>
      </c>
      <c r="AL320" s="27">
        <f>((AL$246*AL$247)+AL$252)</f>
        <v>22.2</v>
      </c>
      <c r="AM320" s="79">
        <f t="shared" si="67"/>
        <v>2.2199999999999998</v>
      </c>
      <c r="AN320" s="79">
        <f t="shared" si="68"/>
        <v>2.2199999999999998</v>
      </c>
      <c r="AP320" s="9">
        <f>((AP$225*1.5*1*30)/1000000)</f>
        <v>37.370519999999999</v>
      </c>
      <c r="AQ320" s="79">
        <f t="shared" si="69"/>
        <v>3.7370519999999998</v>
      </c>
      <c r="AR320" s="79">
        <f t="shared" si="70"/>
        <v>3.7370519999999998</v>
      </c>
      <c r="AT320" s="27">
        <f>((AT$246*AT$247)+AT$252)</f>
        <v>22.6</v>
      </c>
      <c r="AU320" s="79">
        <f t="shared" si="71"/>
        <v>2.2600000000000002</v>
      </c>
      <c r="AV320" s="79">
        <f t="shared" si="72"/>
        <v>2.2600000000000002</v>
      </c>
    </row>
    <row r="321" spans="1:56">
      <c r="A321" s="12" t="s">
        <v>84</v>
      </c>
      <c r="B321">
        <v>1</v>
      </c>
      <c r="C321" s="6"/>
      <c r="D321" s="9" t="s">
        <v>323</v>
      </c>
      <c r="E321" s="9"/>
      <c r="F321" s="14" t="s">
        <v>318</v>
      </c>
      <c r="G321" s="9"/>
      <c r="H321" s="5" t="s">
        <v>114</v>
      </c>
      <c r="J321" s="9">
        <v>810</v>
      </c>
      <c r="K321" s="79">
        <f t="shared" si="53"/>
        <v>81</v>
      </c>
      <c r="L321" s="79">
        <f t="shared" si="54"/>
        <v>81</v>
      </c>
      <c r="N321" s="9">
        <v>810</v>
      </c>
      <c r="O321" s="79">
        <f t="shared" si="55"/>
        <v>81</v>
      </c>
      <c r="P321" s="79">
        <f t="shared" si="56"/>
        <v>81</v>
      </c>
      <c r="R321" s="9">
        <v>810</v>
      </c>
      <c r="S321" s="79">
        <f t="shared" si="57"/>
        <v>81</v>
      </c>
      <c r="T321" s="79">
        <f t="shared" si="58"/>
        <v>81</v>
      </c>
      <c r="V321" s="9">
        <v>810</v>
      </c>
      <c r="W321" s="79">
        <f t="shared" si="59"/>
        <v>81</v>
      </c>
      <c r="X321" s="79">
        <f t="shared" si="60"/>
        <v>81</v>
      </c>
      <c r="Z321" s="9">
        <v>810</v>
      </c>
      <c r="AA321" s="79">
        <f t="shared" si="61"/>
        <v>81</v>
      </c>
      <c r="AB321" s="79">
        <f t="shared" si="62"/>
        <v>81</v>
      </c>
      <c r="AD321" s="9">
        <v>810</v>
      </c>
      <c r="AE321" s="79">
        <f t="shared" si="63"/>
        <v>81</v>
      </c>
      <c r="AF321" s="79">
        <f t="shared" si="64"/>
        <v>81</v>
      </c>
      <c r="AH321" s="9">
        <v>810</v>
      </c>
      <c r="AI321" s="79">
        <f t="shared" si="65"/>
        <v>81</v>
      </c>
      <c r="AJ321" s="79">
        <f t="shared" si="66"/>
        <v>81</v>
      </c>
      <c r="AL321" s="9">
        <v>810</v>
      </c>
      <c r="AM321" s="79">
        <f t="shared" si="67"/>
        <v>81</v>
      </c>
      <c r="AN321" s="79">
        <f t="shared" si="68"/>
        <v>81</v>
      </c>
      <c r="AP321" s="9">
        <v>810</v>
      </c>
      <c r="AQ321" s="79">
        <f t="shared" si="69"/>
        <v>81</v>
      </c>
      <c r="AR321" s="79">
        <f t="shared" si="70"/>
        <v>81</v>
      </c>
      <c r="AT321" s="9">
        <v>810</v>
      </c>
      <c r="AU321" s="79">
        <f t="shared" si="71"/>
        <v>81</v>
      </c>
      <c r="AV321" s="79">
        <f t="shared" si="72"/>
        <v>81</v>
      </c>
    </row>
    <row r="322" spans="1:56">
      <c r="A322" s="12" t="s">
        <v>84</v>
      </c>
      <c r="B322">
        <v>1</v>
      </c>
      <c r="C322" s="6"/>
      <c r="D322" s="9" t="s">
        <v>307</v>
      </c>
      <c r="E322" s="9"/>
      <c r="F322" s="14" t="s">
        <v>318</v>
      </c>
      <c r="G322" s="9"/>
      <c r="H322" s="5" t="s">
        <v>114</v>
      </c>
      <c r="J322" s="9">
        <v>190</v>
      </c>
      <c r="K322" s="79">
        <f t="shared" si="53"/>
        <v>19</v>
      </c>
      <c r="L322" s="79">
        <f t="shared" si="54"/>
        <v>19</v>
      </c>
      <c r="N322" s="9">
        <v>190</v>
      </c>
      <c r="O322" s="79">
        <f t="shared" si="55"/>
        <v>19</v>
      </c>
      <c r="P322" s="79">
        <f t="shared" si="56"/>
        <v>19</v>
      </c>
      <c r="R322" s="9">
        <v>190</v>
      </c>
      <c r="S322" s="79">
        <f t="shared" si="57"/>
        <v>19</v>
      </c>
      <c r="T322" s="79">
        <f t="shared" si="58"/>
        <v>19</v>
      </c>
      <c r="V322" s="9">
        <v>190</v>
      </c>
      <c r="W322" s="79">
        <f t="shared" si="59"/>
        <v>19</v>
      </c>
      <c r="X322" s="79">
        <f t="shared" si="60"/>
        <v>19</v>
      </c>
      <c r="Z322" s="9">
        <v>190</v>
      </c>
      <c r="AA322" s="79">
        <f t="shared" si="61"/>
        <v>19</v>
      </c>
      <c r="AB322" s="79">
        <f t="shared" si="62"/>
        <v>19</v>
      </c>
      <c r="AD322" s="9">
        <v>190</v>
      </c>
      <c r="AE322" s="79">
        <f t="shared" si="63"/>
        <v>19</v>
      </c>
      <c r="AF322" s="79">
        <f t="shared" si="64"/>
        <v>19</v>
      </c>
      <c r="AH322" s="9">
        <v>190</v>
      </c>
      <c r="AI322" s="79">
        <f t="shared" si="65"/>
        <v>19</v>
      </c>
      <c r="AJ322" s="79">
        <f t="shared" si="66"/>
        <v>19</v>
      </c>
      <c r="AL322" s="9">
        <v>190</v>
      </c>
      <c r="AM322" s="79">
        <f t="shared" si="67"/>
        <v>19</v>
      </c>
      <c r="AN322" s="79">
        <f t="shared" si="68"/>
        <v>19</v>
      </c>
      <c r="AP322" s="9">
        <v>190</v>
      </c>
      <c r="AQ322" s="79">
        <f t="shared" si="69"/>
        <v>19</v>
      </c>
      <c r="AR322" s="79">
        <f t="shared" si="70"/>
        <v>19</v>
      </c>
      <c r="AT322" s="9">
        <v>190</v>
      </c>
      <c r="AU322" s="79">
        <f t="shared" si="71"/>
        <v>19</v>
      </c>
      <c r="AV322" s="79">
        <f t="shared" si="72"/>
        <v>19</v>
      </c>
    </row>
    <row r="323" spans="1:56">
      <c r="A323" s="12" t="s">
        <v>84</v>
      </c>
      <c r="B323">
        <v>1</v>
      </c>
      <c r="C323" s="6"/>
      <c r="D323" s="9" t="s">
        <v>324</v>
      </c>
      <c r="E323" s="9"/>
      <c r="F323" s="14" t="s">
        <v>318</v>
      </c>
      <c r="G323" s="9"/>
      <c r="H323" s="5" t="s">
        <v>114</v>
      </c>
      <c r="J323" s="27">
        <v>500</v>
      </c>
      <c r="K323" s="79">
        <f t="shared" si="53"/>
        <v>50</v>
      </c>
      <c r="L323" s="79">
        <f t="shared" si="54"/>
        <v>50</v>
      </c>
      <c r="N323" s="27">
        <v>500</v>
      </c>
      <c r="O323" s="79">
        <f t="shared" si="55"/>
        <v>50</v>
      </c>
      <c r="P323" s="79">
        <f t="shared" si="56"/>
        <v>50</v>
      </c>
      <c r="R323" s="27">
        <v>500</v>
      </c>
      <c r="S323" s="79">
        <f t="shared" si="57"/>
        <v>50</v>
      </c>
      <c r="T323" s="79">
        <f t="shared" si="58"/>
        <v>50</v>
      </c>
      <c r="V323" s="27">
        <v>500</v>
      </c>
      <c r="W323" s="79">
        <f t="shared" si="59"/>
        <v>50</v>
      </c>
      <c r="X323" s="79">
        <f t="shared" si="60"/>
        <v>50</v>
      </c>
      <c r="Z323" s="27">
        <v>500</v>
      </c>
      <c r="AA323" s="79">
        <f t="shared" si="61"/>
        <v>50</v>
      </c>
      <c r="AB323" s="79">
        <f t="shared" si="62"/>
        <v>50</v>
      </c>
      <c r="AD323" s="27">
        <v>500</v>
      </c>
      <c r="AE323" s="79">
        <f t="shared" si="63"/>
        <v>50</v>
      </c>
      <c r="AF323" s="79">
        <f t="shared" si="64"/>
        <v>50</v>
      </c>
      <c r="AH323" s="27">
        <v>500</v>
      </c>
      <c r="AI323" s="79">
        <f t="shared" si="65"/>
        <v>50</v>
      </c>
      <c r="AJ323" s="79">
        <f t="shared" si="66"/>
        <v>50</v>
      </c>
      <c r="AL323" s="27">
        <v>500</v>
      </c>
      <c r="AM323" s="79">
        <f t="shared" si="67"/>
        <v>50</v>
      </c>
      <c r="AN323" s="79">
        <f t="shared" si="68"/>
        <v>50</v>
      </c>
      <c r="AP323" s="27">
        <v>500</v>
      </c>
      <c r="AQ323" s="79">
        <f t="shared" si="69"/>
        <v>50</v>
      </c>
      <c r="AR323" s="79">
        <f t="shared" si="70"/>
        <v>50</v>
      </c>
      <c r="AT323" s="27">
        <v>500</v>
      </c>
      <c r="AU323" s="79">
        <f t="shared" si="71"/>
        <v>50</v>
      </c>
      <c r="AV323" s="79">
        <f t="shared" si="72"/>
        <v>50</v>
      </c>
    </row>
    <row r="324" spans="1:56">
      <c r="A324">
        <v>1</v>
      </c>
      <c r="B324">
        <v>1</v>
      </c>
      <c r="C324" s="6"/>
      <c r="D324" s="6"/>
      <c r="E324" s="6"/>
      <c r="F324" s="6"/>
      <c r="G324" s="6"/>
      <c r="J324" s="6"/>
      <c r="K324" s="6"/>
      <c r="L324" s="6"/>
      <c r="N324" s="6"/>
      <c r="O324" s="6"/>
      <c r="P324" s="6"/>
      <c r="R324" s="6"/>
      <c r="S324" s="6"/>
      <c r="T324" s="6"/>
      <c r="V324" s="6"/>
      <c r="W324" s="6"/>
      <c r="X324" s="6"/>
      <c r="Z324" s="6"/>
      <c r="AA324" s="6"/>
      <c r="AB324" s="6"/>
      <c r="AD324" s="6"/>
      <c r="AE324" s="6"/>
      <c r="AF324" s="6"/>
      <c r="AH324" s="6"/>
      <c r="AI324" s="6"/>
      <c r="AJ324" s="6"/>
      <c r="AL324" s="6"/>
      <c r="AM324" s="6"/>
      <c r="AN324" s="6"/>
      <c r="AP324" s="6"/>
      <c r="AQ324" s="6"/>
      <c r="AR324" s="6"/>
      <c r="AT324" s="6"/>
      <c r="AU324" s="6"/>
      <c r="AV324" s="6"/>
    </row>
    <row r="325" spans="1:56">
      <c r="A325">
        <v>1</v>
      </c>
      <c r="B325">
        <v>1</v>
      </c>
      <c r="C325" s="6"/>
      <c r="D325" s="9" t="s">
        <v>325</v>
      </c>
      <c r="E325" s="6"/>
      <c r="F325" s="6"/>
      <c r="G325" s="6"/>
      <c r="J325" s="8">
        <f>(J317+J318+J321+J322+J323)*J218</f>
        <v>158.90646311999998</v>
      </c>
      <c r="K325" s="8">
        <f>(K317+K318+K321+K322+K323)*J218</f>
        <v>15.890646311999998</v>
      </c>
      <c r="L325" s="8">
        <f>(L317+L318+L321+L322+L323)*J218</f>
        <v>15.890646311999998</v>
      </c>
      <c r="N325" s="92">
        <v>0</v>
      </c>
      <c r="O325" s="92">
        <v>0</v>
      </c>
      <c r="P325" s="92">
        <v>0</v>
      </c>
      <c r="R325" s="8">
        <f>(R317+R318+R321+R322+R323)*R218</f>
        <v>141.03898902</v>
      </c>
      <c r="S325" s="8">
        <f>(S317+S318+S321+S322+S323)*R218</f>
        <v>14.103898901999999</v>
      </c>
      <c r="T325" s="8">
        <f>(T317+T318+T321+T322+T323)*R218</f>
        <v>14.103898901999999</v>
      </c>
      <c r="V325" s="92">
        <v>0</v>
      </c>
      <c r="W325" s="92">
        <v>0</v>
      </c>
      <c r="X325" s="92">
        <v>0</v>
      </c>
      <c r="Z325" s="8">
        <f>(Z317+Z318+Z321+Z322+Z323)*Z218</f>
        <v>151.29038871</v>
      </c>
      <c r="AA325" s="8">
        <f>(AA317+AA318+AA321+AA322+AA323)*Z218</f>
        <v>15.129038870999999</v>
      </c>
      <c r="AB325" s="8">
        <f>(AB317+AB318+AB321+AB322+AB323)*Z218</f>
        <v>15.129038870999999</v>
      </c>
      <c r="AD325" s="92">
        <v>0</v>
      </c>
      <c r="AE325" s="92">
        <v>0</v>
      </c>
      <c r="AF325" s="92">
        <v>0</v>
      </c>
      <c r="AH325" s="8">
        <f>(AH317+AH318+AH321+AH322+AH323)*AH218</f>
        <v>144.14311961999999</v>
      </c>
      <c r="AI325" s="8">
        <f>(AI317+AI318+AI321+AI322+AI323)*AH218</f>
        <v>14.414311961999999</v>
      </c>
      <c r="AJ325" s="8">
        <f>(AJ317+AJ318+AJ321+AJ322+AJ323)*AH218</f>
        <v>14.414311961999999</v>
      </c>
      <c r="AL325" s="92">
        <v>0</v>
      </c>
      <c r="AM325" s="92">
        <v>0</v>
      </c>
      <c r="AN325" s="92">
        <v>0</v>
      </c>
      <c r="AP325" s="8">
        <f>(AP317+AP318+AP321+AP322+AP323)*AP218</f>
        <v>144.97299296999998</v>
      </c>
      <c r="AQ325" s="8">
        <f>(AQ317+AQ318+AQ321+AQ322+AQ323)*AP218</f>
        <v>14.497299297</v>
      </c>
      <c r="AR325" s="8">
        <f>(AR317+AR318+AR321+AR322+AR323)*AP218</f>
        <v>14.497299297</v>
      </c>
      <c r="AT325" s="92">
        <v>0</v>
      </c>
      <c r="AU325" s="92">
        <v>0</v>
      </c>
      <c r="AV325" s="92">
        <v>0</v>
      </c>
      <c r="AX325" s="8">
        <f t="shared" ref="AX325:AZ327" si="73">J325+R325+Z325+AH325+AP325</f>
        <v>740.35195343999999</v>
      </c>
      <c r="AY325" s="8">
        <f t="shared" si="73"/>
        <v>74.035195344000002</v>
      </c>
      <c r="AZ325" s="8">
        <f t="shared" si="73"/>
        <v>74.035195344000002</v>
      </c>
      <c r="BB325" s="8">
        <f t="shared" ref="BB325:BD327" si="74">N325+V325+AD325+AL325+AT325</f>
        <v>0</v>
      </c>
      <c r="BC325" s="8">
        <f t="shared" si="74"/>
        <v>0</v>
      </c>
      <c r="BD325" s="8">
        <f t="shared" si="74"/>
        <v>0</v>
      </c>
    </row>
    <row r="326" spans="1:56">
      <c r="A326">
        <v>1</v>
      </c>
      <c r="B326">
        <v>1</v>
      </c>
      <c r="C326" s="6"/>
      <c r="D326" s="9" t="s">
        <v>326</v>
      </c>
      <c r="E326" s="6"/>
      <c r="F326" s="6"/>
      <c r="G326" s="6"/>
      <c r="J326" s="8">
        <f>(J319+J320+J321+J322+J323)*J218</f>
        <v>172.08679688999999</v>
      </c>
      <c r="K326" s="8">
        <f>(K319+K320+K321+K322+K323)*J218</f>
        <v>17.208679688999997</v>
      </c>
      <c r="L326" s="8">
        <f>(L319+L320+L321+L322+L323)*J218</f>
        <v>17.208679688999997</v>
      </c>
      <c r="N326" s="92">
        <v>0</v>
      </c>
      <c r="O326" s="92">
        <v>0</v>
      </c>
      <c r="P326" s="92">
        <v>0</v>
      </c>
      <c r="R326" s="8">
        <f>(R319+R320+R321+R322+R323)*R218</f>
        <v>144.3684681</v>
      </c>
      <c r="S326" s="8">
        <f>(S319+S320+S321+S322+S323)*R218</f>
        <v>14.436846809999999</v>
      </c>
      <c r="T326" s="8">
        <f>(T319+T320+T321+T322+T323)*R218</f>
        <v>14.436846809999999</v>
      </c>
      <c r="V326" s="92">
        <v>0</v>
      </c>
      <c r="W326" s="92">
        <v>0</v>
      </c>
      <c r="X326" s="92">
        <v>0</v>
      </c>
      <c r="Z326" s="8">
        <f>(Z319+Z320+Z321+Z322+Z323)*Z218</f>
        <v>160.27176266999999</v>
      </c>
      <c r="AA326" s="8">
        <f>(AA319+AA320+AA321+AA322+AA323)*Z218</f>
        <v>16.027176266999998</v>
      </c>
      <c r="AB326" s="8">
        <f>(AB319+AB320+AB321+AB322+AB323)*Z218</f>
        <v>16.027176266999998</v>
      </c>
      <c r="AD326" s="92">
        <v>0</v>
      </c>
      <c r="AE326" s="92">
        <v>0</v>
      </c>
      <c r="AF326" s="92">
        <v>0</v>
      </c>
      <c r="AH326" s="8">
        <f>(AH319+AH320+AH321+AH322+AH323)*AH218</f>
        <v>149.18396912999998</v>
      </c>
      <c r="AI326" s="8">
        <f>(AI319+AI320+AI321+AI322+AI323)*AH218</f>
        <v>14.918396913</v>
      </c>
      <c r="AJ326" s="8">
        <f>(AJ319+AJ320+AJ321+AJ322+AJ323)*AH218</f>
        <v>14.918396913</v>
      </c>
      <c r="AL326" s="92">
        <v>0</v>
      </c>
      <c r="AM326" s="92">
        <v>0</v>
      </c>
      <c r="AN326" s="92">
        <v>0</v>
      </c>
      <c r="AP326" s="8">
        <f>(AP319+AP320+AP321+AP322+AP323)*AP218</f>
        <v>150.47139528</v>
      </c>
      <c r="AQ326" s="8">
        <f>(AQ319+AQ320+AQ321+AQ322+AQ323)*AP218</f>
        <v>15.047139528000001</v>
      </c>
      <c r="AR326" s="8">
        <f>(AR319+AR320+AR321+AR322+AR323)*AP218</f>
        <v>15.047139528000001</v>
      </c>
      <c r="AT326" s="92">
        <v>0</v>
      </c>
      <c r="AU326" s="92">
        <v>0</v>
      </c>
      <c r="AV326" s="92">
        <v>0</v>
      </c>
      <c r="AX326" s="8">
        <f t="shared" si="73"/>
        <v>776.38239206999992</v>
      </c>
      <c r="AY326" s="8">
        <f t="shared" si="73"/>
        <v>77.638239206999998</v>
      </c>
      <c r="AZ326" s="8">
        <f t="shared" si="73"/>
        <v>77.638239206999998</v>
      </c>
      <c r="BB326" s="8">
        <f t="shared" si="74"/>
        <v>0</v>
      </c>
      <c r="BC326" s="8">
        <f t="shared" si="74"/>
        <v>0</v>
      </c>
      <c r="BD326" s="8">
        <f t="shared" si="74"/>
        <v>0</v>
      </c>
    </row>
    <row r="327" spans="1:56">
      <c r="A327">
        <v>1</v>
      </c>
      <c r="B327" s="12" t="s">
        <v>145</v>
      </c>
      <c r="C327" s="6"/>
      <c r="D327" s="7" t="s">
        <v>146</v>
      </c>
      <c r="E327" s="6"/>
      <c r="F327" s="6"/>
      <c r="G327" s="6"/>
      <c r="J327" s="3">
        <f>J325</f>
        <v>158.90646311999998</v>
      </c>
      <c r="K327" s="3">
        <f>K325</f>
        <v>15.890646311999998</v>
      </c>
      <c r="L327" s="3">
        <f>L325</f>
        <v>15.890646311999998</v>
      </c>
      <c r="N327" s="3">
        <f>N325</f>
        <v>0</v>
      </c>
      <c r="O327" s="3">
        <f>O325</f>
        <v>0</v>
      </c>
      <c r="P327" s="3">
        <f>P325</f>
        <v>0</v>
      </c>
      <c r="R327" s="3">
        <f>R325</f>
        <v>141.03898902</v>
      </c>
      <c r="S327" s="3">
        <f>S325</f>
        <v>14.103898901999999</v>
      </c>
      <c r="T327" s="3">
        <f>T325</f>
        <v>14.103898901999999</v>
      </c>
      <c r="V327" s="3">
        <f>V325</f>
        <v>0</v>
      </c>
      <c r="W327" s="3">
        <f>W325</f>
        <v>0</v>
      </c>
      <c r="X327" s="3">
        <f>X325</f>
        <v>0</v>
      </c>
      <c r="Z327" s="3">
        <f>Z325</f>
        <v>151.29038871</v>
      </c>
      <c r="AA327" s="3">
        <f>AA325</f>
        <v>15.129038870999999</v>
      </c>
      <c r="AB327" s="3">
        <f>AB325</f>
        <v>15.129038870999999</v>
      </c>
      <c r="AD327" s="3">
        <f>AD325</f>
        <v>0</v>
      </c>
      <c r="AE327" s="3">
        <f>AE325</f>
        <v>0</v>
      </c>
      <c r="AF327" s="3">
        <f>AF325</f>
        <v>0</v>
      </c>
      <c r="AH327" s="3">
        <f>AH325</f>
        <v>144.14311961999999</v>
      </c>
      <c r="AI327" s="3">
        <f>AI325</f>
        <v>14.414311961999999</v>
      </c>
      <c r="AJ327" s="3">
        <f>AJ325</f>
        <v>14.414311961999999</v>
      </c>
      <c r="AL327" s="3">
        <f>AL325</f>
        <v>0</v>
      </c>
      <c r="AM327" s="3">
        <f>AM325</f>
        <v>0</v>
      </c>
      <c r="AN327" s="3">
        <f>AN325</f>
        <v>0</v>
      </c>
      <c r="AP327" s="3">
        <f>AP325</f>
        <v>144.97299296999998</v>
      </c>
      <c r="AQ327" s="3">
        <f>AQ325</f>
        <v>14.497299297</v>
      </c>
      <c r="AR327" s="3">
        <f>AR325</f>
        <v>14.497299297</v>
      </c>
      <c r="AT327" s="3">
        <f>AT325</f>
        <v>0</v>
      </c>
      <c r="AU327" s="3">
        <f>AU325</f>
        <v>0</v>
      </c>
      <c r="AV327" s="3">
        <f>AV325</f>
        <v>0</v>
      </c>
      <c r="AX327" s="3">
        <f>J327+R327+Z327+AH327+AP327</f>
        <v>740.35195343999999</v>
      </c>
      <c r="AY327" s="3">
        <f t="shared" si="73"/>
        <v>74.035195344000002</v>
      </c>
      <c r="AZ327" s="3">
        <f t="shared" si="73"/>
        <v>74.035195344000002</v>
      </c>
      <c r="BB327" s="3">
        <f t="shared" si="74"/>
        <v>0</v>
      </c>
      <c r="BC327" s="3">
        <f t="shared" si="74"/>
        <v>0</v>
      </c>
      <c r="BD327" s="3">
        <f t="shared" si="74"/>
        <v>0</v>
      </c>
    </row>
    <row r="328" spans="1:56">
      <c r="A328">
        <v>1</v>
      </c>
      <c r="B328" s="12" t="s">
        <v>145</v>
      </c>
      <c r="C328" s="6"/>
      <c r="E328" s="6"/>
      <c r="F328" s="6"/>
      <c r="G328" s="6"/>
      <c r="L328" s="3">
        <f>J327+K327+L327</f>
        <v>190.68775574399999</v>
      </c>
      <c r="P328" s="3">
        <f>N327+O327+P327</f>
        <v>0</v>
      </c>
      <c r="T328" s="3">
        <f>R327+S327+T327</f>
        <v>169.246786824</v>
      </c>
      <c r="X328" s="3">
        <f>V327+W327+X327</f>
        <v>0</v>
      </c>
      <c r="AB328" s="3">
        <f>Z327+AA327+AB327</f>
        <v>181.54846645200001</v>
      </c>
      <c r="AF328" s="3">
        <f>AD327+AE327+AF327</f>
        <v>0</v>
      </c>
      <c r="AJ328" s="3">
        <f>AH327+AI327+AJ327</f>
        <v>172.97174354399999</v>
      </c>
      <c r="AN328" s="3">
        <f>AL327+AM327+AN327</f>
        <v>0</v>
      </c>
      <c r="AR328" s="3">
        <f>AP327+AQ327+AR327</f>
        <v>173.967591564</v>
      </c>
      <c r="AV328" s="3">
        <f>AT327+AU327+AV327</f>
        <v>0</v>
      </c>
      <c r="AZ328" s="3">
        <f>AX327+AY327+AZ327</f>
        <v>888.42234412800008</v>
      </c>
      <c r="BD328" s="3">
        <f>BB327+BC327+BD327</f>
        <v>0</v>
      </c>
    </row>
    <row r="329" spans="1:56">
      <c r="A329">
        <v>1</v>
      </c>
      <c r="B329" s="12" t="s">
        <v>147</v>
      </c>
      <c r="C329" s="6"/>
      <c r="D329" s="7" t="s">
        <v>148</v>
      </c>
      <c r="E329" s="6"/>
      <c r="F329" s="6"/>
      <c r="G329" s="6"/>
      <c r="J329" s="3">
        <f>J326</f>
        <v>172.08679688999999</v>
      </c>
      <c r="K329" s="3">
        <f>K326</f>
        <v>17.208679688999997</v>
      </c>
      <c r="L329" s="3">
        <f>L326</f>
        <v>17.208679688999997</v>
      </c>
      <c r="N329" s="3">
        <f>N326</f>
        <v>0</v>
      </c>
      <c r="O329" s="3">
        <f>O326</f>
        <v>0</v>
      </c>
      <c r="P329" s="3">
        <f>P326</f>
        <v>0</v>
      </c>
      <c r="R329" s="3">
        <f>R326</f>
        <v>144.3684681</v>
      </c>
      <c r="S329" s="3">
        <f>S326</f>
        <v>14.436846809999999</v>
      </c>
      <c r="T329" s="3">
        <f>T326</f>
        <v>14.436846809999999</v>
      </c>
      <c r="V329" s="3">
        <f>V326</f>
        <v>0</v>
      </c>
      <c r="W329" s="3">
        <f>W326</f>
        <v>0</v>
      </c>
      <c r="X329" s="3">
        <f>X326</f>
        <v>0</v>
      </c>
      <c r="Z329" s="3">
        <f>Z326</f>
        <v>160.27176266999999</v>
      </c>
      <c r="AA329" s="3">
        <f>AA326</f>
        <v>16.027176266999998</v>
      </c>
      <c r="AB329" s="3">
        <f>AB326</f>
        <v>16.027176266999998</v>
      </c>
      <c r="AD329" s="3">
        <f>AD326</f>
        <v>0</v>
      </c>
      <c r="AE329" s="3">
        <f>AE326</f>
        <v>0</v>
      </c>
      <c r="AF329" s="3">
        <f>AF326</f>
        <v>0</v>
      </c>
      <c r="AH329" s="3">
        <f>AH326</f>
        <v>149.18396912999998</v>
      </c>
      <c r="AI329" s="3">
        <f>AI326</f>
        <v>14.918396913</v>
      </c>
      <c r="AJ329" s="3">
        <f>AJ326</f>
        <v>14.918396913</v>
      </c>
      <c r="AL329" s="3">
        <f>AL326</f>
        <v>0</v>
      </c>
      <c r="AM329" s="3">
        <f>AM326</f>
        <v>0</v>
      </c>
      <c r="AN329" s="3">
        <f>AN326</f>
        <v>0</v>
      </c>
      <c r="AP329" s="3">
        <f>AP326</f>
        <v>150.47139528</v>
      </c>
      <c r="AQ329" s="3">
        <f>AQ326</f>
        <v>15.047139528000001</v>
      </c>
      <c r="AR329" s="3">
        <f>AR326</f>
        <v>15.047139528000001</v>
      </c>
      <c r="AT329" s="3">
        <f>AT326</f>
        <v>0</v>
      </c>
      <c r="AU329" s="3">
        <f>AU326</f>
        <v>0</v>
      </c>
      <c r="AV329" s="3">
        <f>AV326</f>
        <v>0</v>
      </c>
      <c r="AX329" s="3">
        <f>J329+R329+Z329+AH329+AP329</f>
        <v>776.38239206999992</v>
      </c>
      <c r="AY329" s="3">
        <f t="shared" ref="AY329:AZ329" si="75">K329+S329+AA329+AI329+AQ329</f>
        <v>77.638239206999998</v>
      </c>
      <c r="AZ329" s="3">
        <f t="shared" si="75"/>
        <v>77.638239206999998</v>
      </c>
      <c r="BB329" s="3">
        <f t="shared" ref="BB329:BD329" si="76">N329+V329+AD329+AL329+AT329</f>
        <v>0</v>
      </c>
      <c r="BC329" s="3">
        <f t="shared" si="76"/>
        <v>0</v>
      </c>
      <c r="BD329" s="3">
        <f t="shared" si="76"/>
        <v>0</v>
      </c>
    </row>
    <row r="330" spans="1:56">
      <c r="A330">
        <v>1</v>
      </c>
      <c r="B330" s="12" t="s">
        <v>147</v>
      </c>
      <c r="C330" s="6"/>
      <c r="E330" s="6"/>
      <c r="F330" s="6"/>
      <c r="G330" s="6"/>
      <c r="L330" s="3">
        <f>J329+K329+L329</f>
        <v>206.504156268</v>
      </c>
      <c r="P330" s="3">
        <f>N329+O329+P329</f>
        <v>0</v>
      </c>
      <c r="T330" s="3">
        <f>R329+S329+T329</f>
        <v>173.24216171999998</v>
      </c>
      <c r="X330" s="3">
        <f>V329+W329+X329</f>
        <v>0</v>
      </c>
      <c r="AB330" s="3">
        <f>Z329+AA329+AB329</f>
        <v>192.32611520399996</v>
      </c>
      <c r="AF330" s="3">
        <f>AD329+AE329+AF329</f>
        <v>0</v>
      </c>
      <c r="AJ330" s="3">
        <f>AH329+AI329+AJ329</f>
        <v>179.020762956</v>
      </c>
      <c r="AN330" s="3">
        <f>AL329+AM329+AN329</f>
        <v>0</v>
      </c>
      <c r="AR330" s="3">
        <f>AP329+AQ329+AR329</f>
        <v>180.565674336</v>
      </c>
      <c r="AV330" s="3">
        <f>AT329+AU329+AV329</f>
        <v>0</v>
      </c>
      <c r="AZ330" s="3">
        <f>AX329+AY329+AZ329</f>
        <v>931.65887048399986</v>
      </c>
      <c r="BD330" s="3">
        <f>BB329+BC329+BD329</f>
        <v>0</v>
      </c>
    </row>
    <row r="331" spans="1:56">
      <c r="A331">
        <v>1</v>
      </c>
      <c r="B331">
        <v>1</v>
      </c>
      <c r="C331" s="6"/>
      <c r="D331" s="6"/>
      <c r="E331" s="6"/>
      <c r="F331" s="6"/>
      <c r="G331" s="6"/>
      <c r="J331" s="6" t="s">
        <v>82</v>
      </c>
      <c r="K331" s="6"/>
      <c r="L331" s="6"/>
      <c r="M331" s="6"/>
      <c r="N331" s="6" t="s">
        <v>83</v>
      </c>
      <c r="O331" s="6"/>
      <c r="P331" s="6"/>
      <c r="R331" s="6" t="s">
        <v>82</v>
      </c>
      <c r="S331" s="6"/>
      <c r="T331" s="6"/>
      <c r="U331" s="6"/>
      <c r="V331" s="6" t="s">
        <v>83</v>
      </c>
      <c r="W331" s="6"/>
      <c r="X331" s="6"/>
      <c r="Z331" s="6" t="s">
        <v>82</v>
      </c>
      <c r="AA331" s="6"/>
      <c r="AB331" s="6"/>
      <c r="AC331" s="6"/>
      <c r="AD331" s="6" t="s">
        <v>83</v>
      </c>
      <c r="AE331" s="6"/>
      <c r="AF331" s="6"/>
      <c r="AH331" s="6" t="s">
        <v>82</v>
      </c>
      <c r="AI331" s="6"/>
      <c r="AJ331" s="6"/>
      <c r="AK331" s="6"/>
      <c r="AL331" s="6" t="s">
        <v>83</v>
      </c>
      <c r="AM331" s="6"/>
      <c r="AN331" s="6"/>
      <c r="AP331" s="6" t="s">
        <v>82</v>
      </c>
      <c r="AQ331" s="6"/>
      <c r="AR331" s="6"/>
      <c r="AS331" s="6"/>
      <c r="AT331" s="6" t="s">
        <v>83</v>
      </c>
      <c r="AU331" s="6"/>
      <c r="AV331" s="6"/>
      <c r="AX331" s="6" t="s">
        <v>82</v>
      </c>
      <c r="AY331" s="6"/>
      <c r="AZ331" s="6"/>
      <c r="BA331" s="6"/>
      <c r="BB331" s="6" t="s">
        <v>83</v>
      </c>
      <c r="BC331" s="6"/>
      <c r="BD331" s="6"/>
    </row>
    <row r="332" spans="1:56">
      <c r="A332" s="12" t="s">
        <v>84</v>
      </c>
      <c r="B332" s="12" t="s">
        <v>85</v>
      </c>
      <c r="C332" s="6"/>
      <c r="D332" s="4" t="s">
        <v>327</v>
      </c>
      <c r="E332" s="30" t="s">
        <v>328</v>
      </c>
      <c r="F332" s="44"/>
      <c r="G332" s="45"/>
      <c r="H332" s="46"/>
      <c r="J332" s="21" t="s">
        <v>86</v>
      </c>
      <c r="K332" s="20"/>
      <c r="L332" s="19"/>
      <c r="N332" s="21" t="s">
        <v>86</v>
      </c>
      <c r="O332" s="20"/>
      <c r="P332" s="19"/>
      <c r="R332" s="21" t="s">
        <v>87</v>
      </c>
      <c r="S332" s="20"/>
      <c r="T332" s="19"/>
      <c r="V332" s="21" t="s">
        <v>87</v>
      </c>
      <c r="W332" s="20"/>
      <c r="X332" s="19"/>
      <c r="Z332" s="21" t="s">
        <v>88</v>
      </c>
      <c r="AA332" s="20"/>
      <c r="AB332" s="19"/>
      <c r="AD332" s="21" t="s">
        <v>88</v>
      </c>
      <c r="AE332" s="20"/>
      <c r="AF332" s="19"/>
      <c r="AH332" s="21" t="s">
        <v>89</v>
      </c>
      <c r="AI332" s="20"/>
      <c r="AJ332" s="19"/>
      <c r="AL332" s="21" t="s">
        <v>89</v>
      </c>
      <c r="AM332" s="20"/>
      <c r="AN332" s="19"/>
      <c r="AP332" s="21" t="s">
        <v>90</v>
      </c>
      <c r="AQ332" s="20"/>
      <c r="AR332" s="19"/>
      <c r="AT332" s="21" t="s">
        <v>90</v>
      </c>
      <c r="AU332" s="20"/>
      <c r="AV332" s="19"/>
      <c r="AX332" s="21" t="s">
        <v>91</v>
      </c>
      <c r="AY332" s="20"/>
      <c r="AZ332" s="19"/>
      <c r="BB332" s="21" t="s">
        <v>91</v>
      </c>
      <c r="BC332" s="20"/>
      <c r="BD332" s="19"/>
    </row>
    <row r="333" spans="1:56">
      <c r="A333" s="12" t="s">
        <v>84</v>
      </c>
      <c r="B333" s="12" t="s">
        <v>85</v>
      </c>
      <c r="C333" s="6"/>
      <c r="D333" s="7"/>
      <c r="E333" s="7" t="s">
        <v>151</v>
      </c>
      <c r="F333" s="18" t="s">
        <v>92</v>
      </c>
      <c r="G333" s="7" t="s">
        <v>93</v>
      </c>
      <c r="H333" s="17" t="s">
        <v>94</v>
      </c>
      <c r="J333" s="18" t="s">
        <v>8</v>
      </c>
      <c r="K333" s="18" t="s">
        <v>9</v>
      </c>
      <c r="L333" s="18" t="s">
        <v>10</v>
      </c>
      <c r="N333" s="18" t="s">
        <v>8</v>
      </c>
      <c r="O333" s="18" t="s">
        <v>9</v>
      </c>
      <c r="P333" s="18" t="s">
        <v>10</v>
      </c>
      <c r="R333" s="18" t="s">
        <v>8</v>
      </c>
      <c r="S333" s="18" t="s">
        <v>9</v>
      </c>
      <c r="T333" s="18" t="s">
        <v>10</v>
      </c>
      <c r="V333" s="18" t="s">
        <v>8</v>
      </c>
      <c r="W333" s="18" t="s">
        <v>9</v>
      </c>
      <c r="X333" s="18" t="s">
        <v>10</v>
      </c>
      <c r="Z333" s="18" t="s">
        <v>8</v>
      </c>
      <c r="AA333" s="18" t="s">
        <v>9</v>
      </c>
      <c r="AB333" s="18" t="s">
        <v>10</v>
      </c>
      <c r="AD333" s="18" t="s">
        <v>8</v>
      </c>
      <c r="AE333" s="18" t="s">
        <v>9</v>
      </c>
      <c r="AF333" s="18" t="s">
        <v>10</v>
      </c>
      <c r="AH333" s="18" t="s">
        <v>8</v>
      </c>
      <c r="AI333" s="18" t="s">
        <v>9</v>
      </c>
      <c r="AJ333" s="18" t="s">
        <v>10</v>
      </c>
      <c r="AL333" s="18" t="s">
        <v>8</v>
      </c>
      <c r="AM333" s="18" t="s">
        <v>9</v>
      </c>
      <c r="AN333" s="18" t="s">
        <v>10</v>
      </c>
      <c r="AP333" s="18" t="s">
        <v>8</v>
      </c>
      <c r="AQ333" s="18" t="s">
        <v>9</v>
      </c>
      <c r="AR333" s="18" t="s">
        <v>10</v>
      </c>
      <c r="AT333" s="18" t="s">
        <v>8</v>
      </c>
      <c r="AU333" s="18" t="s">
        <v>9</v>
      </c>
      <c r="AV333" s="18" t="s">
        <v>10</v>
      </c>
      <c r="AX333" s="18" t="s">
        <v>8</v>
      </c>
      <c r="AY333" s="18" t="s">
        <v>9</v>
      </c>
      <c r="AZ333" s="18" t="s">
        <v>10</v>
      </c>
      <c r="BB333" s="18" t="s">
        <v>8</v>
      </c>
      <c r="BC333" s="18" t="s">
        <v>9</v>
      </c>
      <c r="BD333" s="18" t="s">
        <v>10</v>
      </c>
    </row>
    <row r="334" spans="1:56">
      <c r="A334" s="12" t="s">
        <v>84</v>
      </c>
      <c r="B334">
        <v>1</v>
      </c>
      <c r="C334" s="6"/>
      <c r="D334" s="29" t="s">
        <v>329</v>
      </c>
      <c r="E334" s="9"/>
      <c r="F334" s="14">
        <v>88</v>
      </c>
      <c r="G334" s="9"/>
      <c r="H334" s="5" t="s">
        <v>98</v>
      </c>
      <c r="J334" s="28">
        <v>432.4</v>
      </c>
      <c r="K334" s="81">
        <f>J334/10</f>
        <v>43.239999999999995</v>
      </c>
      <c r="L334" s="81">
        <f>J334/10</f>
        <v>43.239999999999995</v>
      </c>
      <c r="N334" s="28">
        <v>432.4</v>
      </c>
      <c r="O334" s="81">
        <f>N334/10</f>
        <v>43.239999999999995</v>
      </c>
      <c r="P334" s="81">
        <f>N334/10</f>
        <v>43.239999999999995</v>
      </c>
      <c r="R334" s="28">
        <v>432.4</v>
      </c>
      <c r="S334" s="81">
        <f>R334/10</f>
        <v>43.239999999999995</v>
      </c>
      <c r="T334" s="81">
        <f>R334/10</f>
        <v>43.239999999999995</v>
      </c>
      <c r="V334" s="28">
        <v>432.4</v>
      </c>
      <c r="W334" s="81">
        <f>V334/10</f>
        <v>43.239999999999995</v>
      </c>
      <c r="X334" s="81">
        <f>V334/10</f>
        <v>43.239999999999995</v>
      </c>
      <c r="Z334" s="28">
        <v>432.4</v>
      </c>
      <c r="AA334" s="81">
        <f>Z334/10</f>
        <v>43.239999999999995</v>
      </c>
      <c r="AB334" s="81">
        <f>Z334/10</f>
        <v>43.239999999999995</v>
      </c>
      <c r="AD334" s="28">
        <v>432.4</v>
      </c>
      <c r="AE334" s="81">
        <f>AD334/10</f>
        <v>43.239999999999995</v>
      </c>
      <c r="AF334" s="81">
        <f>AD334/10</f>
        <v>43.239999999999995</v>
      </c>
      <c r="AH334" s="28">
        <v>432.4</v>
      </c>
      <c r="AI334" s="81">
        <f>AH334/10</f>
        <v>43.239999999999995</v>
      </c>
      <c r="AJ334" s="81">
        <f>AH334/10</f>
        <v>43.239999999999995</v>
      </c>
      <c r="AL334" s="28">
        <v>432.4</v>
      </c>
      <c r="AM334" s="81">
        <f>AL334/10</f>
        <v>43.239999999999995</v>
      </c>
      <c r="AN334" s="81">
        <f>AL334/10</f>
        <v>43.239999999999995</v>
      </c>
      <c r="AP334" s="28">
        <v>432.4</v>
      </c>
      <c r="AQ334" s="81">
        <f>AP334/10</f>
        <v>43.239999999999995</v>
      </c>
      <c r="AR334" s="81">
        <f>AP334/10</f>
        <v>43.239999999999995</v>
      </c>
      <c r="AT334" s="28">
        <v>432.4</v>
      </c>
      <c r="AU334" s="81">
        <f>AT334/10</f>
        <v>43.239999999999995</v>
      </c>
      <c r="AV334" s="81">
        <f>AT334/10</f>
        <v>43.239999999999995</v>
      </c>
    </row>
    <row r="335" spans="1:56">
      <c r="A335" s="12" t="s">
        <v>84</v>
      </c>
      <c r="B335">
        <v>1</v>
      </c>
      <c r="C335" s="6"/>
      <c r="D335" s="29" t="s">
        <v>330</v>
      </c>
      <c r="E335" s="9"/>
      <c r="F335" s="14">
        <v>88</v>
      </c>
      <c r="G335" s="9"/>
      <c r="H335" s="5" t="s">
        <v>98</v>
      </c>
      <c r="J335" s="28">
        <v>605.4</v>
      </c>
      <c r="K335" s="81">
        <f>J335/10</f>
        <v>60.54</v>
      </c>
      <c r="L335" s="81">
        <f>J335/10</f>
        <v>60.54</v>
      </c>
      <c r="N335" s="28">
        <v>605.4</v>
      </c>
      <c r="O335" s="81">
        <f>N335/10</f>
        <v>60.54</v>
      </c>
      <c r="P335" s="81">
        <f>N335/10</f>
        <v>60.54</v>
      </c>
      <c r="R335" s="28">
        <v>605.4</v>
      </c>
      <c r="S335" s="81">
        <f>R335/10</f>
        <v>60.54</v>
      </c>
      <c r="T335" s="81">
        <f>R335/10</f>
        <v>60.54</v>
      </c>
      <c r="V335" s="28">
        <v>605.4</v>
      </c>
      <c r="W335" s="81">
        <f>V335/10</f>
        <v>60.54</v>
      </c>
      <c r="X335" s="81">
        <f>V335/10</f>
        <v>60.54</v>
      </c>
      <c r="Z335" s="28">
        <v>605.4</v>
      </c>
      <c r="AA335" s="81">
        <f>Z335/10</f>
        <v>60.54</v>
      </c>
      <c r="AB335" s="81">
        <f>Z335/10</f>
        <v>60.54</v>
      </c>
      <c r="AD335" s="28">
        <v>605.4</v>
      </c>
      <c r="AE335" s="81">
        <f>AD335/10</f>
        <v>60.54</v>
      </c>
      <c r="AF335" s="81">
        <f>AD335/10</f>
        <v>60.54</v>
      </c>
      <c r="AH335" s="28">
        <v>605.4</v>
      </c>
      <c r="AI335" s="81">
        <f>AH335/10</f>
        <v>60.54</v>
      </c>
      <c r="AJ335" s="81">
        <f>AH335/10</f>
        <v>60.54</v>
      </c>
      <c r="AL335" s="28">
        <v>605.4</v>
      </c>
      <c r="AM335" s="81">
        <f>AL335/10</f>
        <v>60.54</v>
      </c>
      <c r="AN335" s="81">
        <f>AL335/10</f>
        <v>60.54</v>
      </c>
      <c r="AP335" s="28">
        <v>605.4</v>
      </c>
      <c r="AQ335" s="81">
        <f>AP335/10</f>
        <v>60.54</v>
      </c>
      <c r="AR335" s="81">
        <f>AP335/10</f>
        <v>60.54</v>
      </c>
      <c r="AT335" s="28">
        <v>605.4</v>
      </c>
      <c r="AU335" s="81">
        <f>AT335/10</f>
        <v>60.54</v>
      </c>
      <c r="AV335" s="81">
        <f>AT335/10</f>
        <v>60.54</v>
      </c>
    </row>
    <row r="336" spans="1:56">
      <c r="A336" s="12" t="s">
        <v>84</v>
      </c>
      <c r="B336">
        <v>1</v>
      </c>
      <c r="C336" s="6"/>
      <c r="D336" s="9" t="s">
        <v>284</v>
      </c>
      <c r="E336" s="88" t="s">
        <v>285</v>
      </c>
      <c r="F336" s="14">
        <v>88</v>
      </c>
      <c r="G336" s="9"/>
      <c r="H336" s="5" t="s">
        <v>17</v>
      </c>
      <c r="J336" s="9">
        <v>2</v>
      </c>
      <c r="K336" s="9">
        <v>2</v>
      </c>
      <c r="L336" s="9">
        <v>2</v>
      </c>
      <c r="N336" s="88">
        <v>1</v>
      </c>
      <c r="O336" s="88">
        <v>1</v>
      </c>
      <c r="P336" s="88">
        <v>1</v>
      </c>
      <c r="R336" s="9">
        <v>2</v>
      </c>
      <c r="S336" s="9">
        <v>2</v>
      </c>
      <c r="T336" s="9">
        <v>2</v>
      </c>
      <c r="V336" s="88">
        <v>1</v>
      </c>
      <c r="W336" s="88">
        <v>1</v>
      </c>
      <c r="X336" s="88">
        <v>1</v>
      </c>
      <c r="Z336" s="9">
        <v>2</v>
      </c>
      <c r="AA336" s="9">
        <v>2</v>
      </c>
      <c r="AB336" s="9">
        <v>2</v>
      </c>
      <c r="AD336" s="88">
        <v>1</v>
      </c>
      <c r="AE336" s="88">
        <v>1</v>
      </c>
      <c r="AF336" s="88">
        <v>1</v>
      </c>
      <c r="AH336" s="9">
        <v>2</v>
      </c>
      <c r="AI336" s="9">
        <v>2</v>
      </c>
      <c r="AJ336" s="9">
        <v>2</v>
      </c>
      <c r="AL336" s="88">
        <v>1</v>
      </c>
      <c r="AM336" s="88">
        <v>1</v>
      </c>
      <c r="AN336" s="88">
        <v>1</v>
      </c>
      <c r="AP336" s="9">
        <v>2</v>
      </c>
      <c r="AQ336" s="9">
        <v>2</v>
      </c>
      <c r="AR336" s="9">
        <v>2</v>
      </c>
      <c r="AT336" s="88">
        <v>1</v>
      </c>
      <c r="AU336" s="88">
        <v>1</v>
      </c>
      <c r="AV336" s="88">
        <v>1</v>
      </c>
    </row>
    <row r="337" spans="1:56">
      <c r="A337" s="12"/>
      <c r="B337">
        <v>2</v>
      </c>
      <c r="C337" s="6"/>
      <c r="D337" s="9" t="s">
        <v>282</v>
      </c>
      <c r="E337" s="62" t="s">
        <v>283</v>
      </c>
      <c r="F337" s="14"/>
      <c r="G337" s="9"/>
      <c r="H337" s="5"/>
      <c r="J337" s="9"/>
      <c r="K337" s="9"/>
      <c r="L337" s="9"/>
      <c r="N337" s="73">
        <v>0.15</v>
      </c>
      <c r="O337" s="73">
        <v>0.15</v>
      </c>
      <c r="P337" s="73">
        <v>0.15</v>
      </c>
      <c r="R337" s="9"/>
      <c r="S337" s="9"/>
      <c r="T337" s="9"/>
      <c r="V337" s="73">
        <f>N337</f>
        <v>0.15</v>
      </c>
      <c r="W337" s="73">
        <f>O337</f>
        <v>0.15</v>
      </c>
      <c r="X337" s="73">
        <f>P337</f>
        <v>0.15</v>
      </c>
      <c r="Z337" s="9"/>
      <c r="AA337" s="9"/>
      <c r="AB337" s="9"/>
      <c r="AD337" s="73">
        <f>V337</f>
        <v>0.15</v>
      </c>
      <c r="AE337" s="73">
        <f>W337</f>
        <v>0.15</v>
      </c>
      <c r="AF337" s="73">
        <f>X337</f>
        <v>0.15</v>
      </c>
      <c r="AH337" s="9"/>
      <c r="AI337" s="9"/>
      <c r="AJ337" s="9"/>
      <c r="AL337" s="73">
        <f>AD337</f>
        <v>0.15</v>
      </c>
      <c r="AM337" s="73">
        <f>AE337</f>
        <v>0.15</v>
      </c>
      <c r="AN337" s="73">
        <f>AF337</f>
        <v>0.15</v>
      </c>
      <c r="AP337" s="9"/>
      <c r="AQ337" s="9"/>
      <c r="AR337" s="9"/>
      <c r="AT337" s="73">
        <f>AL337</f>
        <v>0.15</v>
      </c>
      <c r="AU337" s="73">
        <f>AM337</f>
        <v>0.15</v>
      </c>
      <c r="AV337" s="73">
        <f>AN337</f>
        <v>0.15</v>
      </c>
    </row>
    <row r="338" spans="1:56">
      <c r="A338" s="12" t="s">
        <v>84</v>
      </c>
      <c r="B338">
        <v>1</v>
      </c>
      <c r="C338" s="6"/>
      <c r="D338" s="9" t="s">
        <v>303</v>
      </c>
      <c r="E338" s="9"/>
      <c r="F338" s="14">
        <v>88</v>
      </c>
      <c r="G338" s="9"/>
      <c r="H338" s="5" t="s">
        <v>114</v>
      </c>
      <c r="J338" s="27">
        <v>12</v>
      </c>
      <c r="K338" s="27">
        <v>12</v>
      </c>
      <c r="L338" s="27">
        <v>12</v>
      </c>
      <c r="N338" s="27">
        <v>12</v>
      </c>
      <c r="O338" s="27">
        <v>12</v>
      </c>
      <c r="P338" s="27">
        <v>12</v>
      </c>
      <c r="R338" s="27">
        <v>12</v>
      </c>
      <c r="S338" s="27">
        <v>12</v>
      </c>
      <c r="T338" s="27">
        <v>12</v>
      </c>
      <c r="V338" s="27">
        <v>12</v>
      </c>
      <c r="W338" s="27">
        <v>12</v>
      </c>
      <c r="X338" s="27">
        <v>12</v>
      </c>
      <c r="Z338" s="27">
        <v>12</v>
      </c>
      <c r="AA338" s="27">
        <v>12</v>
      </c>
      <c r="AB338" s="27">
        <v>12</v>
      </c>
      <c r="AD338" s="27">
        <v>12</v>
      </c>
      <c r="AE338" s="27">
        <v>12</v>
      </c>
      <c r="AF338" s="27">
        <v>12</v>
      </c>
      <c r="AH338" s="27">
        <v>12</v>
      </c>
      <c r="AI338" s="27">
        <v>12</v>
      </c>
      <c r="AJ338" s="27">
        <v>12</v>
      </c>
      <c r="AL338" s="27">
        <v>12</v>
      </c>
      <c r="AM338" s="27">
        <v>12</v>
      </c>
      <c r="AN338" s="27">
        <v>12</v>
      </c>
      <c r="AP338" s="27">
        <v>12</v>
      </c>
      <c r="AQ338" s="27">
        <v>12</v>
      </c>
      <c r="AR338" s="27">
        <v>12</v>
      </c>
      <c r="AT338" s="27">
        <v>12</v>
      </c>
      <c r="AU338" s="27">
        <v>12</v>
      </c>
      <c r="AV338" s="27">
        <v>12</v>
      </c>
    </row>
    <row r="339" spans="1:56">
      <c r="A339" s="12" t="s">
        <v>84</v>
      </c>
      <c r="B339">
        <v>1</v>
      </c>
      <c r="C339" s="6"/>
      <c r="D339" s="9" t="s">
        <v>305</v>
      </c>
      <c r="E339" s="9"/>
      <c r="F339" s="14">
        <v>88</v>
      </c>
      <c r="G339" s="9"/>
      <c r="H339" s="5" t="s">
        <v>114</v>
      </c>
      <c r="J339" s="27">
        <v>12</v>
      </c>
      <c r="K339" s="27">
        <v>12</v>
      </c>
      <c r="L339" s="27">
        <v>12</v>
      </c>
      <c r="N339" s="27">
        <v>12</v>
      </c>
      <c r="O339" s="27">
        <v>12</v>
      </c>
      <c r="P339" s="27">
        <v>12</v>
      </c>
      <c r="R339" s="27">
        <v>12</v>
      </c>
      <c r="S339" s="27">
        <v>12</v>
      </c>
      <c r="T339" s="27">
        <v>12</v>
      </c>
      <c r="V339" s="27">
        <v>12</v>
      </c>
      <c r="W339" s="27">
        <v>12</v>
      </c>
      <c r="X339" s="27">
        <v>12</v>
      </c>
      <c r="Z339" s="27">
        <v>12</v>
      </c>
      <c r="AA339" s="27">
        <v>12</v>
      </c>
      <c r="AB339" s="27">
        <v>12</v>
      </c>
      <c r="AD339" s="27">
        <v>12</v>
      </c>
      <c r="AE339" s="27">
        <v>12</v>
      </c>
      <c r="AF339" s="27">
        <v>12</v>
      </c>
      <c r="AH339" s="27">
        <v>12</v>
      </c>
      <c r="AI339" s="27">
        <v>12</v>
      </c>
      <c r="AJ339" s="27">
        <v>12</v>
      </c>
      <c r="AL339" s="27">
        <v>12</v>
      </c>
      <c r="AM339" s="27">
        <v>12</v>
      </c>
      <c r="AN339" s="27">
        <v>12</v>
      </c>
      <c r="AP339" s="27">
        <v>12</v>
      </c>
      <c r="AQ339" s="27">
        <v>12</v>
      </c>
      <c r="AR339" s="27">
        <v>12</v>
      </c>
      <c r="AT339" s="27">
        <v>12</v>
      </c>
      <c r="AU339" s="27">
        <v>12</v>
      </c>
      <c r="AV339" s="27">
        <v>12</v>
      </c>
    </row>
    <row r="340" spans="1:56">
      <c r="A340">
        <v>1</v>
      </c>
      <c r="B340">
        <v>1</v>
      </c>
      <c r="C340" s="6"/>
      <c r="D340" s="6"/>
      <c r="E340" s="6"/>
      <c r="F340" s="6"/>
      <c r="G340" s="6"/>
      <c r="J340" s="6"/>
      <c r="K340" s="6"/>
      <c r="L340" s="6"/>
      <c r="N340" s="6"/>
      <c r="O340" s="6"/>
      <c r="P340" s="6"/>
      <c r="R340" s="6"/>
      <c r="S340" s="6"/>
      <c r="T340" s="6"/>
      <c r="V340" s="6"/>
      <c r="W340" s="6"/>
      <c r="X340" s="6"/>
      <c r="Z340" s="6"/>
      <c r="AA340" s="6"/>
      <c r="AB340" s="6"/>
      <c r="AD340" s="6"/>
      <c r="AE340" s="6"/>
      <c r="AF340" s="6"/>
      <c r="AH340" s="6"/>
      <c r="AI340" s="6"/>
      <c r="AJ340" s="6"/>
      <c r="AL340" s="6"/>
      <c r="AM340" s="6"/>
      <c r="AN340" s="6"/>
      <c r="AP340" s="6"/>
      <c r="AQ340" s="6"/>
      <c r="AR340" s="6"/>
      <c r="AT340" s="6"/>
      <c r="AU340" s="6"/>
      <c r="AV340" s="6"/>
    </row>
    <row r="341" spans="1:56">
      <c r="A341">
        <v>1</v>
      </c>
      <c r="B341">
        <v>1</v>
      </c>
      <c r="C341" s="6"/>
      <c r="D341" s="9" t="s">
        <v>286</v>
      </c>
      <c r="E341" s="6"/>
      <c r="F341" s="6"/>
      <c r="G341" s="6"/>
      <c r="J341" s="8">
        <f>J334*J214</f>
        <v>10.81</v>
      </c>
      <c r="K341" s="8">
        <f>K334*J214</f>
        <v>1.081</v>
      </c>
      <c r="L341" s="8">
        <f>L334*J214</f>
        <v>1.081</v>
      </c>
      <c r="N341" s="64">
        <f>N334*N337*J214</f>
        <v>1.6215000000000002</v>
      </c>
      <c r="O341" s="64">
        <f>O334*O337*J214</f>
        <v>0.16214999999999999</v>
      </c>
      <c r="P341" s="64">
        <f>P334*P337*J214</f>
        <v>0.16214999999999999</v>
      </c>
      <c r="R341" s="8">
        <f>R334*R214</f>
        <v>10.81</v>
      </c>
      <c r="S341" s="8">
        <f>S334*R214</f>
        <v>1.081</v>
      </c>
      <c r="T341" s="8">
        <f>T334*R214</f>
        <v>1.081</v>
      </c>
      <c r="V341" s="64">
        <f>V334*V337*R214</f>
        <v>1.6215000000000002</v>
      </c>
      <c r="W341" s="64">
        <f>W334*W337*R214</f>
        <v>0.16214999999999999</v>
      </c>
      <c r="X341" s="64">
        <f>X334*X337*R214</f>
        <v>0.16214999999999999</v>
      </c>
      <c r="Z341" s="8">
        <f>Z334*Z214</f>
        <v>10.81</v>
      </c>
      <c r="AA341" s="8">
        <f>AA334*Z214</f>
        <v>1.081</v>
      </c>
      <c r="AB341" s="8">
        <f>AB334*Z214</f>
        <v>1.081</v>
      </c>
      <c r="AD341" s="64">
        <f>AD334*AD337*Z214</f>
        <v>1.6215000000000002</v>
      </c>
      <c r="AE341" s="64">
        <f>AE334*AE337*Z214</f>
        <v>0.16214999999999999</v>
      </c>
      <c r="AF341" s="64">
        <f>AF334*AF337*Z214</f>
        <v>0.16214999999999999</v>
      </c>
      <c r="AH341" s="8">
        <f>AH334*AH214</f>
        <v>10.81</v>
      </c>
      <c r="AI341" s="8">
        <f>AI334*AH214</f>
        <v>1.081</v>
      </c>
      <c r="AJ341" s="8">
        <f>AJ334*AH214</f>
        <v>1.081</v>
      </c>
      <c r="AL341" s="64">
        <f>AL334*AL337*AH214</f>
        <v>1.6215000000000002</v>
      </c>
      <c r="AM341" s="64">
        <f>AM334*AM337*AH214</f>
        <v>0.16214999999999999</v>
      </c>
      <c r="AN341" s="64">
        <f>AN334*AN337*AH214</f>
        <v>0.16214999999999999</v>
      </c>
      <c r="AP341" s="8">
        <f>AP334*AP214</f>
        <v>10.81</v>
      </c>
      <c r="AQ341" s="8">
        <f>AQ334*AP214</f>
        <v>1.081</v>
      </c>
      <c r="AR341" s="8">
        <f>AR334*AP214</f>
        <v>1.081</v>
      </c>
      <c r="AT341" s="64">
        <f>AT334*AT337*AP214</f>
        <v>1.6215000000000002</v>
      </c>
      <c r="AU341" s="64">
        <f>AU334*AU337*AP214</f>
        <v>0.16214999999999999</v>
      </c>
      <c r="AV341" s="64">
        <f>AV334*AV337*AP214</f>
        <v>0.16214999999999999</v>
      </c>
      <c r="AX341" s="8">
        <f t="shared" ref="AX341:AZ345" si="77">J341+R341+Z341+AH341+AP341</f>
        <v>54.050000000000004</v>
      </c>
      <c r="AY341" s="8">
        <f t="shared" si="77"/>
        <v>5.4049999999999994</v>
      </c>
      <c r="AZ341" s="8">
        <f t="shared" si="77"/>
        <v>5.4049999999999994</v>
      </c>
      <c r="BB341" s="8">
        <f t="shared" ref="BB341:BD345" si="78">N341+V341+AD341+AL341+AT341</f>
        <v>8.1075000000000017</v>
      </c>
      <c r="BC341" s="8">
        <f t="shared" si="78"/>
        <v>0.81074999999999997</v>
      </c>
      <c r="BD341" s="8">
        <f t="shared" si="78"/>
        <v>0.81074999999999997</v>
      </c>
    </row>
    <row r="342" spans="1:56">
      <c r="A342">
        <v>1</v>
      </c>
      <c r="B342">
        <v>1</v>
      </c>
      <c r="C342" s="6"/>
      <c r="D342" s="9" t="s">
        <v>287</v>
      </c>
      <c r="E342" s="6"/>
      <c r="F342" s="6"/>
      <c r="G342" s="6"/>
      <c r="J342" s="8">
        <f>J334*J219</f>
        <v>2.1619999999999999</v>
      </c>
      <c r="K342" s="8">
        <f>K334*J219</f>
        <v>0.21619999999999998</v>
      </c>
      <c r="L342" s="8">
        <f>L334*J219</f>
        <v>0.21619999999999998</v>
      </c>
      <c r="N342" s="64">
        <f>N334*N337*J219</f>
        <v>0.32429999999999998</v>
      </c>
      <c r="O342" s="64">
        <f>O334*O337*J219</f>
        <v>3.2429999999999994E-2</v>
      </c>
      <c r="P342" s="64">
        <f>P334*P337*J219</f>
        <v>3.2429999999999994E-2</v>
      </c>
      <c r="R342" s="8">
        <f>R334*R219</f>
        <v>2.1619999999999999</v>
      </c>
      <c r="S342" s="8">
        <f>S334*R219</f>
        <v>0.21619999999999998</v>
      </c>
      <c r="T342" s="8">
        <f>T334*R219</f>
        <v>0.21619999999999998</v>
      </c>
      <c r="V342" s="64">
        <f>V334*V337*R219</f>
        <v>0.32429999999999998</v>
      </c>
      <c r="W342" s="64">
        <f>W334*W337*R219</f>
        <v>3.2429999999999994E-2</v>
      </c>
      <c r="X342" s="64">
        <f>X334*X337*R219</f>
        <v>3.2429999999999994E-2</v>
      </c>
      <c r="Z342" s="8">
        <f>Z334*Z219</f>
        <v>2.1619999999999999</v>
      </c>
      <c r="AA342" s="8">
        <f>AA334*Z219</f>
        <v>0.21619999999999998</v>
      </c>
      <c r="AB342" s="8">
        <f>AB334*Z219</f>
        <v>0.21619999999999998</v>
      </c>
      <c r="AD342" s="64">
        <f>AD334*AD337*Z219</f>
        <v>0.32429999999999998</v>
      </c>
      <c r="AE342" s="64">
        <f>AE334*AE337*Z219</f>
        <v>3.2429999999999994E-2</v>
      </c>
      <c r="AF342" s="64">
        <f>AF334*AF337*Z219</f>
        <v>3.2429999999999994E-2</v>
      </c>
      <c r="AH342" s="8">
        <f>AH334*AH219</f>
        <v>2.1619999999999999</v>
      </c>
      <c r="AI342" s="8">
        <f>AI334*AH219</f>
        <v>0.21619999999999998</v>
      </c>
      <c r="AJ342" s="8">
        <f>AJ334*AH219</f>
        <v>0.21619999999999998</v>
      </c>
      <c r="AL342" s="64">
        <f>AL334*AL337*AH219</f>
        <v>0.32429999999999998</v>
      </c>
      <c r="AM342" s="64">
        <f>AM334*AM337*AH219</f>
        <v>3.2429999999999994E-2</v>
      </c>
      <c r="AN342" s="64">
        <f>AN334*AN337*AH219</f>
        <v>3.2429999999999994E-2</v>
      </c>
      <c r="AP342" s="8">
        <f>AP334*AP219</f>
        <v>2.1619999999999999</v>
      </c>
      <c r="AQ342" s="8">
        <f>AQ334*AP219</f>
        <v>0.21619999999999998</v>
      </c>
      <c r="AR342" s="8">
        <f>AR334*AP219</f>
        <v>0.21619999999999998</v>
      </c>
      <c r="AT342" s="64">
        <f>AT334*AT337*AP219</f>
        <v>0.32429999999999998</v>
      </c>
      <c r="AU342" s="64">
        <f>AU334*AU337*AP219</f>
        <v>3.2429999999999994E-2</v>
      </c>
      <c r="AV342" s="64">
        <f>AV334*AV337*AP219</f>
        <v>3.2429999999999994E-2</v>
      </c>
      <c r="AX342" s="8">
        <f t="shared" si="77"/>
        <v>10.809999999999999</v>
      </c>
      <c r="AY342" s="8">
        <f t="shared" si="77"/>
        <v>1.081</v>
      </c>
      <c r="AZ342" s="8">
        <f t="shared" si="77"/>
        <v>1.081</v>
      </c>
      <c r="BB342" s="8">
        <f t="shared" si="78"/>
        <v>1.6214999999999999</v>
      </c>
      <c r="BC342" s="8">
        <f t="shared" si="78"/>
        <v>0.16214999999999996</v>
      </c>
      <c r="BD342" s="8">
        <f t="shared" si="78"/>
        <v>0.16214999999999996</v>
      </c>
    </row>
    <row r="343" spans="1:56">
      <c r="A343">
        <v>1</v>
      </c>
      <c r="B343">
        <v>1</v>
      </c>
      <c r="C343" s="6"/>
      <c r="D343" s="9" t="s">
        <v>288</v>
      </c>
      <c r="E343" s="6"/>
      <c r="F343" s="6"/>
      <c r="G343" s="6"/>
      <c r="J343" s="8">
        <f>J335*J214</f>
        <v>15.135</v>
      </c>
      <c r="K343" s="8">
        <f>K335*J214</f>
        <v>1.5135000000000001</v>
      </c>
      <c r="L343" s="8">
        <f>L335*J214</f>
        <v>1.5135000000000001</v>
      </c>
      <c r="N343" s="64">
        <f>N335*N337*J214</f>
        <v>2.2702499999999999</v>
      </c>
      <c r="O343" s="64">
        <f>O335*O337*J214</f>
        <v>0.227025</v>
      </c>
      <c r="P343" s="64">
        <f>P335*P337*J214</f>
        <v>0.227025</v>
      </c>
      <c r="R343" s="8">
        <f>R335*R214</f>
        <v>15.135</v>
      </c>
      <c r="S343" s="8">
        <f>S335*R214</f>
        <v>1.5135000000000001</v>
      </c>
      <c r="T343" s="8">
        <f>T335*R214</f>
        <v>1.5135000000000001</v>
      </c>
      <c r="V343" s="64">
        <f>V335*V337*R214</f>
        <v>2.2702499999999999</v>
      </c>
      <c r="W343" s="64">
        <f>W335*W337*R214</f>
        <v>0.227025</v>
      </c>
      <c r="X343" s="64">
        <f>X335*X337*R214</f>
        <v>0.227025</v>
      </c>
      <c r="Z343" s="8">
        <f>Z335*Z214</f>
        <v>15.135</v>
      </c>
      <c r="AA343" s="8">
        <f>AA335*Z214</f>
        <v>1.5135000000000001</v>
      </c>
      <c r="AB343" s="8">
        <f>AB335*Z214</f>
        <v>1.5135000000000001</v>
      </c>
      <c r="AD343" s="64">
        <f>AD335*AD337*Z214</f>
        <v>2.2702499999999999</v>
      </c>
      <c r="AE343" s="64">
        <f>AE335*AE337*Z214</f>
        <v>0.227025</v>
      </c>
      <c r="AF343" s="64">
        <f>AF335*AF337*Z214</f>
        <v>0.227025</v>
      </c>
      <c r="AH343" s="8">
        <f>AH335*AH214</f>
        <v>15.135</v>
      </c>
      <c r="AI343" s="8">
        <f>AI335*AH214</f>
        <v>1.5135000000000001</v>
      </c>
      <c r="AJ343" s="8">
        <f>AJ335*AH214</f>
        <v>1.5135000000000001</v>
      </c>
      <c r="AL343" s="64">
        <f>AL335*AL337*AH214</f>
        <v>2.2702499999999999</v>
      </c>
      <c r="AM343" s="64">
        <f>AM335*AM337*AH214</f>
        <v>0.227025</v>
      </c>
      <c r="AN343" s="64">
        <f>AN335*AN337*AH214</f>
        <v>0.227025</v>
      </c>
      <c r="AP343" s="8">
        <f>AP335*AP214</f>
        <v>15.135</v>
      </c>
      <c r="AQ343" s="8">
        <f>AQ335*AP214</f>
        <v>1.5135000000000001</v>
      </c>
      <c r="AR343" s="8">
        <f>AR335*AP214</f>
        <v>1.5135000000000001</v>
      </c>
      <c r="AT343" s="64">
        <f>AT335*AT337*AP214</f>
        <v>2.2702499999999999</v>
      </c>
      <c r="AU343" s="64">
        <f>AU335*AU337*AP214</f>
        <v>0.227025</v>
      </c>
      <c r="AV343" s="64">
        <f>AV335*AV337*AP214</f>
        <v>0.227025</v>
      </c>
      <c r="AX343" s="8">
        <f t="shared" si="77"/>
        <v>75.674999999999997</v>
      </c>
      <c r="AY343" s="8">
        <f t="shared" si="77"/>
        <v>7.5675000000000008</v>
      </c>
      <c r="AZ343" s="8">
        <f t="shared" si="77"/>
        <v>7.5675000000000008</v>
      </c>
      <c r="BB343" s="8">
        <f t="shared" si="78"/>
        <v>11.35125</v>
      </c>
      <c r="BC343" s="8">
        <f t="shared" si="78"/>
        <v>1.1351249999999999</v>
      </c>
      <c r="BD343" s="8">
        <f t="shared" si="78"/>
        <v>1.1351249999999999</v>
      </c>
    </row>
    <row r="344" spans="1:56">
      <c r="A344">
        <v>1</v>
      </c>
      <c r="B344">
        <v>1</v>
      </c>
      <c r="C344" s="6"/>
      <c r="D344" s="9" t="s">
        <v>289</v>
      </c>
      <c r="E344" s="6"/>
      <c r="F344" s="6"/>
      <c r="G344" s="6"/>
      <c r="J344" s="8">
        <f>J335*J219</f>
        <v>3.0270000000000001</v>
      </c>
      <c r="K344" s="8">
        <f>K335*J219</f>
        <v>0.30270000000000002</v>
      </c>
      <c r="L344" s="8">
        <f>L335*J219</f>
        <v>0.30270000000000002</v>
      </c>
      <c r="N344" s="64">
        <f>N335*N337*J219</f>
        <v>0.45404999999999995</v>
      </c>
      <c r="O344" s="64">
        <f>O335*O337*J219</f>
        <v>4.5405000000000001E-2</v>
      </c>
      <c r="P344" s="64">
        <f>P335*P337*J219</f>
        <v>4.5405000000000001E-2</v>
      </c>
      <c r="R344" s="8">
        <f>R335*R219</f>
        <v>3.0270000000000001</v>
      </c>
      <c r="S344" s="8">
        <f>S335*R219</f>
        <v>0.30270000000000002</v>
      </c>
      <c r="T344" s="8">
        <f>T335*R219</f>
        <v>0.30270000000000002</v>
      </c>
      <c r="V344" s="64">
        <f>V335*V337*R219</f>
        <v>0.45404999999999995</v>
      </c>
      <c r="W344" s="64">
        <f>W335*W337*R219</f>
        <v>4.5405000000000001E-2</v>
      </c>
      <c r="X344" s="64">
        <f>X335*X337*R219</f>
        <v>4.5405000000000001E-2</v>
      </c>
      <c r="Z344" s="8">
        <f>Z335*Z219</f>
        <v>3.0270000000000001</v>
      </c>
      <c r="AA344" s="8">
        <f>AA335*Z219</f>
        <v>0.30270000000000002</v>
      </c>
      <c r="AB344" s="8">
        <f>AB335*Z219</f>
        <v>0.30270000000000002</v>
      </c>
      <c r="AD344" s="64">
        <f>AD335*AD337*Z219</f>
        <v>0.45404999999999995</v>
      </c>
      <c r="AE344" s="64">
        <f>AE335*AE337*Z219</f>
        <v>4.5405000000000001E-2</v>
      </c>
      <c r="AF344" s="64">
        <f>AF335*AF337*Z219</f>
        <v>4.5405000000000001E-2</v>
      </c>
      <c r="AH344" s="8">
        <f>AH335*AH219</f>
        <v>3.0270000000000001</v>
      </c>
      <c r="AI344" s="8">
        <f>AI335*AH219</f>
        <v>0.30270000000000002</v>
      </c>
      <c r="AJ344" s="8">
        <f>AJ335*AH219</f>
        <v>0.30270000000000002</v>
      </c>
      <c r="AL344" s="64">
        <f>AL335*AL337*AH219</f>
        <v>0.45404999999999995</v>
      </c>
      <c r="AM344" s="64">
        <f>AM335*AM337*AH219</f>
        <v>4.5405000000000001E-2</v>
      </c>
      <c r="AN344" s="64">
        <f>AN335*AN337*AH219</f>
        <v>4.5405000000000001E-2</v>
      </c>
      <c r="AP344" s="8">
        <f>AP335*AP219</f>
        <v>3.0270000000000001</v>
      </c>
      <c r="AQ344" s="8">
        <f>AQ335*AP219</f>
        <v>0.30270000000000002</v>
      </c>
      <c r="AR344" s="8">
        <f>AR335*AP219</f>
        <v>0.30270000000000002</v>
      </c>
      <c r="AT344" s="64">
        <f>AT335*AT337*AP219</f>
        <v>0.45404999999999995</v>
      </c>
      <c r="AU344" s="64">
        <f>AU335*AU337*AP219</f>
        <v>4.5405000000000001E-2</v>
      </c>
      <c r="AV344" s="64">
        <f>AV335*AV337*AP219</f>
        <v>4.5405000000000001E-2</v>
      </c>
      <c r="AX344" s="8">
        <f t="shared" si="77"/>
        <v>15.135000000000002</v>
      </c>
      <c r="AY344" s="8">
        <f t="shared" si="77"/>
        <v>1.5135000000000001</v>
      </c>
      <c r="AZ344" s="8">
        <f t="shared" si="77"/>
        <v>1.5135000000000001</v>
      </c>
      <c r="BB344" s="8">
        <f t="shared" si="78"/>
        <v>2.2702499999999999</v>
      </c>
      <c r="BC344" s="8">
        <f t="shared" si="78"/>
        <v>0.227025</v>
      </c>
      <c r="BD344" s="8">
        <f t="shared" si="78"/>
        <v>0.227025</v>
      </c>
    </row>
    <row r="345" spans="1:56">
      <c r="A345">
        <v>1</v>
      </c>
      <c r="B345" s="12" t="s">
        <v>145</v>
      </c>
      <c r="C345" s="6"/>
      <c r="D345" s="7" t="s">
        <v>146</v>
      </c>
      <c r="E345" s="6"/>
      <c r="F345" s="6"/>
      <c r="G345" s="6"/>
      <c r="J345" s="3">
        <f>(J$341+J$342*J$338)*J$336</f>
        <v>73.507999999999996</v>
      </c>
      <c r="K345" s="3">
        <f>(K$341+K$342*K$338)*K$336</f>
        <v>7.3507999999999996</v>
      </c>
      <c r="L345" s="3">
        <f>(L$341+L$342*L$338)*L$336</f>
        <v>7.3507999999999996</v>
      </c>
      <c r="N345" s="3">
        <f>(N$341+N$342*N$338)*N$336</f>
        <v>5.5130999999999997</v>
      </c>
      <c r="O345" s="3">
        <f>(O$341+O$342*O$338)*O$336</f>
        <v>0.55130999999999997</v>
      </c>
      <c r="P345" s="3">
        <f>(P$341+P$342*P$338)*P$336</f>
        <v>0.55130999999999997</v>
      </c>
      <c r="R345" s="3">
        <f>(R$341+R$342*R$338)*R$336</f>
        <v>73.507999999999996</v>
      </c>
      <c r="S345" s="3">
        <f>(S$341+S$342*S$338)*S$336</f>
        <v>7.3507999999999996</v>
      </c>
      <c r="T345" s="3">
        <f>(T$341+T$342*T$338)*T$336</f>
        <v>7.3507999999999996</v>
      </c>
      <c r="V345" s="3">
        <f>(V$341+V$342*V$338)*V$336</f>
        <v>5.5130999999999997</v>
      </c>
      <c r="W345" s="3">
        <f>(W$341+W$342*W$338)*W$336</f>
        <v>0.55130999999999997</v>
      </c>
      <c r="X345" s="3">
        <f>(X$341+X$342*X$338)*X$336</f>
        <v>0.55130999999999997</v>
      </c>
      <c r="Z345" s="3">
        <f>(Z$341+Z$342*Z$338)*Z$336</f>
        <v>73.507999999999996</v>
      </c>
      <c r="AA345" s="3">
        <f>(AA$341+AA$342*AA$338)*AA$336</f>
        <v>7.3507999999999996</v>
      </c>
      <c r="AB345" s="3">
        <f>(AB$341+AB$342*AB$338)*AB$336</f>
        <v>7.3507999999999996</v>
      </c>
      <c r="AD345" s="3">
        <f>(AD$341+AD$342*AD$338)*AD$336</f>
        <v>5.5130999999999997</v>
      </c>
      <c r="AE345" s="3">
        <f>(AE$341+AE$342*AE$338)*AE$336</f>
        <v>0.55130999999999997</v>
      </c>
      <c r="AF345" s="3">
        <f>(AF$341+AF$342*AF$338)*AF$336</f>
        <v>0.55130999999999997</v>
      </c>
      <c r="AH345" s="3">
        <f>(AH$341+AH$342*AH$338)*AH$336</f>
        <v>73.507999999999996</v>
      </c>
      <c r="AI345" s="3">
        <f>(AI$341+AI$342*AI$338)*AI$336</f>
        <v>7.3507999999999996</v>
      </c>
      <c r="AJ345" s="3">
        <f>(AJ$341+AJ$342*AJ$338)*AJ$336</f>
        <v>7.3507999999999996</v>
      </c>
      <c r="AL345" s="3">
        <f>(AL$341+AL$342*AL$338)*AL$336</f>
        <v>5.5130999999999997</v>
      </c>
      <c r="AM345" s="3">
        <f>(AM$341+AM$342*AM$338)*AM$336</f>
        <v>0.55130999999999997</v>
      </c>
      <c r="AN345" s="3">
        <f>(AN$341+AN$342*AN$338)*AN$336</f>
        <v>0.55130999999999997</v>
      </c>
      <c r="AP345" s="3">
        <f>(AP$341+AP$342*AP$338)*AP$336</f>
        <v>73.507999999999996</v>
      </c>
      <c r="AQ345" s="3">
        <f>(AQ$341+AQ$342*AQ$338)*AQ$336</f>
        <v>7.3507999999999996</v>
      </c>
      <c r="AR345" s="3">
        <f>(AR$341+AR$342*AR$338)*AR$336</f>
        <v>7.3507999999999996</v>
      </c>
      <c r="AT345" s="3">
        <f>(AT$341+AT$342*AT$338)*AT$336</f>
        <v>5.5130999999999997</v>
      </c>
      <c r="AU345" s="3">
        <f>(AU$341+AU$342*AU$338)*AU$336</f>
        <v>0.55130999999999997</v>
      </c>
      <c r="AV345" s="3">
        <f>(AV$341+AV$342*AV$338)*AV$336</f>
        <v>0.55130999999999997</v>
      </c>
      <c r="AX345" s="3">
        <f>J345+R345+Z345+AH345+AP345</f>
        <v>367.53999999999996</v>
      </c>
      <c r="AY345" s="3">
        <f t="shared" si="77"/>
        <v>36.753999999999998</v>
      </c>
      <c r="AZ345" s="3">
        <f t="shared" si="77"/>
        <v>36.753999999999998</v>
      </c>
      <c r="BB345" s="3">
        <f t="shared" si="78"/>
        <v>27.5655</v>
      </c>
      <c r="BC345" s="3">
        <f t="shared" si="78"/>
        <v>2.7565499999999998</v>
      </c>
      <c r="BD345" s="3">
        <f t="shared" si="78"/>
        <v>2.7565499999999998</v>
      </c>
    </row>
    <row r="346" spans="1:56">
      <c r="A346">
        <v>1</v>
      </c>
      <c r="B346" s="12" t="s">
        <v>145</v>
      </c>
      <c r="C346" s="6"/>
      <c r="E346" s="6"/>
      <c r="F346" s="6"/>
      <c r="G346" s="6"/>
      <c r="L346" s="3">
        <f>J345+K345+L345</f>
        <v>88.209599999999995</v>
      </c>
      <c r="P346" s="3">
        <f>N345+O345+P345</f>
        <v>6.6157199999999996</v>
      </c>
      <c r="T346" s="3">
        <f>R345+S345+T345</f>
        <v>88.209599999999995</v>
      </c>
      <c r="X346" s="3">
        <f>V345+W345+X345</f>
        <v>6.6157199999999996</v>
      </c>
      <c r="AB346" s="3">
        <f>Z345+AA345+AB345</f>
        <v>88.209599999999995</v>
      </c>
      <c r="AF346" s="3">
        <f>AD345+AE345+AF345</f>
        <v>6.6157199999999996</v>
      </c>
      <c r="AJ346" s="3">
        <f>AH345+AI345+AJ345</f>
        <v>88.209599999999995</v>
      </c>
      <c r="AN346" s="3">
        <f>AL345+AM345+AN345</f>
        <v>6.6157199999999996</v>
      </c>
      <c r="AR346" s="3">
        <f>AP345+AQ345+AR345</f>
        <v>88.209599999999995</v>
      </c>
      <c r="AV346" s="3">
        <f>AT345+AU345+AV345</f>
        <v>6.6157199999999996</v>
      </c>
      <c r="AZ346" s="3">
        <f>AX345+AY345+AZ345</f>
        <v>441.048</v>
      </c>
      <c r="BD346" s="3">
        <f>BB345+BC345+BD345</f>
        <v>33.078600000000002</v>
      </c>
    </row>
    <row r="347" spans="1:56">
      <c r="A347">
        <v>1</v>
      </c>
      <c r="B347" s="12" t="s">
        <v>147</v>
      </c>
      <c r="C347" s="6"/>
      <c r="D347" s="7" t="s">
        <v>148</v>
      </c>
      <c r="E347" s="6"/>
      <c r="F347" s="6"/>
      <c r="G347" s="6"/>
      <c r="J347" s="3">
        <f>(J$343+J$344*J$339)*J$336</f>
        <v>102.91799999999999</v>
      </c>
      <c r="K347" s="3">
        <f>(K$343+K$344*K$339)*K$336</f>
        <v>10.291800000000002</v>
      </c>
      <c r="L347" s="3">
        <f>(L$343+L$344*L$339)*L$336</f>
        <v>10.291800000000002</v>
      </c>
      <c r="N347" s="3">
        <f>(N$343+N$344*N$339)*N$336</f>
        <v>7.7188499999999989</v>
      </c>
      <c r="O347" s="3">
        <f>(O$343+O$344*O$339)*O$336</f>
        <v>0.77188500000000004</v>
      </c>
      <c r="P347" s="3">
        <f>(P$343+P$344*P$339)*P$336</f>
        <v>0.77188500000000004</v>
      </c>
      <c r="R347" s="3">
        <f>(R$343+R$344*R$339)*R$336</f>
        <v>102.91799999999999</v>
      </c>
      <c r="S347" s="3">
        <f>(S$343+S$344*S$339)*S$336</f>
        <v>10.291800000000002</v>
      </c>
      <c r="T347" s="3">
        <f>(T$343+T$344*T$339)*T$336</f>
        <v>10.291800000000002</v>
      </c>
      <c r="V347" s="3">
        <f>(V$343+V$344*V$339)*V$336</f>
        <v>7.7188499999999989</v>
      </c>
      <c r="W347" s="3">
        <f>(W$343+W$344*W$339)*W$336</f>
        <v>0.77188500000000004</v>
      </c>
      <c r="X347" s="3">
        <f>(X$343+X$344*X$339)*X$336</f>
        <v>0.77188500000000004</v>
      </c>
      <c r="Z347" s="3">
        <f>(Z$343+Z$344*Z$339)*Z$336</f>
        <v>102.91799999999999</v>
      </c>
      <c r="AA347" s="3">
        <f>(AA$343+AA$344*AA$339)*AA$336</f>
        <v>10.291800000000002</v>
      </c>
      <c r="AB347" s="3">
        <f>(AB$343+AB$344*AB$339)*AB$336</f>
        <v>10.291800000000002</v>
      </c>
      <c r="AD347" s="3">
        <f>(AD$343+AD$344*AD$339)*AD$336</f>
        <v>7.7188499999999989</v>
      </c>
      <c r="AE347" s="3">
        <f>(AE$343+AE$344*AE$339)*AE$336</f>
        <v>0.77188500000000004</v>
      </c>
      <c r="AF347" s="3">
        <f>(AF$343+AF$344*AF$339)*AF$336</f>
        <v>0.77188500000000004</v>
      </c>
      <c r="AH347" s="3">
        <f>(AH$343+AH$344*AH$339)*AH$336</f>
        <v>102.91799999999999</v>
      </c>
      <c r="AI347" s="3">
        <f>(AI$343+AI$344*AI$339)*AI$336</f>
        <v>10.291800000000002</v>
      </c>
      <c r="AJ347" s="3">
        <f>(AJ$343+AJ$344*AJ$339)*AJ$336</f>
        <v>10.291800000000002</v>
      </c>
      <c r="AL347" s="3">
        <f>(AL$343+AL$344*AL$339)*AL$336</f>
        <v>7.7188499999999989</v>
      </c>
      <c r="AM347" s="3">
        <f>(AM$343+AM$344*AM$339)*AM$336</f>
        <v>0.77188500000000004</v>
      </c>
      <c r="AN347" s="3">
        <f>(AN$343+AN$344*AN$339)*AN$336</f>
        <v>0.77188500000000004</v>
      </c>
      <c r="AP347" s="3">
        <f>(AP$343+AP$344*AP$339)*AP$336</f>
        <v>102.91799999999999</v>
      </c>
      <c r="AQ347" s="3">
        <f>(AQ$343+AQ$344*AQ$339)*AQ$336</f>
        <v>10.291800000000002</v>
      </c>
      <c r="AR347" s="3">
        <f>(AR$343+AR$344*AR$339)*AR$336</f>
        <v>10.291800000000002</v>
      </c>
      <c r="AT347" s="3">
        <f>(AT$343+AT$344*AT$339)*AT$336</f>
        <v>7.7188499999999989</v>
      </c>
      <c r="AU347" s="3">
        <f>(AU$343+AU$344*AU$339)*AU$336</f>
        <v>0.77188500000000004</v>
      </c>
      <c r="AV347" s="3">
        <f>(AV$343+AV$344*AV$339)*AV$336</f>
        <v>0.77188500000000004</v>
      </c>
      <c r="AX347" s="3">
        <f>J347+R347+Z347+AH347+AP347</f>
        <v>514.58999999999992</v>
      </c>
      <c r="AY347" s="3">
        <f t="shared" ref="AY347:AZ347" si="79">K347+S347+AA347+AI347+AQ347</f>
        <v>51.45900000000001</v>
      </c>
      <c r="AZ347" s="3">
        <f t="shared" si="79"/>
        <v>51.45900000000001</v>
      </c>
      <c r="BB347" s="3">
        <f t="shared" ref="BB347:BD347" si="80">N347+V347+AD347+AL347+AT347</f>
        <v>38.594249999999995</v>
      </c>
      <c r="BC347" s="3">
        <f t="shared" si="80"/>
        <v>3.8594250000000003</v>
      </c>
      <c r="BD347" s="3">
        <f t="shared" si="80"/>
        <v>3.8594250000000003</v>
      </c>
    </row>
    <row r="348" spans="1:56">
      <c r="A348">
        <v>1</v>
      </c>
      <c r="B348" s="12" t="s">
        <v>147</v>
      </c>
      <c r="C348" s="6"/>
      <c r="E348" s="6"/>
      <c r="F348" s="6"/>
      <c r="G348" s="6"/>
      <c r="L348" s="3">
        <f>J347+K347+L347</f>
        <v>123.5016</v>
      </c>
      <c r="P348" s="3">
        <f>N347+O347+P347</f>
        <v>9.2626199999999983</v>
      </c>
      <c r="T348" s="3">
        <f>R347+S347+T347</f>
        <v>123.5016</v>
      </c>
      <c r="X348" s="3">
        <f>V347+W347+X347</f>
        <v>9.2626199999999983</v>
      </c>
      <c r="AB348" s="3">
        <f>Z347+AA347+AB347</f>
        <v>123.5016</v>
      </c>
      <c r="AF348" s="3">
        <f>AD347+AE347+AF347</f>
        <v>9.2626199999999983</v>
      </c>
      <c r="AJ348" s="3">
        <f>AH347+AI347+AJ347</f>
        <v>123.5016</v>
      </c>
      <c r="AN348" s="3">
        <f>AL347+AM347+AN347</f>
        <v>9.2626199999999983</v>
      </c>
      <c r="AR348" s="3">
        <f>AP347+AQ347+AR347</f>
        <v>123.5016</v>
      </c>
      <c r="AV348" s="3">
        <f>AT347+AU347+AV347</f>
        <v>9.2626199999999983</v>
      </c>
      <c r="AZ348" s="3">
        <f>AX347+AY347+AZ347</f>
        <v>617.50800000000004</v>
      </c>
      <c r="BD348" s="3">
        <f>BB347+BC347+BD347</f>
        <v>46.313099999999999</v>
      </c>
    </row>
    <row r="349" spans="1:56">
      <c r="A349">
        <v>1</v>
      </c>
      <c r="B349">
        <v>1</v>
      </c>
      <c r="C349" s="6"/>
      <c r="F349"/>
    </row>
    <row r="350" spans="1:56">
      <c r="A350">
        <v>1</v>
      </c>
      <c r="B350" s="12" t="s">
        <v>145</v>
      </c>
      <c r="C350" s="6"/>
      <c r="D350" s="94" t="s">
        <v>146</v>
      </c>
      <c r="E350" s="6"/>
      <c r="F350" s="6"/>
      <c r="G350" s="6"/>
      <c r="J350" s="95">
        <f>J238+J259+J278+J295+J310+J327+J345</f>
        <v>1842.56855632</v>
      </c>
      <c r="K350" s="95">
        <f>K238+K259+K278+K295+K310+K327+K345</f>
        <v>181.72943711199997</v>
      </c>
      <c r="L350" s="95">
        <f>L238+L259+L278+L295+L310+L327+L345</f>
        <v>181.72943711199997</v>
      </c>
      <c r="N350" s="3">
        <f>N238+N259+N278+N295+N310+N327+N345</f>
        <v>102.20710698000001</v>
      </c>
      <c r="O350" s="3">
        <f>O238+O259+O278+O295+O310+O327+O345</f>
        <v>6.622659586000001</v>
      </c>
      <c r="P350" s="3">
        <f>P238+P259+P278+P295+P310+P327+P345</f>
        <v>6.622659586000001</v>
      </c>
      <c r="R350" s="3">
        <f>R238+R259+R278+R295+R310+R327+R345</f>
        <v>1529.95724372</v>
      </c>
      <c r="S350" s="3">
        <f>S238+S259+S278+S295+S310+S327+S345</f>
        <v>157.76203320199997</v>
      </c>
      <c r="T350" s="3">
        <f>T238+T259+T278+T295+T310+T327+T345</f>
        <v>157.76203320199997</v>
      </c>
      <c r="V350" s="3">
        <f>V238+V259+V278+V295+V310+V327+V345</f>
        <v>48.021447455000001</v>
      </c>
      <c r="W350" s="3">
        <f>W238+W259+W278+W295+W310+W327+W345</f>
        <v>5.5811800435000007</v>
      </c>
      <c r="X350" s="3">
        <f>X238+X259+X278+X295+X310+X327+X345</f>
        <v>5.5811800435000007</v>
      </c>
      <c r="Z350" s="3">
        <f>Z238+Z259+Z278+Z295+Z310+Z327+Z345</f>
        <v>1709.32750306</v>
      </c>
      <c r="AA350" s="3">
        <f>AA238+AA259+AA278+AA295+AA310+AA327+AA345</f>
        <v>171.51770902099997</v>
      </c>
      <c r="AB350" s="3">
        <f>AB238+AB259+AB278+AB295+AB310+AB327+AB345</f>
        <v>171.51770902099997</v>
      </c>
      <c r="AD350" s="3">
        <f>AD238+AD259+AD278+AD295+AD310+AD327+AD345</f>
        <v>79.110289277500002</v>
      </c>
      <c r="AE350" s="3">
        <f>AE238+AE259+AE278+AE295+AE310+AE327+AE345</f>
        <v>6.1749641567500007</v>
      </c>
      <c r="AF350" s="3">
        <f>AF238+AF259+AF278+AF295+AF310+AF327+AF345</f>
        <v>6.1749641567500007</v>
      </c>
      <c r="AH350" s="3">
        <f>AH238+AH259+AH278+AH295+AH310+AH327+AH345</f>
        <v>1584.2611153199998</v>
      </c>
      <c r="AI350" s="3">
        <f>AI238+AI259+AI278+AI295+AI310+AI327+AI345</f>
        <v>161.93037526199998</v>
      </c>
      <c r="AJ350" s="3">
        <f>AJ238+AJ259+AJ278+AJ295+AJ310+AJ327+AJ345</f>
        <v>161.93037526199998</v>
      </c>
      <c r="AL350" s="3">
        <f>AL238+AL259+AL278+AL295+AL310+AL327+AL345</f>
        <v>57.438586104999999</v>
      </c>
      <c r="AM350" s="3">
        <f>AM238+AM259+AM278+AM295+AM310+AM327+AM345</f>
        <v>5.761756848500001</v>
      </c>
      <c r="AN350" s="3">
        <f>AN238+AN259+AN278+AN295+AN310+AN327+AN345</f>
        <v>5.761756848500001</v>
      </c>
      <c r="AP350" s="3">
        <f>AP238+AP259+AP278+AP295+AP310+AP327+AP345</f>
        <v>1598.7867134200001</v>
      </c>
      <c r="AQ350" s="3">
        <f>AQ238+AQ259+AQ278+AQ295+AQ310+AQ327+AQ345</f>
        <v>163.052670347</v>
      </c>
      <c r="AR350" s="3">
        <f>AR238+AR259+AR278+AR295+AR310+AR327+AR345</f>
        <v>163.052670347</v>
      </c>
      <c r="AT350" s="3">
        <f>AT238+AT259+AT278+AT295+AT310+AT327+AT345</f>
        <v>59.956712942499998</v>
      </c>
      <c r="AU350" s="3">
        <f>AU238+AU259+AU278+AU295+AU310+AU327+AU345</f>
        <v>5.80776069725</v>
      </c>
      <c r="AV350" s="3">
        <f>AV238+AV259+AV278+AV295+AV310+AV327+AV345</f>
        <v>5.80776069725</v>
      </c>
      <c r="AX350" s="3">
        <f>J350+R350+Z350+AH350+AP350</f>
        <v>8264.9011318399989</v>
      </c>
      <c r="AY350" s="3">
        <f t="shared" ref="AY350:AZ350" si="81">K350+S350+AA350+AI350+AQ350</f>
        <v>835.99222494399987</v>
      </c>
      <c r="AZ350" s="3">
        <f t="shared" si="81"/>
        <v>835.99222494399987</v>
      </c>
      <c r="BB350" s="3">
        <f t="shared" ref="BB350:BD350" si="82">N350+V350+AD350+AL350+AT350</f>
        <v>346.73414276000005</v>
      </c>
      <c r="BC350" s="3">
        <f t="shared" si="82"/>
        <v>29.948321332000003</v>
      </c>
      <c r="BD350" s="3">
        <f t="shared" si="82"/>
        <v>29.948321332000003</v>
      </c>
    </row>
    <row r="351" spans="1:56">
      <c r="A351">
        <v>1</v>
      </c>
      <c r="B351" s="12" t="s">
        <v>145</v>
      </c>
      <c r="C351" s="6"/>
      <c r="E351" s="6"/>
      <c r="F351" s="6"/>
      <c r="G351" s="6"/>
      <c r="L351" s="95">
        <f>J350+K350+L350</f>
        <v>2206.0274305439998</v>
      </c>
      <c r="P351" s="3">
        <f>N350+O350+P350</f>
        <v>115.452426152</v>
      </c>
      <c r="T351" s="3">
        <f>R350+S350+T350</f>
        <v>1845.4813101239997</v>
      </c>
      <c r="X351" s="3">
        <f>V350+W350+X350</f>
        <v>59.183807541999997</v>
      </c>
      <c r="AB351" s="3">
        <f>Z350+AA350+AB350</f>
        <v>2052.3629211019997</v>
      </c>
      <c r="AF351" s="3">
        <f>AD350+AE350+AF350</f>
        <v>91.460217591000003</v>
      </c>
      <c r="AJ351" s="3">
        <f>AH350+AI350+AJ350</f>
        <v>1908.1218658439998</v>
      </c>
      <c r="AN351" s="3">
        <f>AL350+AM350+AN350</f>
        <v>68.962099801999997</v>
      </c>
      <c r="AR351" s="3">
        <f>AP350+AQ350+AR350</f>
        <v>1924.8920541140001</v>
      </c>
      <c r="AV351" s="3">
        <f>AT350+AU350+AV350</f>
        <v>71.572234336999998</v>
      </c>
      <c r="AZ351" s="3">
        <f>AX350+AY350+AZ350</f>
        <v>9936.885581728</v>
      </c>
      <c r="BD351" s="3">
        <f>BB350+BC350+BD350</f>
        <v>406.63078542400001</v>
      </c>
    </row>
    <row r="352" spans="1:56">
      <c r="A352">
        <v>1</v>
      </c>
      <c r="B352" s="12" t="s">
        <v>147</v>
      </c>
      <c r="C352" s="6"/>
      <c r="D352" s="94" t="s">
        <v>148</v>
      </c>
      <c r="E352" s="6"/>
      <c r="F352" s="6"/>
      <c r="G352" s="6"/>
      <c r="J352" s="95">
        <f>J240+J261+J280+J297+J312+J329+J347</f>
        <v>2102.6550985399999</v>
      </c>
      <c r="K352" s="95">
        <f>K240+K261+K280+K297+K312+K329+K347</f>
        <v>201.65211353899997</v>
      </c>
      <c r="L352" s="95">
        <f>L240+L261+L280+L297+L312+L329+L347</f>
        <v>201.65211353899997</v>
      </c>
      <c r="N352" s="3">
        <f>N240+N261+N280+N297+N312+N329+N347</f>
        <v>201.78511312250001</v>
      </c>
      <c r="O352" s="3">
        <f>O240+O261+O280+O297+O312+O329+O347</f>
        <v>12.620283523249999</v>
      </c>
      <c r="P352" s="3">
        <f>P240+P261+P280+P297+P312+P329+P347</f>
        <v>12.620283523249999</v>
      </c>
      <c r="R352" s="3">
        <f>R240+R261+R280+R297+R312+R329+R347</f>
        <v>1617.6773965999998</v>
      </c>
      <c r="S352" s="3">
        <f>S240+S261+S280+S297+S312+S329+S347</f>
        <v>164.46251330999999</v>
      </c>
      <c r="T352" s="3">
        <f>T240+T261+T280+T297+T312+T329+T347</f>
        <v>164.46251330999999</v>
      </c>
      <c r="V352" s="3">
        <f>V240+V261+V280+V297+V312+V329+V347</f>
        <v>117.73919802500001</v>
      </c>
      <c r="W352" s="3">
        <f>W240+W261+W280+W297+W312+W329+W347</f>
        <v>10.998723992499999</v>
      </c>
      <c r="X352" s="3">
        <f>X240+X261+X280+X297+X312+X329+X347</f>
        <v>10.998723992499999</v>
      </c>
      <c r="Z352" s="3">
        <f>Z240+Z261+Z280+Z297+Z312+Z329+Z347</f>
        <v>1895.9230876199999</v>
      </c>
      <c r="AA352" s="3">
        <f>AA240+AA261+AA280+AA297+AA312+AA329+AA347</f>
        <v>185.79685781699996</v>
      </c>
      <c r="AB352" s="3">
        <f>AB240+AB261+AB280+AB297+AB312+AB329+AB347</f>
        <v>185.79685781699996</v>
      </c>
      <c r="AD352" s="3">
        <f>AD240+AD261+AD280+AD297+AD312+AD329+AD347</f>
        <v>165.9572023675</v>
      </c>
      <c r="AE352" s="3">
        <f>AE240+AE261+AE280+AE297+AE312+AE329+AE347</f>
        <v>11.931319669749998</v>
      </c>
      <c r="AF352" s="3">
        <f>AF240+AF261+AF280+AF297+AF312+AF329+AF347</f>
        <v>11.931319669749998</v>
      </c>
      <c r="AH352" s="3">
        <f>AH240+AH261+AH280+AH297+AH312+AH329+AH347</f>
        <v>1701.9307671799997</v>
      </c>
      <c r="AI352" s="3">
        <f>AI240+AI261+AI280+AI297+AI312+AI329+AI347</f>
        <v>170.92720236299999</v>
      </c>
      <c r="AJ352" s="3">
        <f>AJ240+AJ261+AJ280+AJ297+AJ312+AJ329+AJ347</f>
        <v>170.92720236299999</v>
      </c>
      <c r="AL352" s="3">
        <f>AL240+AL261+AL280+AL297+AL312+AL329+AL347</f>
        <v>132.3391485825</v>
      </c>
      <c r="AM352" s="3">
        <f>AM240+AM261+AM280+AM297+AM312+AM329+AM347</f>
        <v>11.282670245249998</v>
      </c>
      <c r="AN352" s="3">
        <f>AN240+AN261+AN280+AN297+AN312+AN329+AN347</f>
        <v>11.282670245249998</v>
      </c>
      <c r="AP352" s="3">
        <f>AP240+AP261+AP280+AP297+AP312+AP329+AP347</f>
        <v>1724.4522260799997</v>
      </c>
      <c r="AQ352" s="3">
        <f>AQ240+AQ261+AQ280+AQ297+AQ312+AQ329+AQ347</f>
        <v>172.65890472799998</v>
      </c>
      <c r="AR352" s="3">
        <f>AR240+AR261+AR280+AR297+AR312+AR329+AR347</f>
        <v>172.65890472799998</v>
      </c>
      <c r="AT352" s="3">
        <f>AT240+AT261+AT280+AT297+AT312+AT329+AT347</f>
        <v>136.24009162000002</v>
      </c>
      <c r="AU352" s="3">
        <f>AU240+AU261+AU280+AU297+AU312+AU329+AU347</f>
        <v>11.354038433999998</v>
      </c>
      <c r="AV352" s="3">
        <f>AV240+AV261+AV280+AV297+AV312+AV329+AV347</f>
        <v>11.354038433999998</v>
      </c>
      <c r="AX352" s="3">
        <f>J352+R352+Z352+AH352+AP352</f>
        <v>9042.6385760199992</v>
      </c>
      <c r="AY352" s="3">
        <f t="shared" ref="AY352:AZ352" si="83">K352+S352+AA352+AI352+AQ352</f>
        <v>895.49759175699978</v>
      </c>
      <c r="AZ352" s="3">
        <f t="shared" si="83"/>
        <v>895.49759175699978</v>
      </c>
      <c r="BB352" s="3">
        <f t="shared" ref="BB352:BD352" si="84">N352+V352+AD352+AL352+AT352</f>
        <v>754.06075371750012</v>
      </c>
      <c r="BC352" s="3">
        <f t="shared" si="84"/>
        <v>58.187035864749987</v>
      </c>
      <c r="BD352" s="3">
        <f t="shared" si="84"/>
        <v>58.187035864749987</v>
      </c>
    </row>
    <row r="353" spans="1:56">
      <c r="A353">
        <v>1</v>
      </c>
      <c r="B353" s="12" t="s">
        <v>147</v>
      </c>
      <c r="C353" s="6"/>
      <c r="E353" s="6"/>
      <c r="F353" s="6"/>
      <c r="G353" s="6"/>
      <c r="L353" s="95">
        <f>J352+K352+L352</f>
        <v>2505.9593256179996</v>
      </c>
      <c r="P353" s="3">
        <f>N352+O352+P352</f>
        <v>227.02568016900003</v>
      </c>
      <c r="T353" s="3">
        <f>R352+S352+T352</f>
        <v>1946.60242322</v>
      </c>
      <c r="X353" s="3">
        <f>V352+W352+X352</f>
        <v>139.73664601000002</v>
      </c>
      <c r="AB353" s="3">
        <f>Z352+AA352+AB352</f>
        <v>2267.5168032539996</v>
      </c>
      <c r="AF353" s="3">
        <f>AD352+AE352+AF352</f>
        <v>189.81984170699999</v>
      </c>
      <c r="AJ353" s="3">
        <f>AH352+AI352+AJ352</f>
        <v>2043.785171906</v>
      </c>
      <c r="AN353" s="3">
        <f>AL352+AM352+AN352</f>
        <v>154.90448907299998</v>
      </c>
      <c r="AR353" s="3">
        <f>AP352+AQ352+AR352</f>
        <v>2069.7700355359998</v>
      </c>
      <c r="AV353" s="3">
        <f>AT352+AU352+AV352</f>
        <v>158.94816848799999</v>
      </c>
      <c r="AZ353" s="3">
        <f>AX352+AY352+AZ352</f>
        <v>10833.633759533997</v>
      </c>
      <c r="BD353" s="3">
        <f>BB352+BC352+BD352</f>
        <v>870.43482544700009</v>
      </c>
    </row>
    <row r="354" spans="1:56">
      <c r="A354">
        <v>1</v>
      </c>
      <c r="B354">
        <v>1</v>
      </c>
      <c r="F354"/>
    </row>
    <row r="355" spans="1:56">
      <c r="A355">
        <v>1</v>
      </c>
      <c r="B355">
        <v>1</v>
      </c>
      <c r="F355"/>
      <c r="N355" s="2">
        <f>N350-J350</f>
        <v>-1740.36144934</v>
      </c>
      <c r="O355" s="2">
        <f>O350-K350</f>
        <v>-175.10677752599997</v>
      </c>
      <c r="P355" s="2">
        <f>P350-L350</f>
        <v>-175.10677752599997</v>
      </c>
      <c r="V355" s="2">
        <f>V350-R350</f>
        <v>-1481.9357962649999</v>
      </c>
      <c r="W355" s="2">
        <f>W350-S350</f>
        <v>-152.18085315849996</v>
      </c>
      <c r="X355" s="2">
        <f>X350-T350</f>
        <v>-152.18085315849996</v>
      </c>
      <c r="AD355" s="2">
        <f>AD350-Z350</f>
        <v>-1630.2172137825</v>
      </c>
      <c r="AE355" s="2">
        <f>AE350-AA350</f>
        <v>-165.34274486424997</v>
      </c>
      <c r="AF355" s="2">
        <f>AF350-AB350</f>
        <v>-165.34274486424997</v>
      </c>
      <c r="AL355" s="2">
        <f>AL350-AH350</f>
        <v>-1526.8225292149998</v>
      </c>
      <c r="AM355" s="2">
        <f>AM350-AI350</f>
        <v>-156.16861841349998</v>
      </c>
      <c r="AN355" s="2">
        <f>AN350-AJ350</f>
        <v>-156.16861841349998</v>
      </c>
      <c r="AT355" s="2">
        <f>AT350-AP350</f>
        <v>-1538.8300004775001</v>
      </c>
      <c r="AU355" s="2">
        <f>AU350-AQ350</f>
        <v>-157.24490964975001</v>
      </c>
      <c r="AV355" s="2">
        <f>AV350-AR350</f>
        <v>-157.24490964975001</v>
      </c>
      <c r="BB355" s="2">
        <f>BB350-AX350</f>
        <v>-7918.1669890799985</v>
      </c>
      <c r="BC355" s="2">
        <f>BC350-AY350</f>
        <v>-806.04390361199989</v>
      </c>
      <c r="BD355" s="2">
        <f>BD350-AZ350</f>
        <v>-806.04390361199989</v>
      </c>
    </row>
    <row r="356" spans="1:56">
      <c r="A356">
        <v>1</v>
      </c>
      <c r="B356">
        <v>1</v>
      </c>
      <c r="F356"/>
      <c r="P356" s="2">
        <f>P351-L351</f>
        <v>-2090.5750043919998</v>
      </c>
      <c r="X356" s="2">
        <f>X351-T351</f>
        <v>-1786.2975025819997</v>
      </c>
      <c r="AF356" s="2">
        <f>AF351-AB351</f>
        <v>-1960.9027035109998</v>
      </c>
      <c r="AN356" s="2">
        <f>AN351-AJ351</f>
        <v>-1839.1597660419998</v>
      </c>
      <c r="AV356" s="2">
        <f>AV351-AR351</f>
        <v>-1853.319819777</v>
      </c>
      <c r="BD356" s="2">
        <f>BD351-AZ351</f>
        <v>-9530.2547963039997</v>
      </c>
    </row>
    <row r="357" spans="1:56">
      <c r="A357">
        <v>1</v>
      </c>
      <c r="B357">
        <v>1</v>
      </c>
      <c r="F357"/>
      <c r="N357" s="2">
        <f>N352-J352</f>
        <v>-1900.8699854174999</v>
      </c>
      <c r="O357" s="2">
        <f>O352-K352</f>
        <v>-189.03183001574996</v>
      </c>
      <c r="P357" s="2">
        <f>P352-L352</f>
        <v>-189.03183001574996</v>
      </c>
      <c r="V357" s="2">
        <f>V352-R352</f>
        <v>-1499.9381985749999</v>
      </c>
      <c r="W357" s="2">
        <f>W352-S352</f>
        <v>-153.46378931749999</v>
      </c>
      <c r="X357" s="2">
        <f>X352-T352</f>
        <v>-153.46378931749999</v>
      </c>
      <c r="AD357" s="2">
        <f>AD352-Z352</f>
        <v>-1729.9658852524999</v>
      </c>
      <c r="AE357" s="2">
        <f>AE352-AA352</f>
        <v>-173.86553814724996</v>
      </c>
      <c r="AF357" s="2">
        <f>AF352-AB352</f>
        <v>-173.86553814724996</v>
      </c>
      <c r="AL357" s="2">
        <f>AL352-AH352</f>
        <v>-1569.5916185974997</v>
      </c>
      <c r="AM357" s="2">
        <f>AM352-AI352</f>
        <v>-159.64453211775</v>
      </c>
      <c r="AN357" s="2">
        <f>AN352-AJ352</f>
        <v>-159.64453211775</v>
      </c>
      <c r="AT357" s="2">
        <f>AT352-AP352</f>
        <v>-1588.2121344599998</v>
      </c>
      <c r="AU357" s="2">
        <f>AU352-AQ352</f>
        <v>-161.30486629399999</v>
      </c>
      <c r="AV357" s="2">
        <f>AV352-AR352</f>
        <v>-161.30486629399999</v>
      </c>
      <c r="BB357" s="2">
        <f>BB352-AX352</f>
        <v>-8288.577822302499</v>
      </c>
      <c r="BC357" s="2">
        <f>BC352-AY352</f>
        <v>-837.31055589224979</v>
      </c>
      <c r="BD357" s="2">
        <f>BD352-AZ352</f>
        <v>-837.31055589224979</v>
      </c>
    </row>
    <row r="358" spans="1:56">
      <c r="A358">
        <v>1</v>
      </c>
      <c r="B358">
        <v>1</v>
      </c>
      <c r="F358"/>
      <c r="P358" s="2">
        <f>P353-L353</f>
        <v>-2278.9336454489994</v>
      </c>
      <c r="X358" s="2">
        <f>X353-T353</f>
        <v>-1806.86577721</v>
      </c>
      <c r="AF358" s="2">
        <f>AF353-AB353</f>
        <v>-2077.6969615469998</v>
      </c>
      <c r="AN358" s="2">
        <f>AN353-AJ353</f>
        <v>-1888.880682833</v>
      </c>
      <c r="AV358" s="2">
        <f>AV353-AR353</f>
        <v>-1910.8218670479998</v>
      </c>
      <c r="BD358" s="2">
        <f>BD353-AZ353</f>
        <v>-9963.1989340869968</v>
      </c>
    </row>
    <row r="359" spans="1:56">
      <c r="A359">
        <v>1</v>
      </c>
      <c r="B359">
        <v>1</v>
      </c>
      <c r="C359" t="s">
        <v>29</v>
      </c>
      <c r="F359"/>
    </row>
    <row r="360" spans="1:56">
      <c r="A360">
        <v>1</v>
      </c>
      <c r="B360">
        <v>1</v>
      </c>
      <c r="D360" s="6" t="s">
        <v>74</v>
      </c>
      <c r="E360" s="6"/>
      <c r="F360" s="6"/>
      <c r="G360" s="6"/>
      <c r="J360" s="6"/>
      <c r="K360" s="6"/>
      <c r="L360" s="6"/>
      <c r="M360" s="6"/>
      <c r="N360" s="6"/>
      <c r="O360" s="6"/>
      <c r="P360" s="6"/>
      <c r="R360" s="6"/>
      <c r="S360" s="6"/>
      <c r="T360" s="6"/>
      <c r="U360" s="6"/>
      <c r="V360" s="6"/>
      <c r="W360" s="6"/>
      <c r="X360" s="6"/>
      <c r="Z360" s="6"/>
      <c r="AA360" s="6"/>
      <c r="AB360" s="6"/>
      <c r="AC360" s="6"/>
      <c r="AD360" s="6"/>
      <c r="AE360" s="6"/>
      <c r="AF360" s="6"/>
      <c r="AH360" s="6"/>
      <c r="AI360" s="6"/>
      <c r="AJ360" s="6"/>
      <c r="AK360" s="6"/>
      <c r="AL360" s="6"/>
      <c r="AM360" s="6"/>
      <c r="AN360" s="6"/>
      <c r="AP360" s="6"/>
      <c r="AQ360" s="6"/>
      <c r="AR360" s="6"/>
      <c r="AS360" s="6"/>
      <c r="AT360" s="6"/>
      <c r="AU360" s="6"/>
      <c r="AV360" s="6"/>
    </row>
    <row r="361" spans="1:56">
      <c r="A361">
        <v>1</v>
      </c>
      <c r="B361">
        <v>1</v>
      </c>
      <c r="C361" s="6"/>
      <c r="D361" s="6" t="s">
        <v>331</v>
      </c>
      <c r="E361" s="6"/>
      <c r="F361" s="6"/>
      <c r="G361" s="6"/>
      <c r="J361" s="6"/>
      <c r="K361" s="6"/>
      <c r="L361" s="6"/>
      <c r="M361" s="6"/>
      <c r="N361" s="6"/>
      <c r="O361" s="6"/>
      <c r="P361" s="6"/>
      <c r="R361" s="6"/>
      <c r="S361" s="6"/>
      <c r="T361" s="6"/>
      <c r="U361" s="6"/>
      <c r="V361" s="6"/>
      <c r="W361" s="6"/>
      <c r="X361" s="6"/>
      <c r="Z361" s="6"/>
      <c r="AA361" s="6"/>
      <c r="AB361" s="6"/>
      <c r="AC361" s="6"/>
      <c r="AD361" s="6"/>
      <c r="AE361" s="6"/>
      <c r="AF361" s="6"/>
      <c r="AH361" s="6"/>
      <c r="AI361" s="6"/>
      <c r="AJ361" s="6"/>
      <c r="AK361" s="6"/>
      <c r="AL361" s="6"/>
      <c r="AM361" s="6"/>
      <c r="AN361" s="6"/>
      <c r="AP361" s="6"/>
      <c r="AQ361" s="6"/>
      <c r="AR361" s="6"/>
      <c r="AS361" s="6"/>
      <c r="AT361" s="6"/>
      <c r="AU361" s="6"/>
      <c r="AV361" s="6"/>
    </row>
    <row r="362" spans="1:56">
      <c r="A362">
        <v>1</v>
      </c>
      <c r="B362">
        <v>1</v>
      </c>
      <c r="C362" s="6"/>
      <c r="D362" s="22" t="s">
        <v>332</v>
      </c>
      <c r="E362" s="6"/>
      <c r="G362" s="6"/>
      <c r="I362" s="6" t="s">
        <v>77</v>
      </c>
      <c r="J362" s="6">
        <v>9.6000000000000002E-2</v>
      </c>
      <c r="K362" s="6">
        <v>9.6000000000000002E-2</v>
      </c>
      <c r="L362" s="6">
        <v>9.6000000000000002E-2</v>
      </c>
      <c r="M362" s="6"/>
      <c r="N362" s="6">
        <v>9.6000000000000002E-2</v>
      </c>
      <c r="O362" s="6">
        <v>9.6000000000000002E-2</v>
      </c>
      <c r="P362" s="6">
        <v>9.6000000000000002E-2</v>
      </c>
      <c r="R362" s="6">
        <v>9.6000000000000002E-2</v>
      </c>
      <c r="S362" s="6">
        <v>9.6000000000000002E-2</v>
      </c>
      <c r="T362" s="6">
        <v>9.6000000000000002E-2</v>
      </c>
      <c r="U362" s="6"/>
      <c r="V362" s="6">
        <v>9.6000000000000002E-2</v>
      </c>
      <c r="W362" s="6">
        <v>9.6000000000000002E-2</v>
      </c>
      <c r="X362" s="6">
        <v>9.6000000000000002E-2</v>
      </c>
      <c r="Z362" s="6">
        <v>9.6000000000000002E-2</v>
      </c>
      <c r="AA362" s="6">
        <v>9.6000000000000002E-2</v>
      </c>
      <c r="AB362" s="6">
        <v>9.6000000000000002E-2</v>
      </c>
      <c r="AC362" s="6"/>
      <c r="AD362" s="6">
        <v>9.6000000000000002E-2</v>
      </c>
      <c r="AE362" s="6">
        <v>9.6000000000000002E-2</v>
      </c>
      <c r="AF362" s="6">
        <v>9.6000000000000002E-2</v>
      </c>
      <c r="AH362" s="6">
        <v>9.6000000000000002E-2</v>
      </c>
      <c r="AI362" s="6">
        <v>9.6000000000000002E-2</v>
      </c>
      <c r="AJ362" s="6">
        <v>9.6000000000000002E-2</v>
      </c>
      <c r="AK362" s="6"/>
      <c r="AL362" s="6">
        <v>9.6000000000000002E-2</v>
      </c>
      <c r="AM362" s="6">
        <v>9.6000000000000002E-2</v>
      </c>
      <c r="AN362" s="6">
        <v>9.6000000000000002E-2</v>
      </c>
      <c r="AP362" s="6">
        <v>9.6000000000000002E-2</v>
      </c>
      <c r="AQ362" s="6">
        <v>9.6000000000000002E-2</v>
      </c>
      <c r="AR362" s="6">
        <v>9.6000000000000002E-2</v>
      </c>
      <c r="AS362" s="6"/>
      <c r="AT362" s="6">
        <v>9.6000000000000002E-2</v>
      </c>
      <c r="AU362" s="6">
        <v>9.6000000000000002E-2</v>
      </c>
      <c r="AV362" s="6">
        <v>9.6000000000000002E-2</v>
      </c>
    </row>
    <row r="363" spans="1:56">
      <c r="A363">
        <v>1</v>
      </c>
      <c r="B363">
        <v>1</v>
      </c>
      <c r="C363" s="6"/>
      <c r="D363" s="22" t="s">
        <v>333</v>
      </c>
      <c r="E363" s="6"/>
      <c r="G363" s="6"/>
      <c r="I363" s="6" t="s">
        <v>77</v>
      </c>
      <c r="J363" s="6">
        <v>6.0000000000000001E-3</v>
      </c>
      <c r="K363" s="6">
        <v>6.0000000000000001E-3</v>
      </c>
      <c r="L363" s="6">
        <v>6.0000000000000001E-3</v>
      </c>
      <c r="M363" s="6"/>
      <c r="N363" s="6">
        <v>6.0000000000000001E-3</v>
      </c>
      <c r="O363" s="6">
        <v>6.0000000000000001E-3</v>
      </c>
      <c r="P363" s="6">
        <v>6.0000000000000001E-3</v>
      </c>
      <c r="R363" s="6">
        <v>6.0000000000000001E-3</v>
      </c>
      <c r="S363" s="6">
        <v>6.0000000000000001E-3</v>
      </c>
      <c r="T363" s="6">
        <v>6.0000000000000001E-3</v>
      </c>
      <c r="U363" s="6"/>
      <c r="V363" s="6">
        <v>6.0000000000000001E-3</v>
      </c>
      <c r="W363" s="6">
        <v>6.0000000000000001E-3</v>
      </c>
      <c r="X363" s="6">
        <v>6.0000000000000001E-3</v>
      </c>
      <c r="Z363" s="6">
        <v>6.0000000000000001E-3</v>
      </c>
      <c r="AA363" s="6">
        <v>6.0000000000000001E-3</v>
      </c>
      <c r="AB363" s="6">
        <v>6.0000000000000001E-3</v>
      </c>
      <c r="AC363" s="6"/>
      <c r="AD363" s="6">
        <v>6.0000000000000001E-3</v>
      </c>
      <c r="AE363" s="6">
        <v>6.0000000000000001E-3</v>
      </c>
      <c r="AF363" s="6">
        <v>6.0000000000000001E-3</v>
      </c>
      <c r="AH363" s="6">
        <v>6.0000000000000001E-3</v>
      </c>
      <c r="AI363" s="6">
        <v>6.0000000000000001E-3</v>
      </c>
      <c r="AJ363" s="6">
        <v>6.0000000000000001E-3</v>
      </c>
      <c r="AK363" s="6"/>
      <c r="AL363" s="6">
        <v>6.0000000000000001E-3</v>
      </c>
      <c r="AM363" s="6">
        <v>6.0000000000000001E-3</v>
      </c>
      <c r="AN363" s="6">
        <v>6.0000000000000001E-3</v>
      </c>
      <c r="AP363" s="6">
        <v>6.0000000000000001E-3</v>
      </c>
      <c r="AQ363" s="6">
        <v>6.0000000000000001E-3</v>
      </c>
      <c r="AR363" s="6">
        <v>6.0000000000000001E-3</v>
      </c>
      <c r="AS363" s="6"/>
      <c r="AT363" s="6">
        <v>6.0000000000000001E-3</v>
      </c>
      <c r="AU363" s="6">
        <v>6.0000000000000001E-3</v>
      </c>
      <c r="AV363" s="6">
        <v>6.0000000000000001E-3</v>
      </c>
    </row>
    <row r="364" spans="1:56">
      <c r="A364">
        <v>1</v>
      </c>
      <c r="B364">
        <v>1</v>
      </c>
      <c r="C364" s="6"/>
      <c r="D364" s="22" t="s">
        <v>334</v>
      </c>
      <c r="E364" s="6"/>
      <c r="G364" s="6"/>
      <c r="I364" s="6" t="s">
        <v>77</v>
      </c>
      <c r="J364" s="6">
        <v>4.8000000000000001E-2</v>
      </c>
      <c r="K364" s="6">
        <v>4.8000000000000001E-2</v>
      </c>
      <c r="L364" s="6">
        <v>4.8000000000000001E-2</v>
      </c>
      <c r="M364" s="6"/>
      <c r="N364" s="6">
        <v>4.8000000000000001E-2</v>
      </c>
      <c r="O364" s="6">
        <v>4.8000000000000001E-2</v>
      </c>
      <c r="P364" s="6">
        <v>4.8000000000000001E-2</v>
      </c>
      <c r="R364" s="6">
        <v>4.8000000000000001E-2</v>
      </c>
      <c r="S364" s="6">
        <v>4.8000000000000001E-2</v>
      </c>
      <c r="T364" s="6">
        <v>4.8000000000000001E-2</v>
      </c>
      <c r="U364" s="6"/>
      <c r="V364" s="6">
        <v>4.8000000000000001E-2</v>
      </c>
      <c r="W364" s="6">
        <v>4.8000000000000001E-2</v>
      </c>
      <c r="X364" s="6">
        <v>4.8000000000000001E-2</v>
      </c>
      <c r="Z364" s="6">
        <v>4.8000000000000001E-2</v>
      </c>
      <c r="AA364" s="6">
        <v>4.8000000000000001E-2</v>
      </c>
      <c r="AB364" s="6">
        <v>4.8000000000000001E-2</v>
      </c>
      <c r="AC364" s="6"/>
      <c r="AD364" s="6">
        <v>4.8000000000000001E-2</v>
      </c>
      <c r="AE364" s="6">
        <v>4.8000000000000001E-2</v>
      </c>
      <c r="AF364" s="6">
        <v>4.8000000000000001E-2</v>
      </c>
      <c r="AH364" s="6">
        <v>4.8000000000000001E-2</v>
      </c>
      <c r="AI364" s="6">
        <v>4.8000000000000001E-2</v>
      </c>
      <c r="AJ364" s="6">
        <v>4.8000000000000001E-2</v>
      </c>
      <c r="AK364" s="6"/>
      <c r="AL364" s="6">
        <v>4.8000000000000001E-2</v>
      </c>
      <c r="AM364" s="6">
        <v>4.8000000000000001E-2</v>
      </c>
      <c r="AN364" s="6">
        <v>4.8000000000000001E-2</v>
      </c>
      <c r="AP364" s="6">
        <v>4.8000000000000001E-2</v>
      </c>
      <c r="AQ364" s="6">
        <v>4.8000000000000001E-2</v>
      </c>
      <c r="AR364" s="6">
        <v>4.8000000000000001E-2</v>
      </c>
      <c r="AS364" s="6"/>
      <c r="AT364" s="6">
        <v>4.8000000000000001E-2</v>
      </c>
      <c r="AU364" s="6">
        <v>4.8000000000000001E-2</v>
      </c>
      <c r="AV364" s="6">
        <v>4.8000000000000001E-2</v>
      </c>
    </row>
    <row r="365" spans="1:56">
      <c r="A365">
        <v>1</v>
      </c>
      <c r="B365">
        <v>1</v>
      </c>
      <c r="D365" s="22" t="s">
        <v>335</v>
      </c>
      <c r="I365" s="6" t="s">
        <v>77</v>
      </c>
      <c r="J365" s="6">
        <v>0.05</v>
      </c>
      <c r="K365" s="6">
        <v>0.05</v>
      </c>
      <c r="L365" s="6">
        <v>0.05</v>
      </c>
      <c r="N365" s="6">
        <v>0.05</v>
      </c>
      <c r="O365" s="6">
        <v>0.05</v>
      </c>
      <c r="P365" s="6">
        <v>0.05</v>
      </c>
      <c r="R365" s="6">
        <v>0.05</v>
      </c>
      <c r="S365" s="6">
        <v>0.05</v>
      </c>
      <c r="T365" s="6">
        <v>0.05</v>
      </c>
      <c r="V365" s="6">
        <v>0.05</v>
      </c>
      <c r="W365" s="6">
        <v>0.05</v>
      </c>
      <c r="X365" s="6">
        <v>0.05</v>
      </c>
      <c r="Z365" s="6">
        <v>0.05</v>
      </c>
      <c r="AA365" s="6">
        <v>0.05</v>
      </c>
      <c r="AB365" s="6">
        <v>0.05</v>
      </c>
      <c r="AD365" s="6">
        <v>0.05</v>
      </c>
      <c r="AE365" s="6">
        <v>0.05</v>
      </c>
      <c r="AF365" s="6">
        <v>0.05</v>
      </c>
      <c r="AH365" s="6">
        <v>0.05</v>
      </c>
      <c r="AI365" s="6">
        <v>0.05</v>
      </c>
      <c r="AJ365" s="6">
        <v>0.05</v>
      </c>
      <c r="AL365" s="6">
        <v>0.05</v>
      </c>
      <c r="AM365" s="6">
        <v>0.05</v>
      </c>
      <c r="AN365" s="6">
        <v>0.05</v>
      </c>
      <c r="AP365" s="6">
        <v>0.05</v>
      </c>
      <c r="AQ365" s="6">
        <v>0.05</v>
      </c>
      <c r="AR365" s="6">
        <v>0.05</v>
      </c>
      <c r="AT365" s="6">
        <v>0.05</v>
      </c>
      <c r="AU365" s="6">
        <v>0.05</v>
      </c>
      <c r="AV365" s="6">
        <v>0.05</v>
      </c>
    </row>
    <row r="366" spans="1:56">
      <c r="A366">
        <v>1</v>
      </c>
      <c r="B366">
        <v>1</v>
      </c>
      <c r="D366" s="22"/>
      <c r="F366"/>
      <c r="J366" s="6"/>
      <c r="K366" s="6"/>
      <c r="R366" s="6"/>
      <c r="S366" s="6"/>
      <c r="Z366" s="6"/>
      <c r="AA366" s="6"/>
      <c r="AH366" s="6"/>
      <c r="AI366" s="6"/>
      <c r="AP366" s="6"/>
      <c r="AQ366" s="6"/>
    </row>
    <row r="367" spans="1:56">
      <c r="A367">
        <v>1</v>
      </c>
      <c r="B367">
        <v>1</v>
      </c>
      <c r="D367" s="22"/>
      <c r="F367"/>
      <c r="I367" t="s">
        <v>422</v>
      </c>
      <c r="J367" s="6" t="s">
        <v>82</v>
      </c>
      <c r="K367" s="6"/>
      <c r="L367" s="6"/>
      <c r="M367" s="6"/>
      <c r="N367" s="6" t="s">
        <v>83</v>
      </c>
      <c r="O367" s="6"/>
      <c r="P367" s="6"/>
      <c r="R367" s="6" t="s">
        <v>82</v>
      </c>
      <c r="S367" s="6"/>
      <c r="T367" s="6"/>
      <c r="U367" s="6"/>
      <c r="V367" s="6" t="s">
        <v>83</v>
      </c>
      <c r="W367" s="6"/>
      <c r="X367" s="6"/>
      <c r="Z367" s="6" t="s">
        <v>82</v>
      </c>
      <c r="AA367" s="6"/>
      <c r="AB367" s="6"/>
      <c r="AC367" s="6"/>
      <c r="AD367" s="6" t="s">
        <v>83</v>
      </c>
      <c r="AE367" s="6"/>
      <c r="AF367" s="6"/>
      <c r="AH367" s="6" t="s">
        <v>82</v>
      </c>
      <c r="AI367" s="6"/>
      <c r="AJ367" s="6"/>
      <c r="AK367" s="6"/>
      <c r="AL367" s="6" t="s">
        <v>83</v>
      </c>
      <c r="AM367" s="6"/>
      <c r="AN367" s="6"/>
      <c r="AP367" s="6" t="s">
        <v>82</v>
      </c>
      <c r="AQ367" s="6"/>
      <c r="AR367" s="6"/>
      <c r="AS367" s="6"/>
      <c r="AT367" s="6" t="s">
        <v>83</v>
      </c>
      <c r="AU367" s="6"/>
      <c r="AV367" s="6"/>
      <c r="AX367" s="6" t="s">
        <v>82</v>
      </c>
      <c r="AY367" s="6"/>
      <c r="AZ367" s="6"/>
      <c r="BA367" s="6"/>
      <c r="BB367" s="6" t="s">
        <v>83</v>
      </c>
      <c r="BC367" s="6"/>
      <c r="BD367" s="6"/>
    </row>
    <row r="368" spans="1:56">
      <c r="A368" s="12" t="s">
        <v>84</v>
      </c>
      <c r="B368" s="12" t="s">
        <v>85</v>
      </c>
      <c r="D368" s="4" t="s">
        <v>404</v>
      </c>
      <c r="E368" s="43"/>
      <c r="F368" s="44"/>
      <c r="G368" s="45"/>
      <c r="H368" s="46"/>
      <c r="I368" t="s">
        <v>422</v>
      </c>
      <c r="J368" s="21" t="s">
        <v>86</v>
      </c>
      <c r="K368" s="20"/>
      <c r="L368" s="19"/>
      <c r="N368" s="21" t="s">
        <v>86</v>
      </c>
      <c r="O368" s="20"/>
      <c r="P368" s="19"/>
      <c r="R368" s="21" t="s">
        <v>87</v>
      </c>
      <c r="S368" s="20"/>
      <c r="T368" s="19"/>
      <c r="V368" s="21" t="s">
        <v>87</v>
      </c>
      <c r="W368" s="20"/>
      <c r="X368" s="19"/>
      <c r="Z368" s="21" t="s">
        <v>88</v>
      </c>
      <c r="AA368" s="20"/>
      <c r="AB368" s="19"/>
      <c r="AD368" s="21" t="s">
        <v>88</v>
      </c>
      <c r="AE368" s="20"/>
      <c r="AF368" s="19"/>
      <c r="AH368" s="21" t="s">
        <v>89</v>
      </c>
      <c r="AI368" s="20"/>
      <c r="AJ368" s="19"/>
      <c r="AL368" s="21" t="s">
        <v>89</v>
      </c>
      <c r="AM368" s="20"/>
      <c r="AN368" s="19"/>
      <c r="AP368" s="21" t="s">
        <v>90</v>
      </c>
      <c r="AQ368" s="20"/>
      <c r="AR368" s="19"/>
      <c r="AT368" s="21" t="s">
        <v>90</v>
      </c>
      <c r="AU368" s="20"/>
      <c r="AV368" s="19"/>
      <c r="AX368" s="21" t="s">
        <v>91</v>
      </c>
      <c r="AY368" s="20"/>
      <c r="AZ368" s="19"/>
      <c r="BB368" s="21" t="s">
        <v>91</v>
      </c>
      <c r="BC368" s="20"/>
      <c r="BD368" s="19"/>
    </row>
    <row r="369" spans="1:56">
      <c r="A369" s="12" t="s">
        <v>84</v>
      </c>
      <c r="B369" s="12" t="s">
        <v>85</v>
      </c>
      <c r="D369" s="7"/>
      <c r="E369" s="7" t="s">
        <v>151</v>
      </c>
      <c r="F369" s="18" t="s">
        <v>92</v>
      </c>
      <c r="G369" s="7" t="s">
        <v>93</v>
      </c>
      <c r="H369" s="17" t="s">
        <v>94</v>
      </c>
      <c r="I369" t="s">
        <v>422</v>
      </c>
      <c r="J369" s="18" t="s">
        <v>8</v>
      </c>
      <c r="K369" s="18" t="s">
        <v>9</v>
      </c>
      <c r="L369" s="18" t="s">
        <v>10</v>
      </c>
      <c r="N369" s="18" t="s">
        <v>8</v>
      </c>
      <c r="O369" s="18" t="s">
        <v>9</v>
      </c>
      <c r="P369" s="18" t="s">
        <v>10</v>
      </c>
      <c r="R369" s="18" t="s">
        <v>8</v>
      </c>
      <c r="S369" s="18" t="s">
        <v>9</v>
      </c>
      <c r="T369" s="18" t="s">
        <v>10</v>
      </c>
      <c r="V369" s="18" t="s">
        <v>8</v>
      </c>
      <c r="W369" s="18" t="s">
        <v>9</v>
      </c>
      <c r="X369" s="18" t="s">
        <v>10</v>
      </c>
      <c r="Z369" s="18" t="s">
        <v>8</v>
      </c>
      <c r="AA369" s="18" t="s">
        <v>9</v>
      </c>
      <c r="AB369" s="18" t="s">
        <v>10</v>
      </c>
      <c r="AD369" s="18" t="s">
        <v>8</v>
      </c>
      <c r="AE369" s="18" t="s">
        <v>9</v>
      </c>
      <c r="AF369" s="18" t="s">
        <v>10</v>
      </c>
      <c r="AH369" s="18" t="s">
        <v>8</v>
      </c>
      <c r="AI369" s="18" t="s">
        <v>9</v>
      </c>
      <c r="AJ369" s="18" t="s">
        <v>10</v>
      </c>
      <c r="AL369" s="18" t="s">
        <v>8</v>
      </c>
      <c r="AM369" s="18" t="s">
        <v>9</v>
      </c>
      <c r="AN369" s="18" t="s">
        <v>10</v>
      </c>
      <c r="AP369" s="18" t="s">
        <v>8</v>
      </c>
      <c r="AQ369" s="18" t="s">
        <v>9</v>
      </c>
      <c r="AR369" s="18" t="s">
        <v>10</v>
      </c>
      <c r="AT369" s="18" t="s">
        <v>8</v>
      </c>
      <c r="AU369" s="18" t="s">
        <v>9</v>
      </c>
      <c r="AV369" s="18" t="s">
        <v>10</v>
      </c>
      <c r="AX369" s="18" t="s">
        <v>8</v>
      </c>
      <c r="AY369" s="18" t="s">
        <v>9</v>
      </c>
      <c r="AZ369" s="18" t="s">
        <v>10</v>
      </c>
      <c r="BB369" s="18" t="s">
        <v>8</v>
      </c>
      <c r="BC369" s="18" t="s">
        <v>9</v>
      </c>
      <c r="BD369" s="18" t="s">
        <v>10</v>
      </c>
    </row>
    <row r="370" spans="1:56" outlineLevel="1">
      <c r="A370" s="12" t="s">
        <v>84</v>
      </c>
      <c r="B370">
        <v>1</v>
      </c>
      <c r="D370" s="9" t="s">
        <v>332</v>
      </c>
      <c r="E370" s="5" t="s">
        <v>337</v>
      </c>
      <c r="F370" s="10" t="s">
        <v>338</v>
      </c>
      <c r="G370" s="5"/>
      <c r="H370" s="5" t="s">
        <v>17</v>
      </c>
      <c r="I370" t="s">
        <v>422</v>
      </c>
      <c r="J370" s="165"/>
      <c r="K370" s="165"/>
      <c r="L370" s="165"/>
      <c r="N370" s="215">
        <v>221.58333333333334</v>
      </c>
      <c r="O370" s="215">
        <v>104.95833333333334</v>
      </c>
      <c r="P370" s="215">
        <v>104.95833333333334</v>
      </c>
      <c r="R370" s="165"/>
      <c r="S370" s="165"/>
      <c r="T370" s="165"/>
      <c r="V370" s="215">
        <f>$N$370</f>
        <v>221.58333333333334</v>
      </c>
      <c r="W370" s="215">
        <f>$O$370</f>
        <v>104.95833333333334</v>
      </c>
      <c r="X370" s="215">
        <f>$P$370</f>
        <v>104.95833333333334</v>
      </c>
      <c r="Z370" s="165"/>
      <c r="AA370" s="165"/>
      <c r="AB370" s="165"/>
      <c r="AD370" s="215">
        <f>$N$370</f>
        <v>221.58333333333334</v>
      </c>
      <c r="AE370" s="215">
        <f>$O$370</f>
        <v>104.95833333333334</v>
      </c>
      <c r="AF370" s="215">
        <f>$P$370</f>
        <v>104.95833333333334</v>
      </c>
      <c r="AH370" s="165"/>
      <c r="AI370" s="165"/>
      <c r="AJ370" s="165"/>
      <c r="AL370" s="215">
        <f>$N$370</f>
        <v>221.58333333333334</v>
      </c>
      <c r="AM370" s="215">
        <f>$O$370</f>
        <v>104.95833333333334</v>
      </c>
      <c r="AN370" s="215">
        <f>$P$370</f>
        <v>104.95833333333334</v>
      </c>
      <c r="AP370" s="165"/>
      <c r="AQ370" s="165"/>
      <c r="AR370" s="165"/>
      <c r="AT370" s="215">
        <f>$N$370</f>
        <v>221.58333333333334</v>
      </c>
      <c r="AU370" s="215">
        <f>$O$370</f>
        <v>104.95833333333334</v>
      </c>
      <c r="AV370" s="215">
        <f>$P$370</f>
        <v>104.95833333333334</v>
      </c>
    </row>
    <row r="371" spans="1:56" outlineLevel="1">
      <c r="A371" s="12" t="s">
        <v>84</v>
      </c>
      <c r="B371">
        <v>1</v>
      </c>
      <c r="D371" s="9" t="s">
        <v>339</v>
      </c>
      <c r="E371" s="65" t="s">
        <v>340</v>
      </c>
      <c r="F371" s="10" t="s">
        <v>341</v>
      </c>
      <c r="G371" s="5"/>
      <c r="H371" s="5" t="s">
        <v>17</v>
      </c>
      <c r="I371" t="s">
        <v>422</v>
      </c>
      <c r="J371" s="165"/>
      <c r="K371" s="165"/>
      <c r="L371" s="165"/>
      <c r="N371" s="9">
        <v>2</v>
      </c>
      <c r="O371" s="9">
        <v>2</v>
      </c>
      <c r="P371" s="9">
        <v>1</v>
      </c>
      <c r="R371" s="165"/>
      <c r="S371" s="165"/>
      <c r="T371" s="165"/>
      <c r="V371" s="9">
        <v>2</v>
      </c>
      <c r="W371" s="9">
        <v>2</v>
      </c>
      <c r="X371" s="9">
        <v>1</v>
      </c>
      <c r="Z371" s="165"/>
      <c r="AA371" s="165"/>
      <c r="AB371" s="165"/>
      <c r="AD371" s="9">
        <v>2</v>
      </c>
      <c r="AE371" s="9">
        <v>2</v>
      </c>
      <c r="AF371" s="9">
        <v>1</v>
      </c>
      <c r="AH371" s="165"/>
      <c r="AI371" s="165"/>
      <c r="AJ371" s="165"/>
      <c r="AL371" s="9">
        <v>2</v>
      </c>
      <c r="AM371" s="9">
        <v>2</v>
      </c>
      <c r="AN371" s="9">
        <v>1</v>
      </c>
      <c r="AP371" s="165"/>
      <c r="AQ371" s="165"/>
      <c r="AR371" s="165"/>
      <c r="AT371" s="9">
        <v>2</v>
      </c>
      <c r="AU371" s="9">
        <v>2</v>
      </c>
      <c r="AV371" s="9">
        <v>1</v>
      </c>
    </row>
    <row r="372" spans="1:56" outlineLevel="1">
      <c r="A372" s="12" t="s">
        <v>84</v>
      </c>
      <c r="B372">
        <v>1</v>
      </c>
      <c r="D372" s="9" t="s">
        <v>342</v>
      </c>
      <c r="E372" s="5"/>
      <c r="F372" s="10" t="s">
        <v>343</v>
      </c>
      <c r="G372" s="5"/>
      <c r="H372" s="5" t="s">
        <v>98</v>
      </c>
      <c r="I372" t="s">
        <v>422</v>
      </c>
      <c r="J372" s="165"/>
      <c r="K372" s="165"/>
      <c r="L372" s="165"/>
      <c r="N372" s="9">
        <v>3000</v>
      </c>
      <c r="O372" s="9">
        <v>3000</v>
      </c>
      <c r="P372" s="9">
        <v>3000</v>
      </c>
      <c r="R372" s="165"/>
      <c r="S372" s="165"/>
      <c r="T372" s="165"/>
      <c r="V372" s="9">
        <v>3000</v>
      </c>
      <c r="W372" s="9">
        <v>3000</v>
      </c>
      <c r="X372" s="9">
        <v>3000</v>
      </c>
      <c r="Z372" s="165"/>
      <c r="AA372" s="165"/>
      <c r="AB372" s="165"/>
      <c r="AD372" s="9">
        <v>3000</v>
      </c>
      <c r="AE372" s="9">
        <v>3000</v>
      </c>
      <c r="AF372" s="9">
        <v>3000</v>
      </c>
      <c r="AH372" s="165"/>
      <c r="AI372" s="165"/>
      <c r="AJ372" s="165"/>
      <c r="AL372" s="9">
        <v>3000</v>
      </c>
      <c r="AM372" s="9">
        <v>3000</v>
      </c>
      <c r="AN372" s="9">
        <v>3000</v>
      </c>
      <c r="AP372" s="165"/>
      <c r="AQ372" s="165"/>
      <c r="AR372" s="165"/>
      <c r="AT372" s="9">
        <v>3000</v>
      </c>
      <c r="AU372" s="9">
        <v>3000</v>
      </c>
      <c r="AV372" s="9">
        <v>3000</v>
      </c>
    </row>
    <row r="373" spans="1:56" outlineLevel="1">
      <c r="A373" s="12" t="s">
        <v>84</v>
      </c>
      <c r="B373">
        <v>1</v>
      </c>
      <c r="D373" s="9" t="s">
        <v>344</v>
      </c>
      <c r="E373" s="5"/>
      <c r="F373" s="10" t="s">
        <v>345</v>
      </c>
      <c r="G373" s="5"/>
      <c r="H373" s="5" t="s">
        <v>17</v>
      </c>
      <c r="I373" t="s">
        <v>422</v>
      </c>
      <c r="J373" s="165"/>
      <c r="K373" s="165"/>
      <c r="L373" s="165"/>
      <c r="N373" s="9">
        <v>250</v>
      </c>
      <c r="O373" s="9">
        <v>250</v>
      </c>
      <c r="P373" s="9">
        <v>250</v>
      </c>
      <c r="R373" s="165"/>
      <c r="S373" s="165"/>
      <c r="T373" s="165"/>
      <c r="V373" s="9">
        <v>250</v>
      </c>
      <c r="W373" s="9">
        <v>250</v>
      </c>
      <c r="X373" s="9">
        <v>250</v>
      </c>
      <c r="Z373" s="165"/>
      <c r="AA373" s="165"/>
      <c r="AB373" s="165"/>
      <c r="AD373" s="9">
        <v>250</v>
      </c>
      <c r="AE373" s="9">
        <v>250</v>
      </c>
      <c r="AF373" s="9">
        <v>250</v>
      </c>
      <c r="AH373" s="165"/>
      <c r="AI373" s="165"/>
      <c r="AJ373" s="165"/>
      <c r="AL373" s="9">
        <v>250</v>
      </c>
      <c r="AM373" s="9">
        <v>250</v>
      </c>
      <c r="AN373" s="9">
        <v>250</v>
      </c>
      <c r="AP373" s="165"/>
      <c r="AQ373" s="165"/>
      <c r="AR373" s="165"/>
      <c r="AT373" s="9">
        <v>250</v>
      </c>
      <c r="AU373" s="9">
        <v>250</v>
      </c>
      <c r="AV373" s="9">
        <v>250</v>
      </c>
    </row>
    <row r="374" spans="1:56" outlineLevel="1">
      <c r="A374" s="12" t="s">
        <v>84</v>
      </c>
      <c r="B374">
        <v>1</v>
      </c>
      <c r="D374" s="9" t="s">
        <v>346</v>
      </c>
      <c r="E374" s="65" t="s">
        <v>340</v>
      </c>
      <c r="F374" s="10" t="s">
        <v>106</v>
      </c>
      <c r="G374" s="5"/>
      <c r="H374" s="5" t="s">
        <v>17</v>
      </c>
      <c r="I374" t="s">
        <v>422</v>
      </c>
      <c r="J374" s="165"/>
      <c r="K374" s="165"/>
      <c r="L374" s="165"/>
      <c r="N374" s="9">
        <v>3</v>
      </c>
      <c r="O374" s="9">
        <v>3</v>
      </c>
      <c r="P374" s="9">
        <v>3</v>
      </c>
      <c r="R374" s="165"/>
      <c r="S374" s="165"/>
      <c r="T374" s="165"/>
      <c r="V374" s="9">
        <v>3</v>
      </c>
      <c r="W374" s="9">
        <v>3</v>
      </c>
      <c r="X374" s="9">
        <v>3</v>
      </c>
      <c r="Z374" s="165"/>
      <c r="AA374" s="165"/>
      <c r="AB374" s="165"/>
      <c r="AD374" s="9">
        <v>3</v>
      </c>
      <c r="AE374" s="9">
        <v>3</v>
      </c>
      <c r="AF374" s="9">
        <v>3</v>
      </c>
      <c r="AH374" s="165"/>
      <c r="AI374" s="165"/>
      <c r="AJ374" s="165"/>
      <c r="AL374" s="9">
        <v>3</v>
      </c>
      <c r="AM374" s="9">
        <v>3</v>
      </c>
      <c r="AN374" s="9">
        <v>3</v>
      </c>
      <c r="AP374" s="165"/>
      <c r="AQ374" s="165"/>
      <c r="AR374" s="165"/>
      <c r="AT374" s="9">
        <v>3</v>
      </c>
      <c r="AU374" s="9">
        <v>3</v>
      </c>
      <c r="AV374" s="9">
        <v>3</v>
      </c>
    </row>
    <row r="375" spans="1:56" outlineLevel="1">
      <c r="A375" s="12" t="s">
        <v>84</v>
      </c>
      <c r="B375">
        <v>1</v>
      </c>
      <c r="D375" s="9" t="s">
        <v>347</v>
      </c>
      <c r="E375" s="65" t="s">
        <v>348</v>
      </c>
      <c r="F375" s="10" t="s">
        <v>349</v>
      </c>
      <c r="G375" s="5"/>
      <c r="H375" s="5" t="s">
        <v>106</v>
      </c>
      <c r="I375" t="s">
        <v>422</v>
      </c>
      <c r="J375" s="165"/>
      <c r="K375" s="165"/>
      <c r="L375" s="165"/>
      <c r="N375" s="15">
        <v>0</v>
      </c>
      <c r="O375" s="15">
        <v>0</v>
      </c>
      <c r="P375" s="15">
        <v>0</v>
      </c>
      <c r="R375" s="165"/>
      <c r="S375" s="165"/>
      <c r="T375" s="165"/>
      <c r="V375" s="15">
        <v>0</v>
      </c>
      <c r="W375" s="15">
        <v>0</v>
      </c>
      <c r="X375" s="15">
        <v>0</v>
      </c>
      <c r="Z375" s="165"/>
      <c r="AA375" s="165"/>
      <c r="AB375" s="165"/>
      <c r="AD375" s="15">
        <v>0</v>
      </c>
      <c r="AE375" s="15">
        <v>0</v>
      </c>
      <c r="AF375" s="15">
        <v>0</v>
      </c>
      <c r="AH375" s="165"/>
      <c r="AI375" s="165"/>
      <c r="AJ375" s="165"/>
      <c r="AL375" s="15">
        <v>0</v>
      </c>
      <c r="AM375" s="15">
        <v>0</v>
      </c>
      <c r="AN375" s="15">
        <v>0</v>
      </c>
      <c r="AP375" s="165"/>
      <c r="AQ375" s="165"/>
      <c r="AR375" s="165"/>
      <c r="AT375" s="15">
        <v>0</v>
      </c>
      <c r="AU375" s="15">
        <v>0</v>
      </c>
      <c r="AV375" s="15">
        <v>0</v>
      </c>
    </row>
    <row r="376" spans="1:56" outlineLevel="1">
      <c r="A376" s="12" t="s">
        <v>84</v>
      </c>
      <c r="B376">
        <v>1</v>
      </c>
      <c r="D376" s="9" t="s">
        <v>350</v>
      </c>
      <c r="E376" s="65" t="s">
        <v>351</v>
      </c>
      <c r="F376" s="10" t="s">
        <v>352</v>
      </c>
      <c r="G376" s="5"/>
      <c r="H376" s="5" t="s">
        <v>106</v>
      </c>
      <c r="I376" t="s">
        <v>422</v>
      </c>
      <c r="J376" s="165"/>
      <c r="K376" s="165"/>
      <c r="L376" s="165"/>
      <c r="N376" s="15">
        <v>3</v>
      </c>
      <c r="O376" s="15">
        <v>3</v>
      </c>
      <c r="P376" s="15">
        <v>3</v>
      </c>
      <c r="R376" s="165"/>
      <c r="S376" s="165"/>
      <c r="T376" s="165"/>
      <c r="V376" s="15">
        <v>3</v>
      </c>
      <c r="W376" s="15">
        <v>3</v>
      </c>
      <c r="X376" s="15">
        <v>3</v>
      </c>
      <c r="Z376" s="165"/>
      <c r="AA376" s="165"/>
      <c r="AB376" s="165"/>
      <c r="AD376" s="15">
        <v>3</v>
      </c>
      <c r="AE376" s="15">
        <v>3</v>
      </c>
      <c r="AF376" s="15">
        <v>3</v>
      </c>
      <c r="AH376" s="165"/>
      <c r="AI376" s="165"/>
      <c r="AJ376" s="165"/>
      <c r="AL376" s="15">
        <v>3</v>
      </c>
      <c r="AM376" s="15">
        <v>3</v>
      </c>
      <c r="AN376" s="15">
        <v>3</v>
      </c>
      <c r="AP376" s="165"/>
      <c r="AQ376" s="165"/>
      <c r="AR376" s="165"/>
      <c r="AT376" s="15">
        <v>3</v>
      </c>
      <c r="AU376" s="15">
        <v>3</v>
      </c>
      <c r="AV376" s="15">
        <v>3</v>
      </c>
    </row>
    <row r="377" spans="1:56" outlineLevel="1">
      <c r="A377" s="12" t="s">
        <v>84</v>
      </c>
      <c r="B377">
        <v>1</v>
      </c>
      <c r="D377" s="9" t="s">
        <v>353</v>
      </c>
      <c r="E377" s="65" t="s">
        <v>354</v>
      </c>
      <c r="F377" s="10" t="s">
        <v>106</v>
      </c>
      <c r="G377" s="5"/>
      <c r="H377" s="5" t="s">
        <v>17</v>
      </c>
      <c r="I377" t="s">
        <v>422</v>
      </c>
      <c r="J377" s="173"/>
      <c r="K377" s="173"/>
      <c r="L377" s="173"/>
      <c r="N377" s="23">
        <v>0.8</v>
      </c>
      <c r="O377" s="23">
        <v>0.8</v>
      </c>
      <c r="P377" s="23">
        <v>0.8</v>
      </c>
      <c r="R377" s="173"/>
      <c r="S377" s="173"/>
      <c r="T377" s="173"/>
      <c r="V377" s="23">
        <v>0.8</v>
      </c>
      <c r="W377" s="23">
        <v>0.8</v>
      </c>
      <c r="X377" s="23">
        <v>0.8</v>
      </c>
      <c r="Z377" s="173"/>
      <c r="AA377" s="173"/>
      <c r="AB377" s="173"/>
      <c r="AD377" s="23">
        <v>0.8</v>
      </c>
      <c r="AE377" s="23">
        <v>0.8</v>
      </c>
      <c r="AF377" s="23">
        <v>0.8</v>
      </c>
      <c r="AH377" s="173"/>
      <c r="AI377" s="173"/>
      <c r="AJ377" s="173"/>
      <c r="AL377" s="23">
        <v>0.8</v>
      </c>
      <c r="AM377" s="23">
        <v>0.8</v>
      </c>
      <c r="AN377" s="23">
        <v>0.8</v>
      </c>
      <c r="AP377" s="173"/>
      <c r="AQ377" s="173"/>
      <c r="AR377" s="173"/>
      <c r="AT377" s="23">
        <v>0.8</v>
      </c>
      <c r="AU377" s="23">
        <v>0.8</v>
      </c>
      <c r="AV377" s="23">
        <v>0.8</v>
      </c>
    </row>
    <row r="378" spans="1:56" outlineLevel="1">
      <c r="A378" s="12" t="s">
        <v>84</v>
      </c>
      <c r="B378">
        <v>1</v>
      </c>
      <c r="D378" s="9" t="s">
        <v>284</v>
      </c>
      <c r="E378" s="88" t="s">
        <v>355</v>
      </c>
      <c r="F378" s="10" t="s">
        <v>356</v>
      </c>
      <c r="G378" s="5"/>
      <c r="H378" s="5" t="s">
        <v>17</v>
      </c>
      <c r="I378" t="s">
        <v>422</v>
      </c>
      <c r="J378" s="165"/>
      <c r="K378" s="165"/>
      <c r="L378" s="165"/>
      <c r="N378" s="9">
        <v>2</v>
      </c>
      <c r="O378" s="9">
        <v>2</v>
      </c>
      <c r="P378" s="9">
        <v>2</v>
      </c>
      <c r="R378" s="165"/>
      <c r="S378" s="165"/>
      <c r="T378" s="165"/>
      <c r="V378" s="9">
        <v>2</v>
      </c>
      <c r="W378" s="9">
        <v>2</v>
      </c>
      <c r="X378" s="9">
        <v>2</v>
      </c>
      <c r="Z378" s="165"/>
      <c r="AA378" s="165"/>
      <c r="AB378" s="165"/>
      <c r="AD378" s="9">
        <v>2</v>
      </c>
      <c r="AE378" s="9">
        <v>2</v>
      </c>
      <c r="AF378" s="9">
        <v>2</v>
      </c>
      <c r="AH378" s="165"/>
      <c r="AI378" s="165"/>
      <c r="AJ378" s="165"/>
      <c r="AL378" s="9">
        <v>2</v>
      </c>
      <c r="AM378" s="9">
        <v>2</v>
      </c>
      <c r="AN378" s="9">
        <v>2</v>
      </c>
      <c r="AP378" s="165"/>
      <c r="AQ378" s="165"/>
      <c r="AR378" s="165"/>
      <c r="AT378" s="9">
        <v>2</v>
      </c>
      <c r="AU378" s="9">
        <v>2</v>
      </c>
      <c r="AV378" s="9">
        <v>2</v>
      </c>
    </row>
    <row r="379" spans="1:56" outlineLevel="1">
      <c r="A379">
        <v>1</v>
      </c>
      <c r="B379">
        <v>1</v>
      </c>
      <c r="F379"/>
      <c r="I379" t="s">
        <v>422</v>
      </c>
    </row>
    <row r="380" spans="1:56" outlineLevel="1">
      <c r="A380">
        <v>1</v>
      </c>
      <c r="B380">
        <v>1</v>
      </c>
      <c r="D380" s="9" t="s">
        <v>332</v>
      </c>
      <c r="F380"/>
      <c r="I380" t="s">
        <v>422</v>
      </c>
      <c r="J380" s="8">
        <f>J370*J371*J362</f>
        <v>0</v>
      </c>
      <c r="K380" s="8">
        <f>K370*K371*J362</f>
        <v>0</v>
      </c>
      <c r="L380" s="8">
        <f>L370*L371*J362</f>
        <v>0</v>
      </c>
      <c r="N380" s="8">
        <f>N370*N371*N362</f>
        <v>42.544000000000004</v>
      </c>
      <c r="O380" s="8">
        <f>O370*O371*O362</f>
        <v>20.152000000000001</v>
      </c>
      <c r="P380" s="8">
        <f>P370*P371*P362</f>
        <v>10.076000000000001</v>
      </c>
      <c r="R380" s="8">
        <f>R370*R371*R362</f>
        <v>0</v>
      </c>
      <c r="S380" s="8">
        <f>S370*S371*R362</f>
        <v>0</v>
      </c>
      <c r="T380" s="8">
        <f>T370*T371*R362</f>
        <v>0</v>
      </c>
      <c r="V380" s="8">
        <f>V370*V371*V362</f>
        <v>42.544000000000004</v>
      </c>
      <c r="W380" s="8">
        <f>W370*W371*W362</f>
        <v>20.152000000000001</v>
      </c>
      <c r="X380" s="8">
        <f>X370*X371*X362</f>
        <v>10.076000000000001</v>
      </c>
      <c r="Z380" s="8">
        <f>Z370*Z371*Z362</f>
        <v>0</v>
      </c>
      <c r="AA380" s="8">
        <f>AA370*AA371*Z362</f>
        <v>0</v>
      </c>
      <c r="AB380" s="8">
        <f>AB370*AB371*Z362</f>
        <v>0</v>
      </c>
      <c r="AD380" s="8">
        <f>AD370*AD371*AD362</f>
        <v>42.544000000000004</v>
      </c>
      <c r="AE380" s="8">
        <f>AE370*AE371*AE362</f>
        <v>20.152000000000001</v>
      </c>
      <c r="AF380" s="8">
        <f>AF370*AF371*AF362</f>
        <v>10.076000000000001</v>
      </c>
      <c r="AH380" s="8">
        <f>AH370*AH371*AH362</f>
        <v>0</v>
      </c>
      <c r="AI380" s="8">
        <f>AI370*AI371*AH362</f>
        <v>0</v>
      </c>
      <c r="AJ380" s="8">
        <f>AJ370*AJ371*AH362</f>
        <v>0</v>
      </c>
      <c r="AL380" s="8">
        <f>AL370*AL371*AL362</f>
        <v>42.544000000000004</v>
      </c>
      <c r="AM380" s="8">
        <f>AM370*AM371*AM362</f>
        <v>20.152000000000001</v>
      </c>
      <c r="AN380" s="8">
        <f>AN370*AN371*AN362</f>
        <v>10.076000000000001</v>
      </c>
      <c r="AP380" s="8">
        <f>AP370*AP371*AP362</f>
        <v>0</v>
      </c>
      <c r="AQ380" s="8">
        <f>AQ370*AQ371*AP362</f>
        <v>0</v>
      </c>
      <c r="AR380" s="8">
        <f>AR370*AR371*AP362</f>
        <v>0</v>
      </c>
      <c r="AT380" s="8">
        <f>AT370*AT371*AT362</f>
        <v>42.544000000000004</v>
      </c>
      <c r="AU380" s="8">
        <f>AU370*AU371*AU362</f>
        <v>20.152000000000001</v>
      </c>
      <c r="AV380" s="8">
        <f>AV370*AV371*AV362</f>
        <v>10.076000000000001</v>
      </c>
      <c r="AX380" s="8">
        <f t="shared" ref="AX380:AZ385" si="85">J380+R380+Z380+AH380+AP380</f>
        <v>0</v>
      </c>
      <c r="AY380" s="8">
        <f t="shared" si="85"/>
        <v>0</v>
      </c>
      <c r="AZ380" s="8">
        <f t="shared" si="85"/>
        <v>0</v>
      </c>
      <c r="BB380" s="8">
        <f t="shared" ref="BB380:BD385" si="86">N380+V380+AD380+AL380+AT380</f>
        <v>212.72000000000003</v>
      </c>
      <c r="BC380" s="8">
        <f t="shared" si="86"/>
        <v>100.76</v>
      </c>
      <c r="BD380" s="8">
        <f t="shared" si="86"/>
        <v>50.38</v>
      </c>
    </row>
    <row r="381" spans="1:56" outlineLevel="1">
      <c r="A381">
        <v>1</v>
      </c>
      <c r="B381">
        <v>1</v>
      </c>
      <c r="D381" s="9" t="s">
        <v>342</v>
      </c>
      <c r="F381"/>
      <c r="I381" t="s">
        <v>422</v>
      </c>
      <c r="J381" s="8">
        <v>0</v>
      </c>
      <c r="K381" s="8">
        <v>0</v>
      </c>
      <c r="L381" s="8">
        <v>0</v>
      </c>
      <c r="N381" s="8">
        <f>(N372-3000)*N363</f>
        <v>0</v>
      </c>
      <c r="O381" s="8">
        <f>(O372-3000)*O363</f>
        <v>0</v>
      </c>
      <c r="P381" s="8">
        <f>(P372-3000)*P363</f>
        <v>0</v>
      </c>
      <c r="R381" s="8">
        <v>0</v>
      </c>
      <c r="S381" s="8">
        <v>0</v>
      </c>
      <c r="T381" s="8">
        <v>0</v>
      </c>
      <c r="V381" s="8">
        <f>(V372-3000)*V363</f>
        <v>0</v>
      </c>
      <c r="W381" s="8">
        <f>(W372-3000)*W363</f>
        <v>0</v>
      </c>
      <c r="X381" s="8">
        <f>(X372-3000)*X363</f>
        <v>0</v>
      </c>
      <c r="Z381" s="8">
        <v>0</v>
      </c>
      <c r="AA381" s="8">
        <v>0</v>
      </c>
      <c r="AB381" s="8">
        <v>0</v>
      </c>
      <c r="AD381" s="8">
        <f>(AD372-3000)*AD363</f>
        <v>0</v>
      </c>
      <c r="AE381" s="8">
        <f>(AE372-3000)*AE363</f>
        <v>0</v>
      </c>
      <c r="AF381" s="8">
        <f>(AF372-3000)*AF363</f>
        <v>0</v>
      </c>
      <c r="AH381" s="8">
        <v>0</v>
      </c>
      <c r="AI381" s="8">
        <v>0</v>
      </c>
      <c r="AJ381" s="8">
        <v>0</v>
      </c>
      <c r="AL381" s="8">
        <f>(AL372-3000)*AL363</f>
        <v>0</v>
      </c>
      <c r="AM381" s="8">
        <f>(AM372-3000)*AM363</f>
        <v>0</v>
      </c>
      <c r="AN381" s="8">
        <f>(AN372-3000)*AN363</f>
        <v>0</v>
      </c>
      <c r="AP381" s="8">
        <v>0</v>
      </c>
      <c r="AQ381" s="8">
        <v>0</v>
      </c>
      <c r="AR381" s="8">
        <v>0</v>
      </c>
      <c r="AT381" s="8">
        <f>(AT372-3000)*AT363</f>
        <v>0</v>
      </c>
      <c r="AU381" s="8">
        <f>(AU372-3000)*AU363</f>
        <v>0</v>
      </c>
      <c r="AV381" s="8">
        <f>(AV372-3000)*AV363</f>
        <v>0</v>
      </c>
      <c r="AX381" s="8">
        <f t="shared" si="85"/>
        <v>0</v>
      </c>
      <c r="AY381" s="8">
        <f t="shared" si="85"/>
        <v>0</v>
      </c>
      <c r="AZ381" s="8">
        <f t="shared" si="85"/>
        <v>0</v>
      </c>
      <c r="BB381" s="8">
        <f t="shared" si="86"/>
        <v>0</v>
      </c>
      <c r="BC381" s="8">
        <f t="shared" si="86"/>
        <v>0</v>
      </c>
      <c r="BD381" s="8">
        <f t="shared" si="86"/>
        <v>0</v>
      </c>
    </row>
    <row r="382" spans="1:56" outlineLevel="1">
      <c r="A382">
        <v>1</v>
      </c>
      <c r="B382">
        <v>1</v>
      </c>
      <c r="D382" s="9" t="s">
        <v>344</v>
      </c>
      <c r="F382"/>
      <c r="I382" t="s">
        <v>422</v>
      </c>
      <c r="J382" s="8">
        <f>(J373-125)*J364*J371</f>
        <v>0</v>
      </c>
      <c r="K382" s="8">
        <f>(K373-125)*J364*K371</f>
        <v>0</v>
      </c>
      <c r="L382" s="8">
        <f>(L373-125)*J364*L371</f>
        <v>0</v>
      </c>
      <c r="N382" s="8">
        <f>(N373-125)*N364*N371</f>
        <v>12</v>
      </c>
      <c r="O382" s="8">
        <f>(O373-125)*O364*O371</f>
        <v>12</v>
      </c>
      <c r="P382" s="8">
        <f>(P373-125)*P364*P371</f>
        <v>6</v>
      </c>
      <c r="R382" s="8">
        <f>(R373-125)*R364*R371</f>
        <v>0</v>
      </c>
      <c r="S382" s="8">
        <f>(S373-125)*R364*S371</f>
        <v>0</v>
      </c>
      <c r="T382" s="8">
        <f>(T373-125)*R364*T371</f>
        <v>0</v>
      </c>
      <c r="V382" s="8">
        <f>(V373-125)*V364*V371</f>
        <v>12</v>
      </c>
      <c r="W382" s="8">
        <f>(W373-125)*W364*W371</f>
        <v>12</v>
      </c>
      <c r="X382" s="8">
        <f>(X373-125)*X364*X371</f>
        <v>6</v>
      </c>
      <c r="Z382" s="8">
        <f>(Z373-125)*Z364*Z371</f>
        <v>0</v>
      </c>
      <c r="AA382" s="8">
        <f>(AA373-125)*Z364*AA371</f>
        <v>0</v>
      </c>
      <c r="AB382" s="8">
        <f>(AB373-125)*Z364*AB371</f>
        <v>0</v>
      </c>
      <c r="AD382" s="8">
        <f>(AD373-125)*AD364*AD371</f>
        <v>12</v>
      </c>
      <c r="AE382" s="8">
        <f>(AE373-125)*AE364*AE371</f>
        <v>12</v>
      </c>
      <c r="AF382" s="8">
        <f>(AF373-125)*AF364*AF371</f>
        <v>6</v>
      </c>
      <c r="AH382" s="8">
        <f>(AH373-125)*AH364*AH371</f>
        <v>0</v>
      </c>
      <c r="AI382" s="8">
        <f>(AI373-125)*AH364*AI371</f>
        <v>0</v>
      </c>
      <c r="AJ382" s="8">
        <f>(AJ373-125)*AH364*AJ371</f>
        <v>0</v>
      </c>
      <c r="AL382" s="8">
        <f>(AL373-125)*AL364*AL371</f>
        <v>12</v>
      </c>
      <c r="AM382" s="8">
        <f>(AM373-125)*AM364*AM371</f>
        <v>12</v>
      </c>
      <c r="AN382" s="8">
        <f>(AN373-125)*AN364*AN371</f>
        <v>6</v>
      </c>
      <c r="AP382" s="8">
        <f>(AP373-125)*AP364*AP371</f>
        <v>0</v>
      </c>
      <c r="AQ382" s="8">
        <f>(AQ373-125)*AP364*AQ371</f>
        <v>0</v>
      </c>
      <c r="AR382" s="8">
        <f>(AR373-125)*AP364*AR371</f>
        <v>0</v>
      </c>
      <c r="AT382" s="8">
        <f>(AT373-125)*AT364*AT371</f>
        <v>12</v>
      </c>
      <c r="AU382" s="8">
        <f>(AU373-125)*AU364*AU371</f>
        <v>12</v>
      </c>
      <c r="AV382" s="8">
        <f>(AV373-125)*AV364*AV371</f>
        <v>6</v>
      </c>
      <c r="AX382" s="8">
        <f t="shared" si="85"/>
        <v>0</v>
      </c>
      <c r="AY382" s="8">
        <f t="shared" si="85"/>
        <v>0</v>
      </c>
      <c r="AZ382" s="8">
        <f t="shared" si="85"/>
        <v>0</v>
      </c>
      <c r="BB382" s="8">
        <f t="shared" si="86"/>
        <v>60</v>
      </c>
      <c r="BC382" s="8">
        <f t="shared" si="86"/>
        <v>60</v>
      </c>
      <c r="BD382" s="8">
        <f t="shared" si="86"/>
        <v>30</v>
      </c>
    </row>
    <row r="383" spans="1:56" outlineLevel="1">
      <c r="A383">
        <v>1</v>
      </c>
      <c r="B383">
        <v>1</v>
      </c>
      <c r="D383" s="9" t="s">
        <v>357</v>
      </c>
      <c r="F383"/>
      <c r="I383" t="s">
        <v>422</v>
      </c>
      <c r="J383" s="8">
        <f>((J370*J377)*J365*J374)*J378</f>
        <v>0</v>
      </c>
      <c r="K383" s="8">
        <f>((K370*K377)*J365*K374)*K378</f>
        <v>0</v>
      </c>
      <c r="L383" s="8">
        <f>((L370*L377)*J365*L374)*L378</f>
        <v>0</v>
      </c>
      <c r="N383" s="8">
        <f>((N370*N377)*N365*N374)*N378</f>
        <v>53.180000000000007</v>
      </c>
      <c r="O383" s="8">
        <f>((O370*O377)*O365*O374)*O378</f>
        <v>25.190000000000005</v>
      </c>
      <c r="P383" s="8">
        <f>((P370*P377)*P365*P374)*P378</f>
        <v>25.190000000000005</v>
      </c>
      <c r="R383" s="8">
        <f>((R370*R377)*R365*R374)*R378</f>
        <v>0</v>
      </c>
      <c r="S383" s="8">
        <f>((S370*S377)*R365*S374)*S378</f>
        <v>0</v>
      </c>
      <c r="T383" s="8">
        <f>((T370*T377)*R365*T374)*T378</f>
        <v>0</v>
      </c>
      <c r="V383" s="8">
        <f>((V370*V377)*V365*V374)*V378</f>
        <v>53.180000000000007</v>
      </c>
      <c r="W383" s="8">
        <f>((W370*W377)*W365*W374)*W378</f>
        <v>25.190000000000005</v>
      </c>
      <c r="X383" s="8">
        <f>((X370*X377)*X365*X374)*X378</f>
        <v>25.190000000000005</v>
      </c>
      <c r="Z383" s="8">
        <f>((Z370*Z377)*Z365*Z374)*Z378</f>
        <v>0</v>
      </c>
      <c r="AA383" s="8">
        <f>((AA370*AA377)*Z365*AA374)*AA378</f>
        <v>0</v>
      </c>
      <c r="AB383" s="8">
        <f>((AB370*AB377)*Z365*AB374)*AB378</f>
        <v>0</v>
      </c>
      <c r="AD383" s="8">
        <f>((AD370*AD377)*AD365*AD374)*AD378</f>
        <v>53.180000000000007</v>
      </c>
      <c r="AE383" s="8">
        <f>((AE370*AE377)*AE365*AE374)*AE378</f>
        <v>25.190000000000005</v>
      </c>
      <c r="AF383" s="8">
        <f>((AF370*AF377)*AF365*AF374)*AF378</f>
        <v>25.190000000000005</v>
      </c>
      <c r="AH383" s="8">
        <f>((AH370*AH377)*AH365*AH374)*AH378</f>
        <v>0</v>
      </c>
      <c r="AI383" s="8">
        <f>((AI370*AI377)*AH365*AI374)*AI378</f>
        <v>0</v>
      </c>
      <c r="AJ383" s="8">
        <f>((AJ370*AJ377)*AH365*AJ374)*AJ378</f>
        <v>0</v>
      </c>
      <c r="AL383" s="8">
        <f>((AL370*AL377)*AL365*AL374)*AL378</f>
        <v>53.180000000000007</v>
      </c>
      <c r="AM383" s="8">
        <f>((AM370*AM377)*AM365*AM374)*AM378</f>
        <v>25.190000000000005</v>
      </c>
      <c r="AN383" s="8">
        <f>((AN370*AN377)*AN365*AN374)*AN378</f>
        <v>25.190000000000005</v>
      </c>
      <c r="AP383" s="8">
        <f>((AP370*AP377)*AP365*AP374)*AP378</f>
        <v>0</v>
      </c>
      <c r="AQ383" s="8">
        <f>((AQ370*AQ377)*AP365*AQ374)*AQ378</f>
        <v>0</v>
      </c>
      <c r="AR383" s="8">
        <f>((AR370*AR377)*AP365*AR374)*AR378</f>
        <v>0</v>
      </c>
      <c r="AT383" s="8">
        <f>((AT370*AT377)*AT365*AT374)*AT378</f>
        <v>53.180000000000007</v>
      </c>
      <c r="AU383" s="8">
        <f>((AU370*AU377)*AU365*AU374)*AU378</f>
        <v>25.190000000000005</v>
      </c>
      <c r="AV383" s="8">
        <f>((AV370*AV377)*AV365*AV374)*AV378</f>
        <v>25.190000000000005</v>
      </c>
      <c r="AX383" s="8">
        <f t="shared" si="85"/>
        <v>0</v>
      </c>
      <c r="AY383" s="8">
        <f t="shared" si="85"/>
        <v>0</v>
      </c>
      <c r="AZ383" s="8">
        <f t="shared" si="85"/>
        <v>0</v>
      </c>
      <c r="BB383" s="8">
        <f t="shared" si="86"/>
        <v>265.90000000000003</v>
      </c>
      <c r="BC383" s="8">
        <f t="shared" si="86"/>
        <v>125.95000000000002</v>
      </c>
      <c r="BD383" s="8">
        <f t="shared" si="86"/>
        <v>125.95000000000002</v>
      </c>
    </row>
    <row r="384" spans="1:56" outlineLevel="1">
      <c r="A384">
        <v>1</v>
      </c>
      <c r="B384">
        <v>1</v>
      </c>
      <c r="D384" s="9" t="s">
        <v>358</v>
      </c>
      <c r="F384"/>
      <c r="I384" t="s">
        <v>422</v>
      </c>
      <c r="J384" s="8">
        <f>(J375*J376*J365*J374)*J378</f>
        <v>0</v>
      </c>
      <c r="K384" s="8">
        <f>(K375*K376*J365*K374)*K378</f>
        <v>0</v>
      </c>
      <c r="L384" s="8">
        <f>(L375*L376*J365*L374)*L378</f>
        <v>0</v>
      </c>
      <c r="N384" s="8">
        <f>(N375*N376*N365*N374)*N378</f>
        <v>0</v>
      </c>
      <c r="O384" s="8">
        <f>(O375*O376*O365*O374)*O378</f>
        <v>0</v>
      </c>
      <c r="P384" s="8">
        <f>(P375*P376*P365*P374)*P378</f>
        <v>0</v>
      </c>
      <c r="R384" s="8">
        <f>(R375*R376*R365*R374)*R378</f>
        <v>0</v>
      </c>
      <c r="S384" s="8">
        <f>(S375*S376*R365*S374)*S378</f>
        <v>0</v>
      </c>
      <c r="T384" s="8">
        <f>(T375*T376*R365*T374)*T378</f>
        <v>0</v>
      </c>
      <c r="V384" s="8">
        <f>(V375*V376*V365*V374)*V378</f>
        <v>0</v>
      </c>
      <c r="W384" s="8">
        <f>(W375*W376*W365*W374)*W378</f>
        <v>0</v>
      </c>
      <c r="X384" s="8">
        <f>(X375*X376*X365*X374)*X378</f>
        <v>0</v>
      </c>
      <c r="Z384" s="8">
        <f>(Z375*Z376*Z365*Z374)*Z378</f>
        <v>0</v>
      </c>
      <c r="AA384" s="8">
        <f>(AA375*AA376*Z365*AA374)*AA378</f>
        <v>0</v>
      </c>
      <c r="AB384" s="8">
        <f>(AB375*AB376*Z365*AB374)*AB378</f>
        <v>0</v>
      </c>
      <c r="AD384" s="8">
        <f>(AD375*AD376*AD365*AD374)*AD378</f>
        <v>0</v>
      </c>
      <c r="AE384" s="8">
        <f>(AE375*AE376*AE365*AE374)*AE378</f>
        <v>0</v>
      </c>
      <c r="AF384" s="8">
        <f>(AF375*AF376*AF365*AF374)*AF378</f>
        <v>0</v>
      </c>
      <c r="AH384" s="8">
        <f>(AH375*AH376*AH365*AH374)*AH378</f>
        <v>0</v>
      </c>
      <c r="AI384" s="8">
        <f>(AI375*AI376*AH365*AI374)*AI378</f>
        <v>0</v>
      </c>
      <c r="AJ384" s="8">
        <f>(AJ375*AJ376*AH365*AJ374)*AJ378</f>
        <v>0</v>
      </c>
      <c r="AL384" s="8">
        <f>(AL375*AL376*AL365*AL374)*AL378</f>
        <v>0</v>
      </c>
      <c r="AM384" s="8">
        <f>(AM375*AM376*AM365*AM374)*AM378</f>
        <v>0</v>
      </c>
      <c r="AN384" s="8">
        <f>(AN375*AN376*AN365*AN374)*AN378</f>
        <v>0</v>
      </c>
      <c r="AP384" s="8">
        <f>(AP375*AP376*AP365*AP374)*AP378</f>
        <v>0</v>
      </c>
      <c r="AQ384" s="8">
        <f>(AQ375*AQ376*AP365*AQ374)*AQ378</f>
        <v>0</v>
      </c>
      <c r="AR384" s="8">
        <f>(AR375*AR376*AP365*AR374)*AR378</f>
        <v>0</v>
      </c>
      <c r="AT384" s="8">
        <f>(AT375*AT376*AT365*AT374)*AT378</f>
        <v>0</v>
      </c>
      <c r="AU384" s="8">
        <f>(AU375*AU376*AU365*AU374)*AU378</f>
        <v>0</v>
      </c>
      <c r="AV384" s="8">
        <f>(AV375*AV376*AV365*AV374)*AV378</f>
        <v>0</v>
      </c>
      <c r="AX384" s="8">
        <f t="shared" si="85"/>
        <v>0</v>
      </c>
      <c r="AY384" s="8">
        <f t="shared" si="85"/>
        <v>0</v>
      </c>
      <c r="AZ384" s="8">
        <f t="shared" si="85"/>
        <v>0</v>
      </c>
      <c r="BB384" s="8">
        <f t="shared" si="86"/>
        <v>0</v>
      </c>
      <c r="BC384" s="8">
        <f t="shared" si="86"/>
        <v>0</v>
      </c>
      <c r="BD384" s="8">
        <f t="shared" si="86"/>
        <v>0</v>
      </c>
    </row>
    <row r="385" spans="1:56">
      <c r="A385">
        <v>1</v>
      </c>
      <c r="B385" s="12" t="s">
        <v>145</v>
      </c>
      <c r="D385" s="7" t="s">
        <v>146</v>
      </c>
      <c r="F385"/>
      <c r="I385" t="s">
        <v>422</v>
      </c>
      <c r="J385" s="3">
        <f>SUM(J380:J384)</f>
        <v>0</v>
      </c>
      <c r="K385" s="3">
        <f>SUM(K380:K384)</f>
        <v>0</v>
      </c>
      <c r="L385" s="3">
        <f>SUM(L380:L384)</f>
        <v>0</v>
      </c>
      <c r="N385" s="3">
        <f>SUM(N380:N384)</f>
        <v>107.72400000000002</v>
      </c>
      <c r="O385" s="3">
        <f>SUM(O380:O384)</f>
        <v>57.342000000000006</v>
      </c>
      <c r="P385" s="3">
        <f>SUM(P380:P384)</f>
        <v>41.266000000000005</v>
      </c>
      <c r="R385" s="3">
        <f>SUM(R380:R384)</f>
        <v>0</v>
      </c>
      <c r="S385" s="3">
        <f>SUM(S380:S384)</f>
        <v>0</v>
      </c>
      <c r="T385" s="3">
        <f>SUM(T380:T384)</f>
        <v>0</v>
      </c>
      <c r="V385" s="3">
        <f>SUM(V380:V384)</f>
        <v>107.72400000000002</v>
      </c>
      <c r="W385" s="3">
        <f>SUM(W380:W384)</f>
        <v>57.342000000000006</v>
      </c>
      <c r="X385" s="3">
        <f>SUM(X380:X384)</f>
        <v>41.266000000000005</v>
      </c>
      <c r="Z385" s="3">
        <f>SUM(Z380:Z384)</f>
        <v>0</v>
      </c>
      <c r="AA385" s="3">
        <f>SUM(AA380:AA384)</f>
        <v>0</v>
      </c>
      <c r="AB385" s="3">
        <f>SUM(AB380:AB384)</f>
        <v>0</v>
      </c>
      <c r="AD385" s="3">
        <f>SUM(AD380:AD384)</f>
        <v>107.72400000000002</v>
      </c>
      <c r="AE385" s="3">
        <f>SUM(AE380:AE384)</f>
        <v>57.342000000000006</v>
      </c>
      <c r="AF385" s="3">
        <f>SUM(AF380:AF384)</f>
        <v>41.266000000000005</v>
      </c>
      <c r="AH385" s="3">
        <f>SUM(AH380:AH384)</f>
        <v>0</v>
      </c>
      <c r="AI385" s="3">
        <f>SUM(AI380:AI384)</f>
        <v>0</v>
      </c>
      <c r="AJ385" s="3">
        <f>SUM(AJ380:AJ384)</f>
        <v>0</v>
      </c>
      <c r="AL385" s="3">
        <f>SUM(AL380:AL384)</f>
        <v>107.72400000000002</v>
      </c>
      <c r="AM385" s="3">
        <f>SUM(AM380:AM384)</f>
        <v>57.342000000000006</v>
      </c>
      <c r="AN385" s="3">
        <f>SUM(AN380:AN384)</f>
        <v>41.266000000000005</v>
      </c>
      <c r="AP385" s="3">
        <f>SUM(AP380:AP384)</f>
        <v>0</v>
      </c>
      <c r="AQ385" s="3">
        <f>SUM(AQ380:AQ384)</f>
        <v>0</v>
      </c>
      <c r="AR385" s="3">
        <f>SUM(AR380:AR384)</f>
        <v>0</v>
      </c>
      <c r="AT385" s="3">
        <f>SUM(AT380:AT384)</f>
        <v>107.72400000000002</v>
      </c>
      <c r="AU385" s="3">
        <f>SUM(AU380:AU384)</f>
        <v>57.342000000000006</v>
      </c>
      <c r="AV385" s="3">
        <f>SUM(AV380:AV384)</f>
        <v>41.266000000000005</v>
      </c>
      <c r="AX385" s="3">
        <f>J385+R385+Z385+AH385+AP385</f>
        <v>0</v>
      </c>
      <c r="AY385" s="3">
        <f t="shared" si="85"/>
        <v>0</v>
      </c>
      <c r="AZ385" s="3">
        <f t="shared" si="85"/>
        <v>0</v>
      </c>
      <c r="BB385" s="3">
        <f t="shared" si="86"/>
        <v>538.62000000000012</v>
      </c>
      <c r="BC385" s="3">
        <f t="shared" si="86"/>
        <v>286.71000000000004</v>
      </c>
      <c r="BD385" s="3">
        <f t="shared" si="86"/>
        <v>206.33000000000004</v>
      </c>
    </row>
    <row r="386" spans="1:56">
      <c r="A386">
        <v>1</v>
      </c>
      <c r="B386" s="12" t="s">
        <v>145</v>
      </c>
      <c r="C386" s="6"/>
      <c r="E386" s="6"/>
      <c r="F386" s="6"/>
      <c r="G386" s="6"/>
      <c r="I386" t="s">
        <v>422</v>
      </c>
      <c r="L386" s="3">
        <f>J385+K385+L385</f>
        <v>0</v>
      </c>
      <c r="P386" s="3">
        <f>N385+O385+P385</f>
        <v>206.33200000000005</v>
      </c>
      <c r="T386" s="3">
        <f>R385+S385+T385</f>
        <v>0</v>
      </c>
      <c r="X386" s="3">
        <f>V385+W385+X385</f>
        <v>206.33200000000005</v>
      </c>
      <c r="AB386" s="3">
        <f>Z385+AA385+AB385</f>
        <v>0</v>
      </c>
      <c r="AF386" s="3">
        <f>AD385+AE385+AF385</f>
        <v>206.33200000000005</v>
      </c>
      <c r="AJ386" s="3">
        <f>AH385+AI385+AJ385</f>
        <v>0</v>
      </c>
      <c r="AN386" s="3">
        <f>AL385+AM385+AN385</f>
        <v>206.33200000000005</v>
      </c>
      <c r="AR386" s="3">
        <f>AP385+AQ385+AR385</f>
        <v>0</v>
      </c>
      <c r="AV386" s="3">
        <f>AT385+AU385+AV385</f>
        <v>206.33200000000005</v>
      </c>
      <c r="AZ386" s="3">
        <f>AX385+AY385+AZ385</f>
        <v>0</v>
      </c>
      <c r="BD386" s="3">
        <f>BB385+BC385+BD385</f>
        <v>1031.6600000000003</v>
      </c>
    </row>
    <row r="387" spans="1:56">
      <c r="A387">
        <v>1</v>
      </c>
      <c r="B387" s="12" t="s">
        <v>147</v>
      </c>
      <c r="D387" s="7" t="s">
        <v>148</v>
      </c>
      <c r="F387"/>
      <c r="I387" t="s">
        <v>422</v>
      </c>
      <c r="J387" s="3">
        <f>SUM(J380:J384)</f>
        <v>0</v>
      </c>
      <c r="K387" s="3">
        <f>SUM(K380:K384)</f>
        <v>0</v>
      </c>
      <c r="L387" s="3">
        <f>SUM(L380:L384)</f>
        <v>0</v>
      </c>
      <c r="N387" s="3">
        <f>SUM(N380:N384)</f>
        <v>107.72400000000002</v>
      </c>
      <c r="O387" s="3">
        <f>SUM(O380:O384)</f>
        <v>57.342000000000006</v>
      </c>
      <c r="P387" s="3">
        <f>SUM(P380:P384)</f>
        <v>41.266000000000005</v>
      </c>
      <c r="R387" s="3">
        <f>SUM(R380:R384)</f>
        <v>0</v>
      </c>
      <c r="S387" s="3">
        <f>SUM(S380:S384)</f>
        <v>0</v>
      </c>
      <c r="T387" s="3">
        <f>SUM(T380:T384)</f>
        <v>0</v>
      </c>
      <c r="V387" s="3">
        <f>SUM(V380:V384)</f>
        <v>107.72400000000002</v>
      </c>
      <c r="W387" s="3">
        <f>SUM(W380:W384)</f>
        <v>57.342000000000006</v>
      </c>
      <c r="X387" s="3">
        <f>SUM(X380:X384)</f>
        <v>41.266000000000005</v>
      </c>
      <c r="Z387" s="3">
        <f>SUM(Z380:Z384)</f>
        <v>0</v>
      </c>
      <c r="AA387" s="3">
        <f>SUM(AA380:AA384)</f>
        <v>0</v>
      </c>
      <c r="AB387" s="3">
        <f>SUM(AB380:AB384)</f>
        <v>0</v>
      </c>
      <c r="AD387" s="3">
        <f>SUM(AD380:AD384)</f>
        <v>107.72400000000002</v>
      </c>
      <c r="AE387" s="3">
        <f>SUM(AE380:AE384)</f>
        <v>57.342000000000006</v>
      </c>
      <c r="AF387" s="3">
        <f>SUM(AF380:AF384)</f>
        <v>41.266000000000005</v>
      </c>
      <c r="AH387" s="3">
        <f>SUM(AH380:AH384)</f>
        <v>0</v>
      </c>
      <c r="AI387" s="3">
        <f>SUM(AI380:AI384)</f>
        <v>0</v>
      </c>
      <c r="AJ387" s="3">
        <f>SUM(AJ380:AJ384)</f>
        <v>0</v>
      </c>
      <c r="AL387" s="3">
        <f>SUM(AL380:AL384)</f>
        <v>107.72400000000002</v>
      </c>
      <c r="AM387" s="3">
        <f>SUM(AM380:AM384)</f>
        <v>57.342000000000006</v>
      </c>
      <c r="AN387" s="3">
        <f>SUM(AN380:AN384)</f>
        <v>41.266000000000005</v>
      </c>
      <c r="AP387" s="3">
        <f>SUM(AP380:AP384)</f>
        <v>0</v>
      </c>
      <c r="AQ387" s="3">
        <f>SUM(AQ380:AQ384)</f>
        <v>0</v>
      </c>
      <c r="AR387" s="3">
        <f>SUM(AR380:AR384)</f>
        <v>0</v>
      </c>
      <c r="AT387" s="3">
        <f>SUM(AT380:AT384)</f>
        <v>107.72400000000002</v>
      </c>
      <c r="AU387" s="3">
        <f>SUM(AU380:AU384)</f>
        <v>57.342000000000006</v>
      </c>
      <c r="AV387" s="3">
        <f>SUM(AV380:AV384)</f>
        <v>41.266000000000005</v>
      </c>
      <c r="AX387" s="3">
        <f>J387+R387+Z387+AH387+AP387</f>
        <v>0</v>
      </c>
      <c r="AY387" s="3">
        <f t="shared" ref="AY387:AZ387" si="87">K387+S387+AA387+AI387+AQ387</f>
        <v>0</v>
      </c>
      <c r="AZ387" s="3">
        <f t="shared" si="87"/>
        <v>0</v>
      </c>
      <c r="BB387" s="3">
        <f t="shared" ref="BB387:BD387" si="88">N387+V387+AD387+AL387+AT387</f>
        <v>538.62000000000012</v>
      </c>
      <c r="BC387" s="3">
        <f t="shared" si="88"/>
        <v>286.71000000000004</v>
      </c>
      <c r="BD387" s="3">
        <f t="shared" si="88"/>
        <v>206.33000000000004</v>
      </c>
    </row>
    <row r="388" spans="1:56">
      <c r="A388">
        <v>1</v>
      </c>
      <c r="B388" s="12" t="s">
        <v>147</v>
      </c>
      <c r="C388" s="6"/>
      <c r="E388" s="6"/>
      <c r="F388" s="6"/>
      <c r="G388" s="6"/>
      <c r="I388" t="s">
        <v>422</v>
      </c>
      <c r="L388" s="3">
        <f>J387+K387+L387</f>
        <v>0</v>
      </c>
      <c r="P388" s="3">
        <f>N387+O387+P387</f>
        <v>206.33200000000005</v>
      </c>
      <c r="T388" s="3">
        <f>R387+S387+T387</f>
        <v>0</v>
      </c>
      <c r="X388" s="3">
        <f>V387+W387+X387</f>
        <v>206.33200000000005</v>
      </c>
      <c r="AB388" s="3">
        <f>Z387+AA387+AB387</f>
        <v>0</v>
      </c>
      <c r="AF388" s="3">
        <f>AD387+AE387+AF387</f>
        <v>206.33200000000005</v>
      </c>
      <c r="AJ388" s="3">
        <f>AH387+AI387+AJ387</f>
        <v>0</v>
      </c>
      <c r="AN388" s="3">
        <f>AL387+AM387+AN387</f>
        <v>206.33200000000005</v>
      </c>
      <c r="AR388" s="3">
        <f>AP387+AQ387+AR387</f>
        <v>0</v>
      </c>
      <c r="AV388" s="3">
        <f>AT387+AU387+AV387</f>
        <v>206.33200000000005</v>
      </c>
      <c r="AZ388" s="3">
        <f>AX387+AY387+AZ387</f>
        <v>0</v>
      </c>
      <c r="BD388" s="3">
        <f>BB387+BC387+BD387</f>
        <v>1031.6600000000003</v>
      </c>
    </row>
    <row r="389" spans="1:56">
      <c r="A389">
        <v>1</v>
      </c>
      <c r="B389">
        <v>1</v>
      </c>
      <c r="D389" s="22"/>
      <c r="F389"/>
      <c r="I389" t="s">
        <v>422</v>
      </c>
      <c r="J389" s="6" t="s">
        <v>82</v>
      </c>
      <c r="K389" s="6"/>
      <c r="L389" s="6"/>
      <c r="M389" s="6"/>
      <c r="N389" s="6" t="s">
        <v>83</v>
      </c>
      <c r="O389" s="6"/>
      <c r="P389" s="6"/>
      <c r="R389" s="6" t="s">
        <v>82</v>
      </c>
      <c r="S389" s="6"/>
      <c r="T389" s="6"/>
      <c r="U389" s="6"/>
      <c r="V389" s="6" t="s">
        <v>83</v>
      </c>
      <c r="W389" s="6"/>
      <c r="X389" s="6"/>
      <c r="Z389" s="6" t="s">
        <v>82</v>
      </c>
      <c r="AA389" s="6"/>
      <c r="AB389" s="6"/>
      <c r="AC389" s="6"/>
      <c r="AD389" s="6" t="s">
        <v>83</v>
      </c>
      <c r="AE389" s="6"/>
      <c r="AF389" s="6"/>
      <c r="AH389" s="6" t="s">
        <v>82</v>
      </c>
      <c r="AI389" s="6"/>
      <c r="AJ389" s="6"/>
      <c r="AK389" s="6"/>
      <c r="AL389" s="6" t="s">
        <v>83</v>
      </c>
      <c r="AM389" s="6"/>
      <c r="AN389" s="6"/>
      <c r="AP389" s="6" t="s">
        <v>82</v>
      </c>
      <c r="AQ389" s="6"/>
      <c r="AR389" s="6"/>
      <c r="AS389" s="6"/>
      <c r="AT389" s="6" t="s">
        <v>83</v>
      </c>
      <c r="AU389" s="6"/>
      <c r="AV389" s="6"/>
      <c r="AX389" s="6" t="s">
        <v>82</v>
      </c>
      <c r="AY389" s="6"/>
      <c r="AZ389" s="6"/>
      <c r="BA389" s="6"/>
      <c r="BB389" s="6" t="s">
        <v>83</v>
      </c>
      <c r="BC389" s="6"/>
      <c r="BD389" s="6"/>
    </row>
    <row r="390" spans="1:56">
      <c r="A390" s="12" t="s">
        <v>84</v>
      </c>
      <c r="B390" s="12" t="s">
        <v>85</v>
      </c>
      <c r="D390" s="4" t="s">
        <v>405</v>
      </c>
      <c r="E390" s="43"/>
      <c r="F390" s="44"/>
      <c r="G390" s="45"/>
      <c r="H390" s="46"/>
      <c r="I390" t="s">
        <v>422</v>
      </c>
      <c r="J390" s="21" t="s">
        <v>86</v>
      </c>
      <c r="K390" s="20"/>
      <c r="L390" s="19"/>
      <c r="N390" s="21" t="s">
        <v>86</v>
      </c>
      <c r="O390" s="20"/>
      <c r="P390" s="19"/>
      <c r="R390" s="21" t="s">
        <v>87</v>
      </c>
      <c r="S390" s="20"/>
      <c r="T390" s="19"/>
      <c r="V390" s="21" t="s">
        <v>87</v>
      </c>
      <c r="W390" s="20"/>
      <c r="X390" s="19"/>
      <c r="Z390" s="21" t="s">
        <v>88</v>
      </c>
      <c r="AA390" s="20"/>
      <c r="AB390" s="19"/>
      <c r="AD390" s="21" t="s">
        <v>88</v>
      </c>
      <c r="AE390" s="20"/>
      <c r="AF390" s="19"/>
      <c r="AH390" s="21" t="s">
        <v>89</v>
      </c>
      <c r="AI390" s="20"/>
      <c r="AJ390" s="19"/>
      <c r="AL390" s="21" t="s">
        <v>89</v>
      </c>
      <c r="AM390" s="20"/>
      <c r="AN390" s="19"/>
      <c r="AP390" s="21" t="s">
        <v>90</v>
      </c>
      <c r="AQ390" s="20"/>
      <c r="AR390" s="19"/>
      <c r="AT390" s="21" t="s">
        <v>90</v>
      </c>
      <c r="AU390" s="20"/>
      <c r="AV390" s="19"/>
      <c r="AX390" s="21" t="s">
        <v>91</v>
      </c>
      <c r="AY390" s="20"/>
      <c r="AZ390" s="19"/>
      <c r="BB390" s="21" t="s">
        <v>91</v>
      </c>
      <c r="BC390" s="20"/>
      <c r="BD390" s="19"/>
    </row>
    <row r="391" spans="1:56">
      <c r="A391" s="12" t="s">
        <v>84</v>
      </c>
      <c r="B391" s="12" t="s">
        <v>85</v>
      </c>
      <c r="D391" s="7"/>
      <c r="E391" s="7" t="s">
        <v>151</v>
      </c>
      <c r="F391" s="18" t="s">
        <v>92</v>
      </c>
      <c r="G391" s="7" t="s">
        <v>93</v>
      </c>
      <c r="H391" s="17" t="s">
        <v>94</v>
      </c>
      <c r="I391" t="s">
        <v>422</v>
      </c>
      <c r="J391" s="18" t="s">
        <v>8</v>
      </c>
      <c r="K391" s="18" t="s">
        <v>9</v>
      </c>
      <c r="L391" s="18" t="s">
        <v>10</v>
      </c>
      <c r="N391" s="18" t="s">
        <v>8</v>
      </c>
      <c r="O391" s="18" t="s">
        <v>9</v>
      </c>
      <c r="P391" s="18" t="s">
        <v>10</v>
      </c>
      <c r="R391" s="18" t="s">
        <v>8</v>
      </c>
      <c r="S391" s="18" t="s">
        <v>9</v>
      </c>
      <c r="T391" s="18" t="s">
        <v>10</v>
      </c>
      <c r="V391" s="18" t="s">
        <v>8</v>
      </c>
      <c r="W391" s="18" t="s">
        <v>9</v>
      </c>
      <c r="X391" s="18" t="s">
        <v>10</v>
      </c>
      <c r="Z391" s="18" t="s">
        <v>8</v>
      </c>
      <c r="AA391" s="18" t="s">
        <v>9</v>
      </c>
      <c r="AB391" s="18" t="s">
        <v>10</v>
      </c>
      <c r="AD391" s="18" t="s">
        <v>8</v>
      </c>
      <c r="AE391" s="18" t="s">
        <v>9</v>
      </c>
      <c r="AF391" s="18" t="s">
        <v>10</v>
      </c>
      <c r="AH391" s="18" t="s">
        <v>8</v>
      </c>
      <c r="AI391" s="18" t="s">
        <v>9</v>
      </c>
      <c r="AJ391" s="18" t="s">
        <v>10</v>
      </c>
      <c r="AL391" s="18" t="s">
        <v>8</v>
      </c>
      <c r="AM391" s="18" t="s">
        <v>9</v>
      </c>
      <c r="AN391" s="18" t="s">
        <v>10</v>
      </c>
      <c r="AP391" s="18" t="s">
        <v>8</v>
      </c>
      <c r="AQ391" s="18" t="s">
        <v>9</v>
      </c>
      <c r="AR391" s="18" t="s">
        <v>10</v>
      </c>
      <c r="AT391" s="18" t="s">
        <v>8</v>
      </c>
      <c r="AU391" s="18" t="s">
        <v>9</v>
      </c>
      <c r="AV391" s="18" t="s">
        <v>10</v>
      </c>
      <c r="AX391" s="18" t="s">
        <v>8</v>
      </c>
      <c r="AY391" s="18" t="s">
        <v>9</v>
      </c>
      <c r="AZ391" s="18" t="s">
        <v>10</v>
      </c>
      <c r="BB391" s="18" t="s">
        <v>8</v>
      </c>
      <c r="BC391" s="18" t="s">
        <v>9</v>
      </c>
      <c r="BD391" s="18" t="s">
        <v>10</v>
      </c>
    </row>
    <row r="392" spans="1:56" outlineLevel="1">
      <c r="A392" s="12" t="s">
        <v>84</v>
      </c>
      <c r="B392">
        <v>1</v>
      </c>
      <c r="D392" s="9" t="s">
        <v>332</v>
      </c>
      <c r="E392" s="5" t="s">
        <v>337</v>
      </c>
      <c r="F392" s="10" t="s">
        <v>338</v>
      </c>
      <c r="G392" s="5"/>
      <c r="H392" s="5" t="s">
        <v>17</v>
      </c>
      <c r="I392" t="s">
        <v>422</v>
      </c>
      <c r="J392" s="165"/>
      <c r="K392" s="165"/>
      <c r="L392" s="165"/>
      <c r="N392" s="215">
        <v>113.59722222222223</v>
      </c>
      <c r="O392" s="215">
        <v>94.159722222222229</v>
      </c>
      <c r="P392" s="216"/>
      <c r="R392" s="165"/>
      <c r="S392" s="165"/>
      <c r="T392" s="165"/>
      <c r="V392" s="215">
        <f>$N$392</f>
        <v>113.59722222222223</v>
      </c>
      <c r="W392" s="215">
        <f>$O$392</f>
        <v>94.159722222222229</v>
      </c>
      <c r="X392" s="165"/>
      <c r="Z392" s="165"/>
      <c r="AA392" s="165"/>
      <c r="AB392" s="165"/>
      <c r="AD392" s="215">
        <f>$N$392</f>
        <v>113.59722222222223</v>
      </c>
      <c r="AE392" s="215">
        <f>$O$392</f>
        <v>94.159722222222229</v>
      </c>
      <c r="AF392" s="165"/>
      <c r="AH392" s="165"/>
      <c r="AI392" s="165"/>
      <c r="AJ392" s="165"/>
      <c r="AL392" s="215">
        <f>$N$392</f>
        <v>113.59722222222223</v>
      </c>
      <c r="AM392" s="215">
        <f>$O$392</f>
        <v>94.159722222222229</v>
      </c>
      <c r="AN392" s="165"/>
      <c r="AP392" s="165"/>
      <c r="AQ392" s="165"/>
      <c r="AR392" s="165"/>
      <c r="AT392" s="215">
        <f>$N$392</f>
        <v>113.59722222222223</v>
      </c>
      <c r="AU392" s="215">
        <f>$O$392</f>
        <v>94.159722222222229</v>
      </c>
      <c r="AV392" s="165"/>
    </row>
    <row r="393" spans="1:56" outlineLevel="1">
      <c r="A393" s="12" t="s">
        <v>84</v>
      </c>
      <c r="B393">
        <v>1</v>
      </c>
      <c r="D393" s="9" t="s">
        <v>339</v>
      </c>
      <c r="E393" s="65" t="s">
        <v>340</v>
      </c>
      <c r="F393" s="10" t="s">
        <v>341</v>
      </c>
      <c r="G393" s="5"/>
      <c r="H393" s="5" t="s">
        <v>17</v>
      </c>
      <c r="I393" t="s">
        <v>422</v>
      </c>
      <c r="J393" s="165"/>
      <c r="K393" s="165"/>
      <c r="L393" s="165"/>
      <c r="N393" s="9">
        <v>2</v>
      </c>
      <c r="O393" s="9">
        <v>2</v>
      </c>
      <c r="P393" s="165"/>
      <c r="R393" s="165"/>
      <c r="S393" s="165"/>
      <c r="T393" s="165"/>
      <c r="V393" s="9">
        <v>2</v>
      </c>
      <c r="W393" s="9">
        <v>2</v>
      </c>
      <c r="X393" s="165"/>
      <c r="Z393" s="165"/>
      <c r="AA393" s="165"/>
      <c r="AB393" s="165"/>
      <c r="AD393" s="9">
        <v>2</v>
      </c>
      <c r="AE393" s="9">
        <v>2</v>
      </c>
      <c r="AF393" s="165"/>
      <c r="AH393" s="165"/>
      <c r="AI393" s="165"/>
      <c r="AJ393" s="165"/>
      <c r="AL393" s="9">
        <v>2</v>
      </c>
      <c r="AM393" s="9">
        <v>2</v>
      </c>
      <c r="AN393" s="165"/>
      <c r="AP393" s="165"/>
      <c r="AQ393" s="165"/>
      <c r="AR393" s="165"/>
      <c r="AT393" s="9">
        <v>2</v>
      </c>
      <c r="AU393" s="9">
        <v>2</v>
      </c>
      <c r="AV393" s="165"/>
    </row>
    <row r="394" spans="1:56" outlineLevel="1">
      <c r="A394" s="12" t="s">
        <v>84</v>
      </c>
      <c r="B394">
        <v>1</v>
      </c>
      <c r="D394" s="9" t="s">
        <v>342</v>
      </c>
      <c r="E394" s="5"/>
      <c r="F394" s="10" t="s">
        <v>343</v>
      </c>
      <c r="G394" s="5"/>
      <c r="H394" s="5" t="s">
        <v>98</v>
      </c>
      <c r="I394" t="s">
        <v>422</v>
      </c>
      <c r="J394" s="165"/>
      <c r="K394" s="165"/>
      <c r="L394" s="165"/>
      <c r="N394" s="9">
        <v>3000</v>
      </c>
      <c r="O394" s="9">
        <v>3000</v>
      </c>
      <c r="P394" s="165"/>
      <c r="R394" s="165"/>
      <c r="S394" s="165"/>
      <c r="T394" s="165"/>
      <c r="V394" s="9">
        <v>3000</v>
      </c>
      <c r="W394" s="9">
        <v>3000</v>
      </c>
      <c r="X394" s="165"/>
      <c r="Z394" s="165"/>
      <c r="AA394" s="165"/>
      <c r="AB394" s="165"/>
      <c r="AD394" s="9">
        <v>3000</v>
      </c>
      <c r="AE394" s="9">
        <v>3000</v>
      </c>
      <c r="AF394" s="165"/>
      <c r="AH394" s="165"/>
      <c r="AI394" s="165"/>
      <c r="AJ394" s="165"/>
      <c r="AL394" s="9">
        <v>3000</v>
      </c>
      <c r="AM394" s="9">
        <v>3000</v>
      </c>
      <c r="AN394" s="165"/>
      <c r="AP394" s="165"/>
      <c r="AQ394" s="165"/>
      <c r="AR394" s="165"/>
      <c r="AT394" s="9">
        <v>3000</v>
      </c>
      <c r="AU394" s="9">
        <v>3000</v>
      </c>
      <c r="AV394" s="165"/>
    </row>
    <row r="395" spans="1:56" outlineLevel="1">
      <c r="A395" s="12" t="s">
        <v>84</v>
      </c>
      <c r="B395">
        <v>1</v>
      </c>
      <c r="D395" s="9" t="s">
        <v>344</v>
      </c>
      <c r="E395" s="5"/>
      <c r="F395" s="10" t="s">
        <v>345</v>
      </c>
      <c r="G395" s="5"/>
      <c r="H395" s="5" t="s">
        <v>17</v>
      </c>
      <c r="I395" t="s">
        <v>422</v>
      </c>
      <c r="J395" s="165"/>
      <c r="K395" s="165"/>
      <c r="L395" s="165"/>
      <c r="N395" s="9">
        <v>250</v>
      </c>
      <c r="O395" s="9">
        <v>250</v>
      </c>
      <c r="P395" s="165"/>
      <c r="R395" s="165"/>
      <c r="S395" s="165"/>
      <c r="T395" s="165"/>
      <c r="V395" s="9">
        <v>250</v>
      </c>
      <c r="W395" s="9">
        <v>250</v>
      </c>
      <c r="X395" s="165"/>
      <c r="Z395" s="165"/>
      <c r="AA395" s="165"/>
      <c r="AB395" s="165"/>
      <c r="AD395" s="9">
        <v>250</v>
      </c>
      <c r="AE395" s="9">
        <v>250</v>
      </c>
      <c r="AF395" s="165"/>
      <c r="AH395" s="165"/>
      <c r="AI395" s="165"/>
      <c r="AJ395" s="165"/>
      <c r="AL395" s="9">
        <v>250</v>
      </c>
      <c r="AM395" s="9">
        <v>250</v>
      </c>
      <c r="AN395" s="165"/>
      <c r="AP395" s="165"/>
      <c r="AQ395" s="165"/>
      <c r="AR395" s="165"/>
      <c r="AT395" s="9">
        <v>250</v>
      </c>
      <c r="AU395" s="9">
        <v>250</v>
      </c>
      <c r="AV395" s="165"/>
    </row>
    <row r="396" spans="1:56" outlineLevel="1">
      <c r="A396" s="12" t="s">
        <v>84</v>
      </c>
      <c r="B396">
        <v>1</v>
      </c>
      <c r="D396" s="9" t="s">
        <v>346</v>
      </c>
      <c r="E396" s="65" t="s">
        <v>340</v>
      </c>
      <c r="F396" s="10" t="s">
        <v>106</v>
      </c>
      <c r="G396" s="5"/>
      <c r="H396" s="5" t="s">
        <v>17</v>
      </c>
      <c r="I396" t="s">
        <v>422</v>
      </c>
      <c r="J396" s="165"/>
      <c r="K396" s="165"/>
      <c r="L396" s="165"/>
      <c r="N396" s="9">
        <v>3</v>
      </c>
      <c r="O396" s="9">
        <v>3</v>
      </c>
      <c r="P396" s="165"/>
      <c r="R396" s="165"/>
      <c r="S396" s="165"/>
      <c r="T396" s="165"/>
      <c r="V396" s="9">
        <v>3</v>
      </c>
      <c r="W396" s="9">
        <v>3</v>
      </c>
      <c r="X396" s="165"/>
      <c r="Z396" s="165"/>
      <c r="AA396" s="165"/>
      <c r="AB396" s="165"/>
      <c r="AD396" s="9">
        <v>3</v>
      </c>
      <c r="AE396" s="9">
        <v>3</v>
      </c>
      <c r="AF396" s="165"/>
      <c r="AH396" s="165"/>
      <c r="AI396" s="165"/>
      <c r="AJ396" s="165"/>
      <c r="AL396" s="9">
        <v>3</v>
      </c>
      <c r="AM396" s="9">
        <v>3</v>
      </c>
      <c r="AN396" s="165"/>
      <c r="AP396" s="165"/>
      <c r="AQ396" s="165"/>
      <c r="AR396" s="165"/>
      <c r="AT396" s="9">
        <v>3</v>
      </c>
      <c r="AU396" s="9">
        <v>3</v>
      </c>
      <c r="AV396" s="165"/>
    </row>
    <row r="397" spans="1:56" outlineLevel="1">
      <c r="A397" s="12" t="s">
        <v>84</v>
      </c>
      <c r="B397">
        <v>1</v>
      </c>
      <c r="D397" s="9" t="s">
        <v>347</v>
      </c>
      <c r="E397" s="65" t="s">
        <v>348</v>
      </c>
      <c r="F397" s="10" t="s">
        <v>349</v>
      </c>
      <c r="G397" s="5"/>
      <c r="H397" s="5" t="s">
        <v>106</v>
      </c>
      <c r="I397" t="s">
        <v>422</v>
      </c>
      <c r="J397" s="165"/>
      <c r="K397" s="165"/>
      <c r="L397" s="165"/>
      <c r="N397" s="15">
        <v>0</v>
      </c>
      <c r="O397" s="15">
        <v>0</v>
      </c>
      <c r="P397" s="165"/>
      <c r="R397" s="165"/>
      <c r="S397" s="165"/>
      <c r="T397" s="165"/>
      <c r="V397" s="15">
        <v>0</v>
      </c>
      <c r="W397" s="15">
        <v>0</v>
      </c>
      <c r="X397" s="165"/>
      <c r="Z397" s="165"/>
      <c r="AA397" s="165"/>
      <c r="AB397" s="165"/>
      <c r="AD397" s="15">
        <v>0</v>
      </c>
      <c r="AE397" s="15">
        <v>0</v>
      </c>
      <c r="AF397" s="165"/>
      <c r="AH397" s="165"/>
      <c r="AI397" s="165"/>
      <c r="AJ397" s="165"/>
      <c r="AL397" s="15">
        <v>0</v>
      </c>
      <c r="AM397" s="15">
        <v>0</v>
      </c>
      <c r="AN397" s="165"/>
      <c r="AP397" s="165"/>
      <c r="AQ397" s="165"/>
      <c r="AR397" s="165"/>
      <c r="AT397" s="15">
        <v>0</v>
      </c>
      <c r="AU397" s="15">
        <v>0</v>
      </c>
      <c r="AV397" s="165"/>
    </row>
    <row r="398" spans="1:56" outlineLevel="1">
      <c r="A398" s="12" t="s">
        <v>84</v>
      </c>
      <c r="B398">
        <v>1</v>
      </c>
      <c r="D398" s="9" t="s">
        <v>350</v>
      </c>
      <c r="E398" s="65" t="s">
        <v>351</v>
      </c>
      <c r="F398" s="10" t="s">
        <v>352</v>
      </c>
      <c r="G398" s="5"/>
      <c r="H398" s="5" t="s">
        <v>106</v>
      </c>
      <c r="I398" t="s">
        <v>422</v>
      </c>
      <c r="J398" s="165"/>
      <c r="K398" s="165"/>
      <c r="L398" s="165"/>
      <c r="N398" s="15">
        <v>3</v>
      </c>
      <c r="O398" s="15">
        <v>3</v>
      </c>
      <c r="P398" s="165"/>
      <c r="R398" s="165"/>
      <c r="S398" s="165"/>
      <c r="T398" s="165"/>
      <c r="V398" s="15">
        <v>3</v>
      </c>
      <c r="W398" s="15">
        <v>3</v>
      </c>
      <c r="X398" s="165"/>
      <c r="Z398" s="165"/>
      <c r="AA398" s="165"/>
      <c r="AB398" s="165"/>
      <c r="AD398" s="15">
        <v>3</v>
      </c>
      <c r="AE398" s="15">
        <v>3</v>
      </c>
      <c r="AF398" s="165"/>
      <c r="AH398" s="165"/>
      <c r="AI398" s="165"/>
      <c r="AJ398" s="165"/>
      <c r="AL398" s="15">
        <v>3</v>
      </c>
      <c r="AM398" s="15">
        <v>3</v>
      </c>
      <c r="AN398" s="165"/>
      <c r="AP398" s="165"/>
      <c r="AQ398" s="165"/>
      <c r="AR398" s="165"/>
      <c r="AT398" s="15">
        <v>3</v>
      </c>
      <c r="AU398" s="15">
        <v>3</v>
      </c>
      <c r="AV398" s="165"/>
    </row>
    <row r="399" spans="1:56" outlineLevel="1">
      <c r="A399" s="12" t="s">
        <v>84</v>
      </c>
      <c r="B399">
        <v>1</v>
      </c>
      <c r="D399" s="9" t="s">
        <v>353</v>
      </c>
      <c r="E399" s="65" t="s">
        <v>354</v>
      </c>
      <c r="F399" s="10" t="s">
        <v>106</v>
      </c>
      <c r="G399" s="5"/>
      <c r="H399" s="5" t="s">
        <v>17</v>
      </c>
      <c r="I399" t="s">
        <v>422</v>
      </c>
      <c r="J399" s="173"/>
      <c r="K399" s="173"/>
      <c r="L399" s="173"/>
      <c r="N399" s="23">
        <v>0.8</v>
      </c>
      <c r="O399" s="23">
        <v>0.8</v>
      </c>
      <c r="P399" s="173"/>
      <c r="R399" s="173"/>
      <c r="S399" s="173"/>
      <c r="T399" s="173"/>
      <c r="V399" s="23">
        <v>0.8</v>
      </c>
      <c r="W399" s="23">
        <v>0.8</v>
      </c>
      <c r="X399" s="173"/>
      <c r="Z399" s="173"/>
      <c r="AA399" s="173"/>
      <c r="AB399" s="173"/>
      <c r="AD399" s="23">
        <v>0.8</v>
      </c>
      <c r="AE399" s="23">
        <v>0.8</v>
      </c>
      <c r="AF399" s="173"/>
      <c r="AH399" s="173"/>
      <c r="AI399" s="173"/>
      <c r="AJ399" s="173"/>
      <c r="AL399" s="23">
        <v>0.8</v>
      </c>
      <c r="AM399" s="23">
        <v>0.8</v>
      </c>
      <c r="AN399" s="173"/>
      <c r="AP399" s="173"/>
      <c r="AQ399" s="173"/>
      <c r="AR399" s="173"/>
      <c r="AT399" s="23">
        <v>0.8</v>
      </c>
      <c r="AU399" s="23">
        <v>0.8</v>
      </c>
      <c r="AV399" s="173"/>
    </row>
    <row r="400" spans="1:56" outlineLevel="1">
      <c r="A400" s="12" t="s">
        <v>84</v>
      </c>
      <c r="B400">
        <v>1</v>
      </c>
      <c r="D400" s="9" t="s">
        <v>284</v>
      </c>
      <c r="E400" s="88" t="s">
        <v>355</v>
      </c>
      <c r="F400" s="10" t="s">
        <v>356</v>
      </c>
      <c r="G400" s="5"/>
      <c r="H400" s="5" t="s">
        <v>17</v>
      </c>
      <c r="I400" t="s">
        <v>422</v>
      </c>
      <c r="J400" s="165"/>
      <c r="K400" s="165"/>
      <c r="L400" s="165"/>
      <c r="N400" s="9">
        <v>2</v>
      </c>
      <c r="O400" s="9">
        <v>2</v>
      </c>
      <c r="P400" s="165"/>
      <c r="R400" s="165"/>
      <c r="S400" s="165"/>
      <c r="T400" s="165"/>
      <c r="V400" s="9">
        <v>2</v>
      </c>
      <c r="W400" s="9">
        <v>2</v>
      </c>
      <c r="X400" s="165"/>
      <c r="Z400" s="165"/>
      <c r="AA400" s="165"/>
      <c r="AB400" s="165"/>
      <c r="AD400" s="9">
        <v>2</v>
      </c>
      <c r="AE400" s="9">
        <v>2</v>
      </c>
      <c r="AF400" s="165"/>
      <c r="AH400" s="165"/>
      <c r="AI400" s="165"/>
      <c r="AJ400" s="165"/>
      <c r="AL400" s="9">
        <v>2</v>
      </c>
      <c r="AM400" s="9">
        <v>2</v>
      </c>
      <c r="AN400" s="165"/>
      <c r="AP400" s="165"/>
      <c r="AQ400" s="165"/>
      <c r="AR400" s="165"/>
      <c r="AT400" s="9">
        <v>2</v>
      </c>
      <c r="AU400" s="9">
        <v>2</v>
      </c>
      <c r="AV400" s="165"/>
    </row>
    <row r="401" spans="1:56" outlineLevel="1">
      <c r="A401">
        <v>1</v>
      </c>
      <c r="B401">
        <v>1</v>
      </c>
      <c r="F401"/>
      <c r="I401" t="s">
        <v>422</v>
      </c>
    </row>
    <row r="402" spans="1:56" outlineLevel="1">
      <c r="A402">
        <v>1</v>
      </c>
      <c r="B402">
        <v>1</v>
      </c>
      <c r="D402" s="9" t="s">
        <v>332</v>
      </c>
      <c r="F402"/>
      <c r="I402" t="s">
        <v>422</v>
      </c>
      <c r="J402" s="8">
        <f>J392*J393*J384</f>
        <v>0</v>
      </c>
      <c r="K402" s="8">
        <f>K392*K393*J384</f>
        <v>0</v>
      </c>
      <c r="L402" s="8">
        <f>L392*L393*J384</f>
        <v>0</v>
      </c>
      <c r="N402" s="8">
        <f>N392*N393*N362</f>
        <v>21.81066666666667</v>
      </c>
      <c r="O402" s="8">
        <f>O392*O393*O362</f>
        <v>18.078666666666667</v>
      </c>
      <c r="P402" s="8">
        <f>P392*P393*P362</f>
        <v>0</v>
      </c>
      <c r="R402" s="8">
        <f>R392*R393*R384</f>
        <v>0</v>
      </c>
      <c r="S402" s="8">
        <f>S392*S393*R384</f>
        <v>0</v>
      </c>
      <c r="T402" s="8">
        <f>T392*T393*R384</f>
        <v>0</v>
      </c>
      <c r="V402" s="8">
        <f>V392*V393*V362</f>
        <v>21.81066666666667</v>
      </c>
      <c r="W402" s="8">
        <f>W392*W393*W362</f>
        <v>18.078666666666667</v>
      </c>
      <c r="X402" s="8">
        <f>X392*X393*X362</f>
        <v>0</v>
      </c>
      <c r="Z402" s="8">
        <f>Z392*Z393*Z384</f>
        <v>0</v>
      </c>
      <c r="AA402" s="8">
        <f>AA392*AA393*Z384</f>
        <v>0</v>
      </c>
      <c r="AB402" s="8">
        <f>AB392*AB393*Z384</f>
        <v>0</v>
      </c>
      <c r="AD402" s="8">
        <f>AD392*AD393*AD362</f>
        <v>21.81066666666667</v>
      </c>
      <c r="AE402" s="8">
        <f>AE392*AE393*AE362</f>
        <v>18.078666666666667</v>
      </c>
      <c r="AF402" s="8">
        <f>AF392*AF393*AF362</f>
        <v>0</v>
      </c>
      <c r="AH402" s="8">
        <f>AH392*AH393*AH384</f>
        <v>0</v>
      </c>
      <c r="AI402" s="8">
        <f>AI392*AI393*AH384</f>
        <v>0</v>
      </c>
      <c r="AJ402" s="8">
        <f>AJ392*AJ393*AH384</f>
        <v>0</v>
      </c>
      <c r="AL402" s="8">
        <f>AL392*AL393*AL362</f>
        <v>21.81066666666667</v>
      </c>
      <c r="AM402" s="8">
        <f>AM392*AM393*AM362</f>
        <v>18.078666666666667</v>
      </c>
      <c r="AN402" s="8">
        <f>AN392*AN393*AN362</f>
        <v>0</v>
      </c>
      <c r="AP402" s="8">
        <f>AP392*AP393*AP384</f>
        <v>0</v>
      </c>
      <c r="AQ402" s="8">
        <f>AQ392*AQ393*AP384</f>
        <v>0</v>
      </c>
      <c r="AR402" s="8">
        <f>AR392*AR393*AP384</f>
        <v>0</v>
      </c>
      <c r="AT402" s="8">
        <f>AT392*AT393*AT362</f>
        <v>21.81066666666667</v>
      </c>
      <c r="AU402" s="8">
        <f>AU392*AU393*AU362</f>
        <v>18.078666666666667</v>
      </c>
      <c r="AV402" s="8">
        <f>AV392*AV393*AV362</f>
        <v>0</v>
      </c>
      <c r="AX402" s="8">
        <f t="shared" ref="AX402:AZ407" si="89">J402+R402+Z402+AH402+AP402</f>
        <v>0</v>
      </c>
      <c r="AY402" s="8">
        <f t="shared" si="89"/>
        <v>0</v>
      </c>
      <c r="AZ402" s="8">
        <f t="shared" si="89"/>
        <v>0</v>
      </c>
      <c r="BB402" s="8">
        <f t="shared" ref="BB402:BD407" si="90">N402+V402+AD402+AL402+AT402</f>
        <v>109.05333333333334</v>
      </c>
      <c r="BC402" s="8">
        <f t="shared" si="90"/>
        <v>90.393333333333331</v>
      </c>
      <c r="BD402" s="8">
        <f t="shared" si="90"/>
        <v>0</v>
      </c>
    </row>
    <row r="403" spans="1:56" outlineLevel="1">
      <c r="A403">
        <v>1</v>
      </c>
      <c r="B403">
        <v>1</v>
      </c>
      <c r="D403" s="9" t="s">
        <v>342</v>
      </c>
      <c r="F403"/>
      <c r="I403" t="s">
        <v>422</v>
      </c>
      <c r="J403" s="8">
        <v>0</v>
      </c>
      <c r="K403" s="8">
        <v>0</v>
      </c>
      <c r="L403" s="8">
        <v>0</v>
      </c>
      <c r="N403" s="8">
        <f>(N394-3000)*N363</f>
        <v>0</v>
      </c>
      <c r="O403" s="8">
        <f>(O394-3000)*O363</f>
        <v>0</v>
      </c>
      <c r="P403" s="8">
        <f>P393*P394*P363</f>
        <v>0</v>
      </c>
      <c r="R403" s="8">
        <v>0</v>
      </c>
      <c r="S403" s="8">
        <v>0</v>
      </c>
      <c r="T403" s="8">
        <v>0</v>
      </c>
      <c r="V403" s="8">
        <f>(V394-3000)*V363</f>
        <v>0</v>
      </c>
      <c r="W403" s="8">
        <f>(W394-3000)*W363</f>
        <v>0</v>
      </c>
      <c r="X403" s="8">
        <f>X393*X394*X363</f>
        <v>0</v>
      </c>
      <c r="Z403" s="8">
        <v>0</v>
      </c>
      <c r="AA403" s="8">
        <v>0</v>
      </c>
      <c r="AB403" s="8">
        <v>0</v>
      </c>
      <c r="AD403" s="8">
        <f>(AD394-3000)*AD363</f>
        <v>0</v>
      </c>
      <c r="AE403" s="8">
        <f>(AE394-3000)*AE363</f>
        <v>0</v>
      </c>
      <c r="AF403" s="8">
        <f>AF393*AF394*AF363</f>
        <v>0</v>
      </c>
      <c r="AH403" s="8">
        <v>0</v>
      </c>
      <c r="AI403" s="8">
        <v>0</v>
      </c>
      <c r="AJ403" s="8">
        <v>0</v>
      </c>
      <c r="AL403" s="8">
        <f>(AL394-3000)*AL363</f>
        <v>0</v>
      </c>
      <c r="AM403" s="8">
        <f>(AM394-3000)*AM363</f>
        <v>0</v>
      </c>
      <c r="AN403" s="8">
        <f>AN393*AN394*AN363</f>
        <v>0</v>
      </c>
      <c r="AP403" s="8">
        <v>0</v>
      </c>
      <c r="AQ403" s="8">
        <v>0</v>
      </c>
      <c r="AR403" s="8">
        <v>0</v>
      </c>
      <c r="AT403" s="8">
        <f>(AT394-3000)*AT363</f>
        <v>0</v>
      </c>
      <c r="AU403" s="8">
        <f>(AU394-3000)*AU363</f>
        <v>0</v>
      </c>
      <c r="AV403" s="8">
        <f>AV393*AV394*AV363</f>
        <v>0</v>
      </c>
      <c r="AX403" s="8">
        <f t="shared" si="89"/>
        <v>0</v>
      </c>
      <c r="AY403" s="8">
        <f t="shared" si="89"/>
        <v>0</v>
      </c>
      <c r="AZ403" s="8">
        <f t="shared" si="89"/>
        <v>0</v>
      </c>
      <c r="BB403" s="8">
        <f t="shared" si="90"/>
        <v>0</v>
      </c>
      <c r="BC403" s="8">
        <f t="shared" si="90"/>
        <v>0</v>
      </c>
      <c r="BD403" s="8">
        <f t="shared" si="90"/>
        <v>0</v>
      </c>
    </row>
    <row r="404" spans="1:56" outlineLevel="1">
      <c r="A404">
        <v>1</v>
      </c>
      <c r="B404">
        <v>1</v>
      </c>
      <c r="D404" s="9" t="s">
        <v>344</v>
      </c>
      <c r="F404"/>
      <c r="I404" t="s">
        <v>422</v>
      </c>
      <c r="J404" s="8">
        <f>(J395-125)*J386*J393</f>
        <v>0</v>
      </c>
      <c r="K404" s="8">
        <f>(K395-125)*J386*K393</f>
        <v>0</v>
      </c>
      <c r="L404" s="8">
        <f>(L395-125)*J386*L393</f>
        <v>0</v>
      </c>
      <c r="N404" s="8">
        <f>(N395-125)*N364*N393</f>
        <v>12</v>
      </c>
      <c r="O404" s="8">
        <f>(O395-125)*O364*O393</f>
        <v>12</v>
      </c>
      <c r="P404" s="8">
        <f>(P395-125)*P364*P393</f>
        <v>0</v>
      </c>
      <c r="R404" s="8">
        <f>(R395-125)*R386*R393</f>
        <v>0</v>
      </c>
      <c r="S404" s="8">
        <f>(S395-125)*R386*S393</f>
        <v>0</v>
      </c>
      <c r="T404" s="8">
        <f>(T395-125)*R386*T393</f>
        <v>0</v>
      </c>
      <c r="V404" s="8">
        <f>(V395-125)*V364*V393</f>
        <v>12</v>
      </c>
      <c r="W404" s="8">
        <f>(W395-125)*W364*W393</f>
        <v>12</v>
      </c>
      <c r="X404" s="8">
        <f>(X395-125)*X364*X393</f>
        <v>0</v>
      </c>
      <c r="Z404" s="8">
        <f>(Z395-125)*Z386*Z393</f>
        <v>0</v>
      </c>
      <c r="AA404" s="8">
        <f>(AA395-125)*Z386*AA393</f>
        <v>0</v>
      </c>
      <c r="AB404" s="8">
        <f>(AB395-125)*Z386*AB393</f>
        <v>0</v>
      </c>
      <c r="AD404" s="8">
        <f>(AD395-125)*AD364*AD393</f>
        <v>12</v>
      </c>
      <c r="AE404" s="8">
        <f>(AE395-125)*AE364*AE393</f>
        <v>12</v>
      </c>
      <c r="AF404" s="8">
        <f>(AF395-125)*AF364*AF393</f>
        <v>0</v>
      </c>
      <c r="AH404" s="8">
        <f>(AH395-125)*AH386*AH393</f>
        <v>0</v>
      </c>
      <c r="AI404" s="8">
        <f>(AI395-125)*AH386*AI393</f>
        <v>0</v>
      </c>
      <c r="AJ404" s="8">
        <f>(AJ395-125)*AH386*AJ393</f>
        <v>0</v>
      </c>
      <c r="AL404" s="8">
        <f>(AL395-125)*AL364*AL393</f>
        <v>12</v>
      </c>
      <c r="AM404" s="8">
        <f>(AM395-125)*AM364*AM393</f>
        <v>12</v>
      </c>
      <c r="AN404" s="8">
        <f>(AN395-125)*AN364*AN393</f>
        <v>0</v>
      </c>
      <c r="AP404" s="8">
        <f>(AP395-125)*AP386*AP393</f>
        <v>0</v>
      </c>
      <c r="AQ404" s="8">
        <f>(AQ395-125)*AP386*AQ393</f>
        <v>0</v>
      </c>
      <c r="AR404" s="8">
        <f>(AR395-125)*AP386*AR393</f>
        <v>0</v>
      </c>
      <c r="AT404" s="8">
        <f>(AT395-125)*AT364*AT393</f>
        <v>12</v>
      </c>
      <c r="AU404" s="8">
        <f>(AU395-125)*AU364*AU393</f>
        <v>12</v>
      </c>
      <c r="AV404" s="8">
        <f>(AV395-125)*AV364*AV393</f>
        <v>0</v>
      </c>
      <c r="AX404" s="8">
        <f t="shared" si="89"/>
        <v>0</v>
      </c>
      <c r="AY404" s="8">
        <f t="shared" si="89"/>
        <v>0</v>
      </c>
      <c r="AZ404" s="8">
        <f t="shared" si="89"/>
        <v>0</v>
      </c>
      <c r="BB404" s="8">
        <f t="shared" si="90"/>
        <v>60</v>
      </c>
      <c r="BC404" s="8">
        <f t="shared" si="90"/>
        <v>60</v>
      </c>
      <c r="BD404" s="8">
        <f t="shared" si="90"/>
        <v>0</v>
      </c>
    </row>
    <row r="405" spans="1:56" outlineLevel="1">
      <c r="A405">
        <v>1</v>
      </c>
      <c r="B405">
        <v>1</v>
      </c>
      <c r="D405" s="9" t="s">
        <v>357</v>
      </c>
      <c r="F405"/>
      <c r="I405" t="s">
        <v>422</v>
      </c>
      <c r="J405" s="8">
        <f>((J392*J399)*J387*J396)*J400</f>
        <v>0</v>
      </c>
      <c r="K405" s="8">
        <f>((K392*K399)*J387*K396)*K400</f>
        <v>0</v>
      </c>
      <c r="L405" s="8">
        <f>((L392*L399)*J387*L396)*L400</f>
        <v>0</v>
      </c>
      <c r="N405" s="8">
        <f>((N392*N399)*N365*N396)*N400</f>
        <v>27.263333333333335</v>
      </c>
      <c r="O405" s="8">
        <f>((O392*O399)*O365*O396)*O400</f>
        <v>22.598333333333336</v>
      </c>
      <c r="P405" s="8">
        <f>((P392*P399)*P365*P396)*P400</f>
        <v>0</v>
      </c>
      <c r="R405" s="8">
        <f>((R392*R399)*R387*R396)*R400</f>
        <v>0</v>
      </c>
      <c r="S405" s="8">
        <f>((S392*S399)*R387*S396)*S400</f>
        <v>0</v>
      </c>
      <c r="T405" s="8">
        <f>((T392*T399)*R387*T396)*T400</f>
        <v>0</v>
      </c>
      <c r="V405" s="8">
        <f>((V392*V399)*V365*V396)*V400</f>
        <v>27.263333333333335</v>
      </c>
      <c r="W405" s="8">
        <f>((W392*W399)*W365*W396)*W400</f>
        <v>22.598333333333336</v>
      </c>
      <c r="X405" s="8">
        <f>((X392*X399)*X365*X396)*X400</f>
        <v>0</v>
      </c>
      <c r="Z405" s="8">
        <f>((Z392*Z399)*Z387*Z396)*Z400</f>
        <v>0</v>
      </c>
      <c r="AA405" s="8">
        <f>((AA392*AA399)*Z387*AA396)*AA400</f>
        <v>0</v>
      </c>
      <c r="AB405" s="8">
        <f>((AB392*AB399)*Z387*AB396)*AB400</f>
        <v>0</v>
      </c>
      <c r="AD405" s="8">
        <f>((AD392*AD399)*AD365*AD396)*AD400</f>
        <v>27.263333333333335</v>
      </c>
      <c r="AE405" s="8">
        <f>((AE392*AE399)*AE365*AE396)*AE400</f>
        <v>22.598333333333336</v>
      </c>
      <c r="AF405" s="8">
        <f>((AF392*AF399)*AF365*AF396)*AF400</f>
        <v>0</v>
      </c>
      <c r="AH405" s="8">
        <f>((AH392*AH399)*AH387*AH396)*AH400</f>
        <v>0</v>
      </c>
      <c r="AI405" s="8">
        <f>((AI392*AI399)*AH387*AI396)*AI400</f>
        <v>0</v>
      </c>
      <c r="AJ405" s="8">
        <f>((AJ392*AJ399)*AH387*AJ396)*AJ400</f>
        <v>0</v>
      </c>
      <c r="AL405" s="8">
        <f>((AL392*AL399)*AL365*AL396)*AL400</f>
        <v>27.263333333333335</v>
      </c>
      <c r="AM405" s="8">
        <f>((AM392*AM399)*AM365*AM396)*AM400</f>
        <v>22.598333333333336</v>
      </c>
      <c r="AN405" s="8">
        <f>((AN392*AN399)*AN365*AN396)*AN400</f>
        <v>0</v>
      </c>
      <c r="AP405" s="8">
        <f>((AP392*AP399)*AP387*AP396)*AP400</f>
        <v>0</v>
      </c>
      <c r="AQ405" s="8">
        <f>((AQ392*AQ399)*AP387*AQ396)*AQ400</f>
        <v>0</v>
      </c>
      <c r="AR405" s="8">
        <f>((AR392*AR399)*AP387*AR396)*AR400</f>
        <v>0</v>
      </c>
      <c r="AT405" s="8">
        <f>((AT392*AT399)*AT365*AT396)*AT400</f>
        <v>27.263333333333335</v>
      </c>
      <c r="AU405" s="8">
        <f>((AU392*AU399)*AU365*AU396)*AU400</f>
        <v>22.598333333333336</v>
      </c>
      <c r="AV405" s="8">
        <f>((AV392*AV399)*AV365*AV396)*AV400</f>
        <v>0</v>
      </c>
      <c r="AX405" s="8">
        <f t="shared" si="89"/>
        <v>0</v>
      </c>
      <c r="AY405" s="8">
        <f t="shared" si="89"/>
        <v>0</v>
      </c>
      <c r="AZ405" s="8">
        <f t="shared" si="89"/>
        <v>0</v>
      </c>
      <c r="BB405" s="8">
        <f t="shared" si="90"/>
        <v>136.31666666666666</v>
      </c>
      <c r="BC405" s="8">
        <f t="shared" si="90"/>
        <v>112.99166666666667</v>
      </c>
      <c r="BD405" s="8">
        <f t="shared" si="90"/>
        <v>0</v>
      </c>
    </row>
    <row r="406" spans="1:56" outlineLevel="1">
      <c r="A406">
        <v>1</v>
      </c>
      <c r="B406">
        <v>1</v>
      </c>
      <c r="D406" s="9" t="s">
        <v>358</v>
      </c>
      <c r="F406"/>
      <c r="I406" t="s">
        <v>422</v>
      </c>
      <c r="J406" s="8">
        <f>(J397*J398*J387*J396)*J400</f>
        <v>0</v>
      </c>
      <c r="K406" s="8">
        <f>(K397*K398*J387*K396)*K400</f>
        <v>0</v>
      </c>
      <c r="L406" s="8">
        <f>(L397*L398*J387*L396)*L400</f>
        <v>0</v>
      </c>
      <c r="N406" s="8">
        <f>(N397*N398*N365*N396)*N400</f>
        <v>0</v>
      </c>
      <c r="O406" s="8">
        <f>(O397*O398*O365*O396)*O400</f>
        <v>0</v>
      </c>
      <c r="P406" s="8">
        <f>(P397*P398*P365*P396)*P400</f>
        <v>0</v>
      </c>
      <c r="R406" s="8">
        <f>(R397*R398*R387*R396)*R400</f>
        <v>0</v>
      </c>
      <c r="S406" s="8">
        <f>(S397*S398*R387*S396)*S400</f>
        <v>0</v>
      </c>
      <c r="T406" s="8">
        <f>(T397*T398*R387*T396)*T400</f>
        <v>0</v>
      </c>
      <c r="V406" s="8">
        <f>(V397*V398*V365*V396)*V400</f>
        <v>0</v>
      </c>
      <c r="W406" s="8">
        <f>(W397*W398*W365*W396)*W400</f>
        <v>0</v>
      </c>
      <c r="X406" s="8">
        <f>(X397*X398*X365*X396)*X400</f>
        <v>0</v>
      </c>
      <c r="Z406" s="8">
        <f>(Z397*Z398*Z387*Z396)*Z400</f>
        <v>0</v>
      </c>
      <c r="AA406" s="8">
        <f>(AA397*AA398*Z387*AA396)*AA400</f>
        <v>0</v>
      </c>
      <c r="AB406" s="8">
        <f>(AB397*AB398*Z387*AB396)*AB400</f>
        <v>0</v>
      </c>
      <c r="AD406" s="8">
        <f>(AD397*AD398*AD365*AD396)*AD400</f>
        <v>0</v>
      </c>
      <c r="AE406" s="8">
        <f>(AE397*AE398*AE365*AE396)*AE400</f>
        <v>0</v>
      </c>
      <c r="AF406" s="8">
        <f>(AF397*AF398*AF365*AF396)*AF400</f>
        <v>0</v>
      </c>
      <c r="AH406" s="8">
        <f>(AH397*AH398*AH387*AH396)*AH400</f>
        <v>0</v>
      </c>
      <c r="AI406" s="8">
        <f>(AI397*AI398*AH387*AI396)*AI400</f>
        <v>0</v>
      </c>
      <c r="AJ406" s="8">
        <f>(AJ397*AJ398*AH387*AJ396)*AJ400</f>
        <v>0</v>
      </c>
      <c r="AL406" s="8">
        <f>(AL397*AL398*AL365*AL396)*AL400</f>
        <v>0</v>
      </c>
      <c r="AM406" s="8">
        <f>(AM397*AM398*AM365*AM396)*AM400</f>
        <v>0</v>
      </c>
      <c r="AN406" s="8">
        <f>(AN397*AN398*AN365*AN396)*AN400</f>
        <v>0</v>
      </c>
      <c r="AP406" s="8">
        <f>(AP397*AP398*AP387*AP396)*AP400</f>
        <v>0</v>
      </c>
      <c r="AQ406" s="8">
        <f>(AQ397*AQ398*AP387*AQ396)*AQ400</f>
        <v>0</v>
      </c>
      <c r="AR406" s="8">
        <f>(AR397*AR398*AP387*AR396)*AR400</f>
        <v>0</v>
      </c>
      <c r="AT406" s="8">
        <f>(AT397*AT398*AT365*AT396)*AT400</f>
        <v>0</v>
      </c>
      <c r="AU406" s="8">
        <f>(AU397*AU398*AU365*AU396)*AU400</f>
        <v>0</v>
      </c>
      <c r="AV406" s="8">
        <f>(AV397*AV398*AV365*AV396)*AV400</f>
        <v>0</v>
      </c>
      <c r="AX406" s="8">
        <f t="shared" si="89"/>
        <v>0</v>
      </c>
      <c r="AY406" s="8">
        <f t="shared" si="89"/>
        <v>0</v>
      </c>
      <c r="AZ406" s="8">
        <f t="shared" si="89"/>
        <v>0</v>
      </c>
      <c r="BB406" s="8">
        <f t="shared" si="90"/>
        <v>0</v>
      </c>
      <c r="BC406" s="8">
        <f t="shared" si="90"/>
        <v>0</v>
      </c>
      <c r="BD406" s="8">
        <f t="shared" si="90"/>
        <v>0</v>
      </c>
    </row>
    <row r="407" spans="1:56">
      <c r="A407">
        <v>1</v>
      </c>
      <c r="B407" s="12" t="s">
        <v>145</v>
      </c>
      <c r="D407" s="7" t="s">
        <v>146</v>
      </c>
      <c r="F407"/>
      <c r="I407" t="s">
        <v>422</v>
      </c>
      <c r="J407" s="3">
        <f>SUM(J402:J406)</f>
        <v>0</v>
      </c>
      <c r="K407" s="3">
        <f>SUM(K402:K406)</f>
        <v>0</v>
      </c>
      <c r="L407" s="3">
        <f>SUM(L402:L406)</f>
        <v>0</v>
      </c>
      <c r="N407" s="3">
        <f>SUM(N402:N406)</f>
        <v>61.074000000000005</v>
      </c>
      <c r="O407" s="3">
        <f>SUM(O402:O406)</f>
        <v>52.677000000000007</v>
      </c>
      <c r="P407" s="3">
        <f>SUM(P402:P406)</f>
        <v>0</v>
      </c>
      <c r="R407" s="3">
        <f>SUM(R402:R406)</f>
        <v>0</v>
      </c>
      <c r="S407" s="3">
        <f>SUM(S402:S406)</f>
        <v>0</v>
      </c>
      <c r="T407" s="3">
        <f>SUM(T402:T406)</f>
        <v>0</v>
      </c>
      <c r="V407" s="3">
        <f>SUM(V402:V406)</f>
        <v>61.074000000000005</v>
      </c>
      <c r="W407" s="3">
        <f>SUM(W402:W406)</f>
        <v>52.677000000000007</v>
      </c>
      <c r="X407" s="3">
        <f>SUM(X402:X406)</f>
        <v>0</v>
      </c>
      <c r="Z407" s="3">
        <f>SUM(Z402:Z406)</f>
        <v>0</v>
      </c>
      <c r="AA407" s="3">
        <f>SUM(AA402:AA406)</f>
        <v>0</v>
      </c>
      <c r="AB407" s="3">
        <f>SUM(AB402:AB406)</f>
        <v>0</v>
      </c>
      <c r="AD407" s="3">
        <f>SUM(AD402:AD406)</f>
        <v>61.074000000000005</v>
      </c>
      <c r="AE407" s="3">
        <f>SUM(AE402:AE406)</f>
        <v>52.677000000000007</v>
      </c>
      <c r="AF407" s="3">
        <f>SUM(AF402:AF406)</f>
        <v>0</v>
      </c>
      <c r="AH407" s="3">
        <f>SUM(AH402:AH406)</f>
        <v>0</v>
      </c>
      <c r="AI407" s="3">
        <f>SUM(AI402:AI406)</f>
        <v>0</v>
      </c>
      <c r="AJ407" s="3">
        <f>SUM(AJ402:AJ406)</f>
        <v>0</v>
      </c>
      <c r="AL407" s="3">
        <f>SUM(AL402:AL406)</f>
        <v>61.074000000000005</v>
      </c>
      <c r="AM407" s="3">
        <f>SUM(AM402:AM406)</f>
        <v>52.677000000000007</v>
      </c>
      <c r="AN407" s="3">
        <f>SUM(AN402:AN406)</f>
        <v>0</v>
      </c>
      <c r="AP407" s="3">
        <f>SUM(AP402:AP406)</f>
        <v>0</v>
      </c>
      <c r="AQ407" s="3">
        <f>SUM(AQ402:AQ406)</f>
        <v>0</v>
      </c>
      <c r="AR407" s="3">
        <f>SUM(AR402:AR406)</f>
        <v>0</v>
      </c>
      <c r="AT407" s="3">
        <f>SUM(AT402:AT406)</f>
        <v>61.074000000000005</v>
      </c>
      <c r="AU407" s="3">
        <f>SUM(AU402:AU406)</f>
        <v>52.677000000000007</v>
      </c>
      <c r="AV407" s="3">
        <f>SUM(AV402:AV406)</f>
        <v>0</v>
      </c>
      <c r="AX407" s="3">
        <f>J407+R407+Z407+AH407+AP407</f>
        <v>0</v>
      </c>
      <c r="AY407" s="3">
        <f t="shared" si="89"/>
        <v>0</v>
      </c>
      <c r="AZ407" s="3">
        <f t="shared" si="89"/>
        <v>0</v>
      </c>
      <c r="BB407" s="3">
        <f t="shared" si="90"/>
        <v>305.37</v>
      </c>
      <c r="BC407" s="3">
        <f t="shared" si="90"/>
        <v>263.38500000000005</v>
      </c>
      <c r="BD407" s="3">
        <f t="shared" si="90"/>
        <v>0</v>
      </c>
    </row>
    <row r="408" spans="1:56">
      <c r="A408">
        <v>1</v>
      </c>
      <c r="B408" s="12" t="s">
        <v>145</v>
      </c>
      <c r="C408" s="6"/>
      <c r="E408" s="6"/>
      <c r="F408" s="6"/>
      <c r="G408" s="6"/>
      <c r="I408" t="s">
        <v>422</v>
      </c>
      <c r="L408" s="3">
        <f>J407+K407+L407</f>
        <v>0</v>
      </c>
      <c r="P408" s="3">
        <f>N407+O407+P407</f>
        <v>113.751</v>
      </c>
      <c r="T408" s="3">
        <f>R407+S407+T407</f>
        <v>0</v>
      </c>
      <c r="X408" s="3">
        <f>V407+W407+X407</f>
        <v>113.751</v>
      </c>
      <c r="AB408" s="3">
        <f>Z407+AA407+AB407</f>
        <v>0</v>
      </c>
      <c r="AF408" s="3">
        <f>AD407+AE407+AF407</f>
        <v>113.751</v>
      </c>
      <c r="AJ408" s="3">
        <f>AH407+AI407+AJ407</f>
        <v>0</v>
      </c>
      <c r="AN408" s="3">
        <f>AL407+AM407+AN407</f>
        <v>113.751</v>
      </c>
      <c r="AR408" s="3">
        <f>AP407+AQ407+AR407</f>
        <v>0</v>
      </c>
      <c r="AV408" s="3">
        <f>AT407+AU407+AV407</f>
        <v>113.751</v>
      </c>
      <c r="AZ408" s="3">
        <f>AX407+AY407+AZ407</f>
        <v>0</v>
      </c>
      <c r="BD408" s="3">
        <f>BB407+BC407+BD407</f>
        <v>568.75500000000011</v>
      </c>
    </row>
    <row r="409" spans="1:56">
      <c r="A409">
        <v>1</v>
      </c>
      <c r="B409" s="12" t="s">
        <v>147</v>
      </c>
      <c r="D409" s="7" t="s">
        <v>148</v>
      </c>
      <c r="F409"/>
      <c r="I409" t="s">
        <v>422</v>
      </c>
      <c r="J409" s="3">
        <f>SUM(J402:J406)</f>
        <v>0</v>
      </c>
      <c r="K409" s="3">
        <f>SUM(K402:K406)</f>
        <v>0</v>
      </c>
      <c r="L409" s="3">
        <f>SUM(L402:L406)</f>
        <v>0</v>
      </c>
      <c r="N409" s="3">
        <f>SUM(N402:N406)</f>
        <v>61.074000000000005</v>
      </c>
      <c r="O409" s="3">
        <f>SUM(O402:O406)</f>
        <v>52.677000000000007</v>
      </c>
      <c r="P409" s="3">
        <f>SUM(P402:P406)</f>
        <v>0</v>
      </c>
      <c r="R409" s="3">
        <f>SUM(R402:R406)</f>
        <v>0</v>
      </c>
      <c r="S409" s="3">
        <f>SUM(S402:S406)</f>
        <v>0</v>
      </c>
      <c r="T409" s="3">
        <f>SUM(T402:T406)</f>
        <v>0</v>
      </c>
      <c r="V409" s="3">
        <f>SUM(V402:V406)</f>
        <v>61.074000000000005</v>
      </c>
      <c r="W409" s="3">
        <f>SUM(W402:W406)</f>
        <v>52.677000000000007</v>
      </c>
      <c r="X409" s="3">
        <f>SUM(X402:X406)</f>
        <v>0</v>
      </c>
      <c r="Z409" s="3">
        <f>SUM(Z402:Z406)</f>
        <v>0</v>
      </c>
      <c r="AA409" s="3">
        <f>SUM(AA402:AA406)</f>
        <v>0</v>
      </c>
      <c r="AB409" s="3">
        <f>SUM(AB402:AB406)</f>
        <v>0</v>
      </c>
      <c r="AD409" s="3">
        <f>SUM(AD402:AD406)</f>
        <v>61.074000000000005</v>
      </c>
      <c r="AE409" s="3">
        <f>SUM(AE402:AE406)</f>
        <v>52.677000000000007</v>
      </c>
      <c r="AF409" s="3">
        <f>SUM(AF402:AF406)</f>
        <v>0</v>
      </c>
      <c r="AH409" s="3">
        <f>SUM(AH402:AH406)</f>
        <v>0</v>
      </c>
      <c r="AI409" s="3">
        <f>SUM(AI402:AI406)</f>
        <v>0</v>
      </c>
      <c r="AJ409" s="3">
        <f>SUM(AJ402:AJ406)</f>
        <v>0</v>
      </c>
      <c r="AL409" s="3">
        <f>SUM(AL402:AL406)</f>
        <v>61.074000000000005</v>
      </c>
      <c r="AM409" s="3">
        <f>SUM(AM402:AM406)</f>
        <v>52.677000000000007</v>
      </c>
      <c r="AN409" s="3">
        <f>SUM(AN402:AN406)</f>
        <v>0</v>
      </c>
      <c r="AP409" s="3">
        <f>SUM(AP402:AP406)</f>
        <v>0</v>
      </c>
      <c r="AQ409" s="3">
        <f>SUM(AQ402:AQ406)</f>
        <v>0</v>
      </c>
      <c r="AR409" s="3">
        <f>SUM(AR402:AR406)</f>
        <v>0</v>
      </c>
      <c r="AT409" s="3">
        <f>SUM(AT402:AT406)</f>
        <v>61.074000000000005</v>
      </c>
      <c r="AU409" s="3">
        <f>SUM(AU402:AU406)</f>
        <v>52.677000000000007</v>
      </c>
      <c r="AV409" s="3">
        <f>SUM(AV402:AV406)</f>
        <v>0</v>
      </c>
      <c r="AX409" s="3">
        <f>J409+R409+Z409+AH409+AP409</f>
        <v>0</v>
      </c>
      <c r="AY409" s="3">
        <f t="shared" ref="AY409:AZ409" si="91">K409+S409+AA409+AI409+AQ409</f>
        <v>0</v>
      </c>
      <c r="AZ409" s="3">
        <f t="shared" si="91"/>
        <v>0</v>
      </c>
      <c r="BB409" s="3">
        <f t="shared" ref="BB409:BD409" si="92">N409+V409+AD409+AL409+AT409</f>
        <v>305.37</v>
      </c>
      <c r="BC409" s="3">
        <f t="shared" si="92"/>
        <v>263.38500000000005</v>
      </c>
      <c r="BD409" s="3">
        <f t="shared" si="92"/>
        <v>0</v>
      </c>
    </row>
    <row r="410" spans="1:56">
      <c r="A410">
        <v>1</v>
      </c>
      <c r="B410" s="12" t="s">
        <v>147</v>
      </c>
      <c r="C410" s="6"/>
      <c r="E410" s="6"/>
      <c r="F410" s="6"/>
      <c r="G410" s="6"/>
      <c r="I410" t="s">
        <v>422</v>
      </c>
      <c r="L410" s="3">
        <f>J409+K409+L409</f>
        <v>0</v>
      </c>
      <c r="P410" s="3">
        <f>N409+O409+P409</f>
        <v>113.751</v>
      </c>
      <c r="T410" s="3">
        <f>R409+S409+T409</f>
        <v>0</v>
      </c>
      <c r="X410" s="3">
        <f>V409+W409+X409</f>
        <v>113.751</v>
      </c>
      <c r="AB410" s="3">
        <f>Z409+AA409+AB409</f>
        <v>0</v>
      </c>
      <c r="AF410" s="3">
        <f>AD409+AE409+AF409</f>
        <v>113.751</v>
      </c>
      <c r="AJ410" s="3">
        <f>AH409+AI409+AJ409</f>
        <v>0</v>
      </c>
      <c r="AN410" s="3">
        <f>AL409+AM409+AN409</f>
        <v>113.751</v>
      </c>
      <c r="AR410" s="3">
        <f>AP409+AQ409+AR409</f>
        <v>0</v>
      </c>
      <c r="AV410" s="3">
        <f>AT409+AU409+AV409</f>
        <v>113.751</v>
      </c>
      <c r="AZ410" s="3">
        <f>AX409+AY409+AZ409</f>
        <v>0</v>
      </c>
      <c r="BD410" s="3">
        <f>BB409+BC409+BD409</f>
        <v>568.75500000000011</v>
      </c>
    </row>
    <row r="411" spans="1:56" collapsed="1">
      <c r="A411">
        <v>1</v>
      </c>
      <c r="B411">
        <v>1</v>
      </c>
      <c r="D411" s="22"/>
      <c r="F411"/>
      <c r="J411" s="6" t="s">
        <v>82</v>
      </c>
      <c r="K411" s="6"/>
      <c r="L411" s="6"/>
      <c r="M411" s="6"/>
      <c r="N411" s="6" t="s">
        <v>83</v>
      </c>
      <c r="O411" s="6"/>
      <c r="P411" s="6"/>
      <c r="R411" s="6" t="s">
        <v>82</v>
      </c>
      <c r="S411" s="6"/>
      <c r="T411" s="6"/>
      <c r="U411" s="6"/>
      <c r="V411" s="6" t="s">
        <v>83</v>
      </c>
      <c r="W411" s="6"/>
      <c r="X411" s="6"/>
      <c r="Z411" s="6" t="s">
        <v>82</v>
      </c>
      <c r="AA411" s="6"/>
      <c r="AB411" s="6"/>
      <c r="AC411" s="6"/>
      <c r="AD411" s="6" t="s">
        <v>83</v>
      </c>
      <c r="AE411" s="6"/>
      <c r="AF411" s="6"/>
      <c r="AH411" s="6" t="s">
        <v>82</v>
      </c>
      <c r="AI411" s="6"/>
      <c r="AJ411" s="6"/>
      <c r="AK411" s="6"/>
      <c r="AL411" s="6" t="s">
        <v>83</v>
      </c>
      <c r="AM411" s="6"/>
      <c r="AN411" s="6"/>
      <c r="AP411" s="6" t="s">
        <v>82</v>
      </c>
      <c r="AQ411" s="6"/>
      <c r="AR411" s="6"/>
      <c r="AS411" s="6"/>
      <c r="AT411" s="6" t="s">
        <v>83</v>
      </c>
      <c r="AU411" s="6"/>
      <c r="AV411" s="6"/>
      <c r="AX411" s="6" t="s">
        <v>82</v>
      </c>
      <c r="AY411" s="6"/>
      <c r="AZ411" s="6"/>
      <c r="BA411" s="6"/>
      <c r="BB411" s="6" t="s">
        <v>83</v>
      </c>
      <c r="BC411" s="6"/>
      <c r="BD411" s="6"/>
    </row>
    <row r="412" spans="1:56">
      <c r="A412" s="12" t="s">
        <v>84</v>
      </c>
      <c r="B412" s="12" t="s">
        <v>85</v>
      </c>
      <c r="D412" s="4" t="s">
        <v>336</v>
      </c>
      <c r="E412" s="43"/>
      <c r="F412" s="44"/>
      <c r="G412" s="45"/>
      <c r="H412" s="46"/>
      <c r="J412" s="21" t="s">
        <v>86</v>
      </c>
      <c r="K412" s="20"/>
      <c r="L412" s="19"/>
      <c r="N412" s="21" t="s">
        <v>86</v>
      </c>
      <c r="O412" s="20"/>
      <c r="P412" s="19"/>
      <c r="R412" s="21" t="s">
        <v>87</v>
      </c>
      <c r="S412" s="20"/>
      <c r="T412" s="19"/>
      <c r="V412" s="21" t="s">
        <v>87</v>
      </c>
      <c r="W412" s="20"/>
      <c r="X412" s="19"/>
      <c r="Z412" s="21" t="s">
        <v>88</v>
      </c>
      <c r="AA412" s="20"/>
      <c r="AB412" s="19"/>
      <c r="AD412" s="21" t="s">
        <v>88</v>
      </c>
      <c r="AE412" s="20"/>
      <c r="AF412" s="19"/>
      <c r="AH412" s="21" t="s">
        <v>89</v>
      </c>
      <c r="AI412" s="20"/>
      <c r="AJ412" s="19"/>
      <c r="AL412" s="21" t="s">
        <v>89</v>
      </c>
      <c r="AM412" s="20"/>
      <c r="AN412" s="19"/>
      <c r="AP412" s="21" t="s">
        <v>90</v>
      </c>
      <c r="AQ412" s="20"/>
      <c r="AR412" s="19"/>
      <c r="AT412" s="21" t="s">
        <v>90</v>
      </c>
      <c r="AU412" s="20"/>
      <c r="AV412" s="19"/>
      <c r="AX412" s="21" t="s">
        <v>91</v>
      </c>
      <c r="AY412" s="20"/>
      <c r="AZ412" s="19"/>
      <c r="BB412" s="21" t="s">
        <v>91</v>
      </c>
      <c r="BC412" s="20"/>
      <c r="BD412" s="19"/>
    </row>
    <row r="413" spans="1:56">
      <c r="A413" s="12" t="s">
        <v>84</v>
      </c>
      <c r="B413" s="12" t="s">
        <v>85</v>
      </c>
      <c r="D413" s="7"/>
      <c r="E413" s="7" t="s">
        <v>151</v>
      </c>
      <c r="F413" s="18" t="s">
        <v>92</v>
      </c>
      <c r="G413" s="7" t="s">
        <v>93</v>
      </c>
      <c r="H413" s="17" t="s">
        <v>94</v>
      </c>
      <c r="J413" s="18" t="s">
        <v>8</v>
      </c>
      <c r="K413" s="18" t="s">
        <v>9</v>
      </c>
      <c r="L413" s="18" t="s">
        <v>10</v>
      </c>
      <c r="N413" s="18" t="s">
        <v>8</v>
      </c>
      <c r="O413" s="18" t="s">
        <v>9</v>
      </c>
      <c r="P413" s="18" t="s">
        <v>10</v>
      </c>
      <c r="R413" s="18" t="s">
        <v>8</v>
      </c>
      <c r="S413" s="18" t="s">
        <v>9</v>
      </c>
      <c r="T413" s="18" t="s">
        <v>10</v>
      </c>
      <c r="V413" s="18" t="s">
        <v>8</v>
      </c>
      <c r="W413" s="18" t="s">
        <v>9</v>
      </c>
      <c r="X413" s="18" t="s">
        <v>10</v>
      </c>
      <c r="Z413" s="18" t="s">
        <v>8</v>
      </c>
      <c r="AA413" s="18" t="s">
        <v>9</v>
      </c>
      <c r="AB413" s="18" t="s">
        <v>10</v>
      </c>
      <c r="AD413" s="18" t="s">
        <v>8</v>
      </c>
      <c r="AE413" s="18" t="s">
        <v>9</v>
      </c>
      <c r="AF413" s="18" t="s">
        <v>10</v>
      </c>
      <c r="AH413" s="18" t="s">
        <v>8</v>
      </c>
      <c r="AI413" s="18" t="s">
        <v>9</v>
      </c>
      <c r="AJ413" s="18" t="s">
        <v>10</v>
      </c>
      <c r="AL413" s="18" t="s">
        <v>8</v>
      </c>
      <c r="AM413" s="18" t="s">
        <v>9</v>
      </c>
      <c r="AN413" s="18" t="s">
        <v>10</v>
      </c>
      <c r="AP413" s="18" t="s">
        <v>8</v>
      </c>
      <c r="AQ413" s="18" t="s">
        <v>9</v>
      </c>
      <c r="AR413" s="18" t="s">
        <v>10</v>
      </c>
      <c r="AT413" s="18" t="s">
        <v>8</v>
      </c>
      <c r="AU413" s="18" t="s">
        <v>9</v>
      </c>
      <c r="AV413" s="18" t="s">
        <v>10</v>
      </c>
      <c r="AX413" s="18" t="s">
        <v>8</v>
      </c>
      <c r="AY413" s="18" t="s">
        <v>9</v>
      </c>
      <c r="AZ413" s="18" t="s">
        <v>10</v>
      </c>
      <c r="BB413" s="18" t="s">
        <v>8</v>
      </c>
      <c r="BC413" s="18" t="s">
        <v>9</v>
      </c>
      <c r="BD413" s="18" t="s">
        <v>10</v>
      </c>
    </row>
    <row r="414" spans="1:56" outlineLevel="1">
      <c r="A414" s="12" t="s">
        <v>84</v>
      </c>
      <c r="B414">
        <v>1</v>
      </c>
      <c r="D414" s="9" t="s">
        <v>332</v>
      </c>
      <c r="E414" s="5" t="s">
        <v>337</v>
      </c>
      <c r="F414" s="10" t="s">
        <v>338</v>
      </c>
      <c r="G414" s="5"/>
      <c r="H414" s="5" t="s">
        <v>17</v>
      </c>
      <c r="J414" s="9">
        <v>500</v>
      </c>
      <c r="K414" s="9">
        <v>500</v>
      </c>
      <c r="L414" s="9">
        <v>500</v>
      </c>
      <c r="N414" s="215">
        <f>EBS!R62</f>
        <v>442.68000000000006</v>
      </c>
      <c r="O414" s="215">
        <f>EBS!S62</f>
        <v>110.86799999999999</v>
      </c>
      <c r="P414" s="217"/>
      <c r="R414" s="9">
        <v>500</v>
      </c>
      <c r="S414" s="9">
        <v>500</v>
      </c>
      <c r="T414" s="9">
        <v>500</v>
      </c>
      <c r="V414" s="215">
        <f>EBS!R69</f>
        <v>179.76000000000005</v>
      </c>
      <c r="W414" s="215">
        <f>EBS!S69</f>
        <v>84.575999999999993</v>
      </c>
      <c r="X414" s="217"/>
      <c r="Z414" s="9">
        <v>500</v>
      </c>
      <c r="AA414" s="9">
        <v>500</v>
      </c>
      <c r="AB414" s="9">
        <v>500</v>
      </c>
      <c r="AD414" s="215">
        <f>EBS!R76</f>
        <v>633.5</v>
      </c>
      <c r="AE414" s="215">
        <f>EBS!S76</f>
        <v>129.94999999999999</v>
      </c>
      <c r="AF414" s="217"/>
      <c r="AH414" s="9">
        <v>500</v>
      </c>
      <c r="AI414" s="9">
        <v>500</v>
      </c>
      <c r="AJ414" s="9">
        <v>500</v>
      </c>
      <c r="AL414" s="215">
        <f>EBS!R83</f>
        <v>309.53999999999996</v>
      </c>
      <c r="AM414" s="215">
        <f>EBS!S83</f>
        <v>97.554000000000002</v>
      </c>
      <c r="AN414" s="217"/>
      <c r="AP414" s="9">
        <v>500</v>
      </c>
      <c r="AQ414" s="9">
        <v>500</v>
      </c>
      <c r="AR414" s="9">
        <v>500</v>
      </c>
      <c r="AT414" s="215">
        <f>EBS!R90</f>
        <v>274.82</v>
      </c>
      <c r="AU414" s="215">
        <f>EBS!S90</f>
        <v>94.081999999999994</v>
      </c>
      <c r="AV414" s="217"/>
    </row>
    <row r="415" spans="1:56" outlineLevel="1">
      <c r="A415" s="12" t="s">
        <v>84</v>
      </c>
      <c r="B415">
        <v>1</v>
      </c>
      <c r="D415" s="9" t="s">
        <v>339</v>
      </c>
      <c r="E415" s="65" t="s">
        <v>340</v>
      </c>
      <c r="F415" s="10" t="s">
        <v>341</v>
      </c>
      <c r="G415" s="5"/>
      <c r="H415" s="5" t="s">
        <v>17</v>
      </c>
      <c r="J415" s="9">
        <v>3</v>
      </c>
      <c r="K415" s="9">
        <v>3</v>
      </c>
      <c r="L415" s="9">
        <v>3</v>
      </c>
      <c r="N415" s="89">
        <v>2</v>
      </c>
      <c r="O415" s="89">
        <v>2</v>
      </c>
      <c r="P415" s="164"/>
      <c r="R415" s="9">
        <v>3</v>
      </c>
      <c r="S415" s="9">
        <v>3</v>
      </c>
      <c r="T415" s="9">
        <v>3</v>
      </c>
      <c r="V415" s="89">
        <v>2</v>
      </c>
      <c r="W415" s="89">
        <v>2</v>
      </c>
      <c r="X415" s="164"/>
      <c r="Z415" s="9">
        <v>3</v>
      </c>
      <c r="AA415" s="9">
        <v>3</v>
      </c>
      <c r="AB415" s="9">
        <v>3</v>
      </c>
      <c r="AD415" s="89">
        <v>2</v>
      </c>
      <c r="AE415" s="89">
        <v>2</v>
      </c>
      <c r="AF415" s="164"/>
      <c r="AH415" s="9">
        <v>3</v>
      </c>
      <c r="AI415" s="9">
        <v>3</v>
      </c>
      <c r="AJ415" s="9">
        <v>3</v>
      </c>
      <c r="AL415" s="89">
        <v>2</v>
      </c>
      <c r="AM415" s="89">
        <v>2</v>
      </c>
      <c r="AN415" s="164"/>
      <c r="AP415" s="9">
        <v>3</v>
      </c>
      <c r="AQ415" s="9">
        <v>3</v>
      </c>
      <c r="AR415" s="9">
        <v>3</v>
      </c>
      <c r="AT415" s="89">
        <v>2</v>
      </c>
      <c r="AU415" s="89">
        <v>2</v>
      </c>
      <c r="AV415" s="164"/>
    </row>
    <row r="416" spans="1:56" outlineLevel="1">
      <c r="A416" s="12" t="s">
        <v>84</v>
      </c>
      <c r="B416">
        <v>1</v>
      </c>
      <c r="D416" s="9" t="s">
        <v>342</v>
      </c>
      <c r="E416" s="5"/>
      <c r="F416" s="10" t="s">
        <v>343</v>
      </c>
      <c r="G416" s="5"/>
      <c r="H416" s="5" t="s">
        <v>98</v>
      </c>
      <c r="J416" s="9">
        <v>3000</v>
      </c>
      <c r="K416" s="9">
        <v>3000</v>
      </c>
      <c r="L416" s="9">
        <v>3000</v>
      </c>
      <c r="N416" s="9">
        <v>3000</v>
      </c>
      <c r="O416" s="9">
        <v>3000</v>
      </c>
      <c r="P416" s="165"/>
      <c r="R416" s="9">
        <v>3000</v>
      </c>
      <c r="S416" s="9">
        <v>3000</v>
      </c>
      <c r="T416" s="9">
        <v>3000</v>
      </c>
      <c r="V416" s="9">
        <v>3000</v>
      </c>
      <c r="W416" s="9">
        <v>3000</v>
      </c>
      <c r="X416" s="165"/>
      <c r="Z416" s="9">
        <v>3000</v>
      </c>
      <c r="AA416" s="9">
        <v>3000</v>
      </c>
      <c r="AB416" s="9">
        <v>3000</v>
      </c>
      <c r="AD416" s="9">
        <v>3000</v>
      </c>
      <c r="AE416" s="9">
        <v>3000</v>
      </c>
      <c r="AF416" s="165"/>
      <c r="AH416" s="9">
        <v>3000</v>
      </c>
      <c r="AI416" s="9">
        <v>3000</v>
      </c>
      <c r="AJ416" s="9">
        <v>3000</v>
      </c>
      <c r="AL416" s="9">
        <v>3000</v>
      </c>
      <c r="AM416" s="9">
        <v>3000</v>
      </c>
      <c r="AN416" s="165"/>
      <c r="AP416" s="9">
        <v>3000</v>
      </c>
      <c r="AQ416" s="9">
        <v>3000</v>
      </c>
      <c r="AR416" s="9">
        <v>3000</v>
      </c>
      <c r="AT416" s="9">
        <v>3000</v>
      </c>
      <c r="AU416" s="9">
        <v>3000</v>
      </c>
      <c r="AV416" s="165"/>
    </row>
    <row r="417" spans="1:56" outlineLevel="1">
      <c r="A417" s="12" t="s">
        <v>84</v>
      </c>
      <c r="B417">
        <v>1</v>
      </c>
      <c r="D417" s="9" t="s">
        <v>344</v>
      </c>
      <c r="E417" s="5"/>
      <c r="F417" s="10" t="s">
        <v>345</v>
      </c>
      <c r="G417" s="5"/>
      <c r="H417" s="5" t="s">
        <v>17</v>
      </c>
      <c r="J417" s="9">
        <v>250</v>
      </c>
      <c r="K417" s="9">
        <v>250</v>
      </c>
      <c r="L417" s="9">
        <v>250</v>
      </c>
      <c r="N417" s="9">
        <v>250</v>
      </c>
      <c r="O417" s="9">
        <v>250</v>
      </c>
      <c r="P417" s="165"/>
      <c r="R417" s="9">
        <v>250</v>
      </c>
      <c r="S417" s="9">
        <v>250</v>
      </c>
      <c r="T417" s="9">
        <v>250</v>
      </c>
      <c r="V417" s="9">
        <v>250</v>
      </c>
      <c r="W417" s="9">
        <v>250</v>
      </c>
      <c r="X417" s="165"/>
      <c r="Z417" s="9">
        <v>250</v>
      </c>
      <c r="AA417" s="9">
        <v>250</v>
      </c>
      <c r="AB417" s="9">
        <v>250</v>
      </c>
      <c r="AD417" s="9">
        <v>250</v>
      </c>
      <c r="AE417" s="9">
        <v>250</v>
      </c>
      <c r="AF417" s="165"/>
      <c r="AH417" s="9">
        <v>250</v>
      </c>
      <c r="AI417" s="9">
        <v>250</v>
      </c>
      <c r="AJ417" s="9">
        <v>250</v>
      </c>
      <c r="AL417" s="9">
        <v>250</v>
      </c>
      <c r="AM417" s="9">
        <v>250</v>
      </c>
      <c r="AN417" s="165"/>
      <c r="AP417" s="9">
        <v>250</v>
      </c>
      <c r="AQ417" s="9">
        <v>250</v>
      </c>
      <c r="AR417" s="9">
        <v>250</v>
      </c>
      <c r="AT417" s="9">
        <v>250</v>
      </c>
      <c r="AU417" s="9">
        <v>250</v>
      </c>
      <c r="AV417" s="165"/>
    </row>
    <row r="418" spans="1:56" outlineLevel="1">
      <c r="A418" s="12" t="s">
        <v>84</v>
      </c>
      <c r="B418">
        <v>1</v>
      </c>
      <c r="D418" s="9" t="s">
        <v>346</v>
      </c>
      <c r="E418" s="65" t="s">
        <v>340</v>
      </c>
      <c r="F418" s="10" t="s">
        <v>106</v>
      </c>
      <c r="G418" s="5"/>
      <c r="H418" s="5" t="s">
        <v>17</v>
      </c>
      <c r="J418" s="9">
        <v>3</v>
      </c>
      <c r="K418" s="9">
        <v>3</v>
      </c>
      <c r="L418" s="25">
        <v>1</v>
      </c>
      <c r="N418" s="9">
        <v>3</v>
      </c>
      <c r="O418" s="9">
        <v>3</v>
      </c>
      <c r="P418" s="164"/>
      <c r="R418" s="9">
        <v>3</v>
      </c>
      <c r="S418" s="9">
        <v>3</v>
      </c>
      <c r="T418" s="25">
        <v>1</v>
      </c>
      <c r="V418" s="9">
        <v>3</v>
      </c>
      <c r="W418" s="9">
        <v>3</v>
      </c>
      <c r="X418" s="164"/>
      <c r="Z418" s="9">
        <v>3</v>
      </c>
      <c r="AA418" s="9">
        <v>3</v>
      </c>
      <c r="AB418" s="25">
        <v>1</v>
      </c>
      <c r="AD418" s="9">
        <v>3</v>
      </c>
      <c r="AE418" s="9">
        <v>3</v>
      </c>
      <c r="AF418" s="164"/>
      <c r="AH418" s="9">
        <v>3</v>
      </c>
      <c r="AI418" s="9">
        <v>3</v>
      </c>
      <c r="AJ418" s="25">
        <v>1</v>
      </c>
      <c r="AL418" s="9">
        <v>3</v>
      </c>
      <c r="AM418" s="9">
        <v>3</v>
      </c>
      <c r="AN418" s="164"/>
      <c r="AP418" s="9">
        <v>3</v>
      </c>
      <c r="AQ418" s="9">
        <v>3</v>
      </c>
      <c r="AR418" s="25">
        <v>1</v>
      </c>
      <c r="AT418" s="9">
        <v>3</v>
      </c>
      <c r="AU418" s="9">
        <v>3</v>
      </c>
      <c r="AV418" s="164"/>
    </row>
    <row r="419" spans="1:56" outlineLevel="1">
      <c r="A419" s="12" t="s">
        <v>84</v>
      </c>
      <c r="B419">
        <v>1</v>
      </c>
      <c r="D419" s="9" t="s">
        <v>347</v>
      </c>
      <c r="E419" s="65" t="s">
        <v>348</v>
      </c>
      <c r="F419" s="10" t="s">
        <v>349</v>
      </c>
      <c r="G419" s="5"/>
      <c r="H419" s="5" t="s">
        <v>106</v>
      </c>
      <c r="J419" s="9">
        <v>27</v>
      </c>
      <c r="K419" s="25">
        <v>2.7</v>
      </c>
      <c r="L419" s="25">
        <v>2.7</v>
      </c>
      <c r="N419" s="15">
        <v>0</v>
      </c>
      <c r="O419" s="15">
        <v>0</v>
      </c>
      <c r="P419" s="164"/>
      <c r="R419" s="9">
        <v>27</v>
      </c>
      <c r="S419" s="25">
        <v>2.7</v>
      </c>
      <c r="T419" s="25">
        <v>2.7</v>
      </c>
      <c r="V419" s="15">
        <v>0</v>
      </c>
      <c r="W419" s="15">
        <v>0</v>
      </c>
      <c r="X419" s="164"/>
      <c r="Z419" s="9">
        <v>27</v>
      </c>
      <c r="AA419" s="25">
        <v>2.7</v>
      </c>
      <c r="AB419" s="25">
        <v>2.7</v>
      </c>
      <c r="AD419" s="15">
        <v>0</v>
      </c>
      <c r="AE419" s="15">
        <v>0</v>
      </c>
      <c r="AF419" s="164"/>
      <c r="AH419" s="9">
        <v>27</v>
      </c>
      <c r="AI419" s="25">
        <v>2.7</v>
      </c>
      <c r="AJ419" s="25">
        <v>2.7</v>
      </c>
      <c r="AL419" s="15">
        <v>0</v>
      </c>
      <c r="AM419" s="15">
        <v>0</v>
      </c>
      <c r="AN419" s="164"/>
      <c r="AP419" s="9">
        <v>27</v>
      </c>
      <c r="AQ419" s="25">
        <v>2.7</v>
      </c>
      <c r="AR419" s="25">
        <v>2.7</v>
      </c>
      <c r="AT419" s="15">
        <v>0</v>
      </c>
      <c r="AU419" s="15">
        <v>0</v>
      </c>
      <c r="AV419" s="164"/>
    </row>
    <row r="420" spans="1:56" outlineLevel="1">
      <c r="A420" s="12" t="s">
        <v>84</v>
      </c>
      <c r="B420">
        <v>1</v>
      </c>
      <c r="D420" s="9" t="s">
        <v>350</v>
      </c>
      <c r="E420" s="65" t="s">
        <v>351</v>
      </c>
      <c r="F420" s="10" t="s">
        <v>352</v>
      </c>
      <c r="G420" s="5"/>
      <c r="H420" s="5" t="s">
        <v>106</v>
      </c>
      <c r="J420" s="9">
        <v>30</v>
      </c>
      <c r="K420" s="9">
        <v>30</v>
      </c>
      <c r="L420" s="9">
        <v>30</v>
      </c>
      <c r="N420" s="15">
        <v>3</v>
      </c>
      <c r="O420" s="15">
        <v>3</v>
      </c>
      <c r="P420" s="164"/>
      <c r="R420" s="9">
        <v>30</v>
      </c>
      <c r="S420" s="9">
        <v>30</v>
      </c>
      <c r="T420" s="9">
        <v>30</v>
      </c>
      <c r="V420" s="15">
        <v>3</v>
      </c>
      <c r="W420" s="15">
        <v>3</v>
      </c>
      <c r="X420" s="164"/>
      <c r="Z420" s="9">
        <v>30</v>
      </c>
      <c r="AA420" s="9">
        <v>30</v>
      </c>
      <c r="AB420" s="9">
        <v>30</v>
      </c>
      <c r="AD420" s="15">
        <v>3</v>
      </c>
      <c r="AE420" s="15">
        <v>3</v>
      </c>
      <c r="AF420" s="164"/>
      <c r="AH420" s="9">
        <v>30</v>
      </c>
      <c r="AI420" s="9">
        <v>30</v>
      </c>
      <c r="AJ420" s="9">
        <v>30</v>
      </c>
      <c r="AL420" s="15">
        <v>3</v>
      </c>
      <c r="AM420" s="15">
        <v>3</v>
      </c>
      <c r="AN420" s="164"/>
      <c r="AP420" s="9">
        <v>30</v>
      </c>
      <c r="AQ420" s="9">
        <v>30</v>
      </c>
      <c r="AR420" s="9">
        <v>30</v>
      </c>
      <c r="AT420" s="15">
        <v>3</v>
      </c>
      <c r="AU420" s="15">
        <v>3</v>
      </c>
      <c r="AV420" s="164"/>
    </row>
    <row r="421" spans="1:56" outlineLevel="1">
      <c r="A421" s="12" t="s">
        <v>84</v>
      </c>
      <c r="B421">
        <v>1</v>
      </c>
      <c r="D421" s="9" t="s">
        <v>353</v>
      </c>
      <c r="E421" s="65" t="s">
        <v>354</v>
      </c>
      <c r="F421" s="10" t="s">
        <v>106</v>
      </c>
      <c r="G421" s="5"/>
      <c r="H421" s="5" t="s">
        <v>17</v>
      </c>
      <c r="J421" s="24">
        <v>1</v>
      </c>
      <c r="K421" s="24">
        <v>1</v>
      </c>
      <c r="L421" s="24">
        <v>1</v>
      </c>
      <c r="N421" s="23">
        <v>0.8</v>
      </c>
      <c r="O421" s="23">
        <v>0.8</v>
      </c>
      <c r="P421" s="166"/>
      <c r="R421" s="24">
        <v>1</v>
      </c>
      <c r="S421" s="24">
        <v>1</v>
      </c>
      <c r="T421" s="24">
        <v>1</v>
      </c>
      <c r="V421" s="23">
        <v>0.8</v>
      </c>
      <c r="W421" s="23">
        <v>0.8</v>
      </c>
      <c r="X421" s="166"/>
      <c r="Z421" s="24">
        <v>1</v>
      </c>
      <c r="AA421" s="24">
        <v>1</v>
      </c>
      <c r="AB421" s="24">
        <v>1</v>
      </c>
      <c r="AD421" s="23">
        <v>0.8</v>
      </c>
      <c r="AE421" s="23">
        <v>0.8</v>
      </c>
      <c r="AF421" s="166"/>
      <c r="AH421" s="24">
        <v>1</v>
      </c>
      <c r="AI421" s="24">
        <v>1</v>
      </c>
      <c r="AJ421" s="24">
        <v>1</v>
      </c>
      <c r="AL421" s="23">
        <v>0.8</v>
      </c>
      <c r="AM421" s="23">
        <v>0.8</v>
      </c>
      <c r="AN421" s="166"/>
      <c r="AP421" s="24">
        <v>1</v>
      </c>
      <c r="AQ421" s="24">
        <v>1</v>
      </c>
      <c r="AR421" s="24">
        <v>1</v>
      </c>
      <c r="AT421" s="23">
        <v>0.8</v>
      </c>
      <c r="AU421" s="23">
        <v>0.8</v>
      </c>
      <c r="AV421" s="166"/>
    </row>
    <row r="422" spans="1:56" outlineLevel="1">
      <c r="A422" s="12" t="s">
        <v>84</v>
      </c>
      <c r="B422">
        <v>1</v>
      </c>
      <c r="D422" s="9" t="s">
        <v>284</v>
      </c>
      <c r="E422" s="88" t="s">
        <v>355</v>
      </c>
      <c r="F422" s="10" t="s">
        <v>356</v>
      </c>
      <c r="G422" s="5"/>
      <c r="H422" s="5" t="s">
        <v>17</v>
      </c>
      <c r="J422" s="9">
        <v>2</v>
      </c>
      <c r="K422" s="9">
        <v>2</v>
      </c>
      <c r="L422" s="9">
        <v>2</v>
      </c>
      <c r="N422" s="9">
        <v>2</v>
      </c>
      <c r="O422" s="9">
        <v>2</v>
      </c>
      <c r="P422" s="165"/>
      <c r="R422" s="9">
        <v>2</v>
      </c>
      <c r="S422" s="9">
        <v>2</v>
      </c>
      <c r="T422" s="9">
        <v>2</v>
      </c>
      <c r="V422" s="9">
        <v>2</v>
      </c>
      <c r="W422" s="9">
        <v>2</v>
      </c>
      <c r="X422" s="165"/>
      <c r="Z422" s="9">
        <v>2</v>
      </c>
      <c r="AA422" s="9">
        <v>2</v>
      </c>
      <c r="AB422" s="9">
        <v>2</v>
      </c>
      <c r="AD422" s="9">
        <v>2</v>
      </c>
      <c r="AE422" s="9">
        <v>2</v>
      </c>
      <c r="AF422" s="165"/>
      <c r="AH422" s="9">
        <v>2</v>
      </c>
      <c r="AI422" s="9">
        <v>2</v>
      </c>
      <c r="AJ422" s="9">
        <v>2</v>
      </c>
      <c r="AL422" s="9">
        <v>2</v>
      </c>
      <c r="AM422" s="9">
        <v>2</v>
      </c>
      <c r="AN422" s="165"/>
      <c r="AP422" s="9">
        <v>2</v>
      </c>
      <c r="AQ422" s="9">
        <v>2</v>
      </c>
      <c r="AR422" s="9">
        <v>2</v>
      </c>
      <c r="AT422" s="9">
        <v>2</v>
      </c>
      <c r="AU422" s="9">
        <v>2</v>
      </c>
      <c r="AV422" s="165"/>
    </row>
    <row r="423" spans="1:56" outlineLevel="1">
      <c r="A423">
        <v>1</v>
      </c>
      <c r="B423">
        <v>1</v>
      </c>
      <c r="F423"/>
    </row>
    <row r="424" spans="1:56" outlineLevel="1">
      <c r="A424">
        <v>1</v>
      </c>
      <c r="B424">
        <v>1</v>
      </c>
      <c r="D424" s="9" t="s">
        <v>332</v>
      </c>
      <c r="F424"/>
      <c r="J424" s="8">
        <f>J414*J415*J362</f>
        <v>144</v>
      </c>
      <c r="K424" s="8">
        <f>K414*K415*K362</f>
        <v>144</v>
      </c>
      <c r="L424" s="8">
        <f>L414*L415*L362</f>
        <v>144</v>
      </c>
      <c r="N424" s="8">
        <f>N414*N415*N362</f>
        <v>84.994560000000007</v>
      </c>
      <c r="O424" s="8">
        <f>O414*O415*O362</f>
        <v>21.286656000000001</v>
      </c>
      <c r="P424" s="163"/>
      <c r="R424" s="8">
        <f>R414*R415*R362</f>
        <v>144</v>
      </c>
      <c r="S424" s="8">
        <f>S414*S415*S362</f>
        <v>144</v>
      </c>
      <c r="T424" s="8">
        <f>T414*T415*T362</f>
        <v>144</v>
      </c>
      <c r="V424" s="8">
        <f>V414*V415*V362</f>
        <v>34.513920000000013</v>
      </c>
      <c r="W424" s="8">
        <f>W414*W415*W362</f>
        <v>16.238592000000001</v>
      </c>
      <c r="X424" s="163"/>
      <c r="Z424" s="8">
        <f>Z414*Z415*Z362</f>
        <v>144</v>
      </c>
      <c r="AA424" s="8">
        <f>AA414*AA415*AA362</f>
        <v>144</v>
      </c>
      <c r="AB424" s="8">
        <f>AB414*AB415*AB362</f>
        <v>144</v>
      </c>
      <c r="AD424" s="8">
        <f>AD414*AD415*AD362</f>
        <v>121.63200000000001</v>
      </c>
      <c r="AE424" s="8">
        <f>AE414*AE415*AE362</f>
        <v>24.950399999999998</v>
      </c>
      <c r="AF424" s="163"/>
      <c r="AH424" s="8">
        <f>AH414*AH415*AH362</f>
        <v>144</v>
      </c>
      <c r="AI424" s="8">
        <f>AI414*AI415*AI362</f>
        <v>144</v>
      </c>
      <c r="AJ424" s="8">
        <f>AJ414*AJ415*AJ362</f>
        <v>144</v>
      </c>
      <c r="AL424" s="8">
        <f>AL414*AL415*AL362</f>
        <v>59.431679999999993</v>
      </c>
      <c r="AM424" s="8">
        <f>AM414*AM415*AM362</f>
        <v>18.730368000000002</v>
      </c>
      <c r="AN424" s="163"/>
      <c r="AP424" s="8">
        <f>AP414*AP415*AP362</f>
        <v>144</v>
      </c>
      <c r="AQ424" s="8">
        <f>AQ414*AQ415*AQ362</f>
        <v>144</v>
      </c>
      <c r="AR424" s="8">
        <f>AR414*AR415*AR362</f>
        <v>144</v>
      </c>
      <c r="AT424" s="8">
        <f>AT414*AT415*AT362</f>
        <v>52.765439999999998</v>
      </c>
      <c r="AU424" s="8">
        <f>AU414*AU415*AU362</f>
        <v>18.063744</v>
      </c>
      <c r="AV424" s="163"/>
      <c r="AX424" s="8">
        <f t="shared" ref="AX424:AZ429" si="93">J424+R424+Z424+AH424+AP424</f>
        <v>720</v>
      </c>
      <c r="AY424" s="8">
        <f t="shared" si="93"/>
        <v>720</v>
      </c>
      <c r="AZ424" s="8">
        <f t="shared" si="93"/>
        <v>720</v>
      </c>
      <c r="BB424" s="8">
        <f t="shared" ref="BB424:BD429" si="94">N424+V424+AD424+AL424+AT424</f>
        <v>353.33760000000001</v>
      </c>
      <c r="BC424" s="8">
        <f t="shared" si="94"/>
        <v>99.269760000000005</v>
      </c>
      <c r="BD424" s="8">
        <f t="shared" si="94"/>
        <v>0</v>
      </c>
    </row>
    <row r="425" spans="1:56" outlineLevel="1">
      <c r="A425">
        <v>1</v>
      </c>
      <c r="B425">
        <v>1</v>
      </c>
      <c r="D425" s="9" t="s">
        <v>342</v>
      </c>
      <c r="F425"/>
      <c r="J425" s="8">
        <f>(J416-3000)*J363</f>
        <v>0</v>
      </c>
      <c r="K425" s="8">
        <f>(K416-3000)*K363</f>
        <v>0</v>
      </c>
      <c r="L425" s="8">
        <f>(L416-3000)*L363</f>
        <v>0</v>
      </c>
      <c r="N425" s="8">
        <f>(N416-3000)*N363</f>
        <v>0</v>
      </c>
      <c r="O425" s="8">
        <f>(O416-3000)*O363</f>
        <v>0</v>
      </c>
      <c r="P425" s="163"/>
      <c r="R425" s="8">
        <f>(R416-3000)*R363</f>
        <v>0</v>
      </c>
      <c r="S425" s="8">
        <f>(S416-3000)*S363</f>
        <v>0</v>
      </c>
      <c r="T425" s="8">
        <f>(T416-3000)*T363</f>
        <v>0</v>
      </c>
      <c r="V425" s="8">
        <f>(V416-3000)*V363</f>
        <v>0</v>
      </c>
      <c r="W425" s="8">
        <f>(W416-3000)*W363</f>
        <v>0</v>
      </c>
      <c r="X425" s="163"/>
      <c r="Z425" s="8">
        <f>(Z416-3000)*Z363</f>
        <v>0</v>
      </c>
      <c r="AA425" s="8">
        <f>(AA416-3000)*AA363</f>
        <v>0</v>
      </c>
      <c r="AB425" s="8">
        <f>(AB416-3000)*AB363</f>
        <v>0</v>
      </c>
      <c r="AD425" s="8">
        <f>(AD416-3000)*AD363</f>
        <v>0</v>
      </c>
      <c r="AE425" s="8">
        <f>(AE416-3000)*AE363</f>
        <v>0</v>
      </c>
      <c r="AF425" s="163"/>
      <c r="AH425" s="8">
        <f>(AH416-3000)*AH363</f>
        <v>0</v>
      </c>
      <c r="AI425" s="8">
        <f>(AI416-3000)*AI363</f>
        <v>0</v>
      </c>
      <c r="AJ425" s="8">
        <f>(AJ416-3000)*AJ363</f>
        <v>0</v>
      </c>
      <c r="AL425" s="8">
        <f>(AL416-3000)*AL363</f>
        <v>0</v>
      </c>
      <c r="AM425" s="8">
        <f>(AM416-3000)*AM363</f>
        <v>0</v>
      </c>
      <c r="AN425" s="163"/>
      <c r="AP425" s="8">
        <f>(AP416-3000)*AP363</f>
        <v>0</v>
      </c>
      <c r="AQ425" s="8">
        <f>(AQ416-3000)*AQ363</f>
        <v>0</v>
      </c>
      <c r="AR425" s="8">
        <f>(AR416-3000)*AR363</f>
        <v>0</v>
      </c>
      <c r="AT425" s="8">
        <f>(AT416-3000)*AT363</f>
        <v>0</v>
      </c>
      <c r="AU425" s="8">
        <f>(AU416-3000)*AU363</f>
        <v>0</v>
      </c>
      <c r="AV425" s="163"/>
      <c r="AX425" s="8">
        <f t="shared" si="93"/>
        <v>0</v>
      </c>
      <c r="AY425" s="8">
        <f t="shared" si="93"/>
        <v>0</v>
      </c>
      <c r="AZ425" s="8">
        <f t="shared" si="93"/>
        <v>0</v>
      </c>
      <c r="BB425" s="8">
        <f t="shared" si="94"/>
        <v>0</v>
      </c>
      <c r="BC425" s="8">
        <f t="shared" si="94"/>
        <v>0</v>
      </c>
      <c r="BD425" s="8">
        <f t="shared" si="94"/>
        <v>0</v>
      </c>
    </row>
    <row r="426" spans="1:56" outlineLevel="1">
      <c r="A426">
        <v>1</v>
      </c>
      <c r="B426">
        <v>1</v>
      </c>
      <c r="D426" s="9" t="s">
        <v>344</v>
      </c>
      <c r="F426"/>
      <c r="J426" s="8">
        <f>(J417-125)*J364*J415</f>
        <v>18</v>
      </c>
      <c r="K426" s="8">
        <f>(K417-125)*K364*K415</f>
        <v>18</v>
      </c>
      <c r="L426" s="8">
        <f>(L417-125)*L364*L415</f>
        <v>18</v>
      </c>
      <c r="N426" s="8">
        <f>(N417-125)*N364*N415</f>
        <v>12</v>
      </c>
      <c r="O426" s="8">
        <f>(O417-125)*O364*O415</f>
        <v>12</v>
      </c>
      <c r="P426" s="163"/>
      <c r="R426" s="8">
        <f>(R417-125)*R364*R415</f>
        <v>18</v>
      </c>
      <c r="S426" s="8">
        <f>(S417-125)*S364*S415</f>
        <v>18</v>
      </c>
      <c r="T426" s="8">
        <f>(T417-125)*T364*T415</f>
        <v>18</v>
      </c>
      <c r="V426" s="8">
        <f>(V417-125)*V364*V415</f>
        <v>12</v>
      </c>
      <c r="W426" s="8">
        <f>(W417-125)*W364*W415</f>
        <v>12</v>
      </c>
      <c r="X426" s="163"/>
      <c r="Z426" s="8">
        <f>(Z417-125)*Z364*Z415</f>
        <v>18</v>
      </c>
      <c r="AA426" s="8">
        <f>(AA417-125)*AA364*AA415</f>
        <v>18</v>
      </c>
      <c r="AB426" s="8">
        <f>(AB417-125)*AB364*AB415</f>
        <v>18</v>
      </c>
      <c r="AD426" s="8">
        <f>(AD417-125)*AD364*AD415</f>
        <v>12</v>
      </c>
      <c r="AE426" s="8">
        <f>(AE417-125)*AE364*AE415</f>
        <v>12</v>
      </c>
      <c r="AF426" s="163"/>
      <c r="AH426" s="8">
        <f>(AH417-125)*AH364*AH415</f>
        <v>18</v>
      </c>
      <c r="AI426" s="8">
        <f>(AI417-125)*AI364*AI415</f>
        <v>18</v>
      </c>
      <c r="AJ426" s="8">
        <f>(AJ417-125)*AJ364*AJ415</f>
        <v>18</v>
      </c>
      <c r="AL426" s="8">
        <f>(AL417-125)*AL364*AL415</f>
        <v>12</v>
      </c>
      <c r="AM426" s="8">
        <f>(AM417-125)*AM364*AM415</f>
        <v>12</v>
      </c>
      <c r="AN426" s="163"/>
      <c r="AP426" s="8">
        <f>(AP417-125)*AP364*AP415</f>
        <v>18</v>
      </c>
      <c r="AQ426" s="8">
        <f>(AQ417-125)*AQ364*AQ415</f>
        <v>18</v>
      </c>
      <c r="AR426" s="8">
        <f>(AR417-125)*AR364*AR415</f>
        <v>18</v>
      </c>
      <c r="AT426" s="8">
        <f>(AT417-125)*AT364*AT415</f>
        <v>12</v>
      </c>
      <c r="AU426" s="8">
        <f>(AU417-125)*AU364*AU415</f>
        <v>12</v>
      </c>
      <c r="AV426" s="163"/>
      <c r="AX426" s="8">
        <f t="shared" si="93"/>
        <v>90</v>
      </c>
      <c r="AY426" s="8">
        <f t="shared" si="93"/>
        <v>90</v>
      </c>
      <c r="AZ426" s="8">
        <f t="shared" si="93"/>
        <v>90</v>
      </c>
      <c r="BB426" s="8">
        <f t="shared" si="94"/>
        <v>60</v>
      </c>
      <c r="BC426" s="8">
        <f t="shared" si="94"/>
        <v>60</v>
      </c>
      <c r="BD426" s="8">
        <f t="shared" si="94"/>
        <v>0</v>
      </c>
    </row>
    <row r="427" spans="1:56" outlineLevel="1">
      <c r="A427">
        <v>1</v>
      </c>
      <c r="B427">
        <v>1</v>
      </c>
      <c r="D427" s="9" t="s">
        <v>357</v>
      </c>
      <c r="F427"/>
      <c r="J427" s="8">
        <f>((J414*J421)*J365*J418)*J422</f>
        <v>150</v>
      </c>
      <c r="K427" s="8">
        <f>((K414*K421)*K365*K418)*K422</f>
        <v>150</v>
      </c>
      <c r="L427" s="8">
        <f>((L414*L421)*L365*L418)*L422</f>
        <v>50</v>
      </c>
      <c r="N427" s="8">
        <f>((N414*N421)*N365*N418)*N422</f>
        <v>106.24320000000003</v>
      </c>
      <c r="O427" s="8">
        <f>((O414*O421)*O365*O418)*O422</f>
        <v>26.608320000000003</v>
      </c>
      <c r="P427" s="163"/>
      <c r="R427" s="8">
        <f>((R414*R421)*R365*R418)*R422</f>
        <v>150</v>
      </c>
      <c r="S427" s="8">
        <f>((S414*S421)*S365*S418)*S422</f>
        <v>150</v>
      </c>
      <c r="T427" s="8">
        <f>((T414*T421)*T365*T418)*T422</f>
        <v>50</v>
      </c>
      <c r="V427" s="8">
        <f>((V414*V421)*V365*V418)*V422</f>
        <v>43.142400000000016</v>
      </c>
      <c r="W427" s="8">
        <f>((W414*W421)*W365*W418)*W422</f>
        <v>20.29824</v>
      </c>
      <c r="X427" s="163"/>
      <c r="Z427" s="8">
        <f>((Z414*Z421)*Z365*Z418)*Z422</f>
        <v>150</v>
      </c>
      <c r="AA427" s="8">
        <f>((AA414*AA421)*AA365*AA418)*AA422</f>
        <v>150</v>
      </c>
      <c r="AB427" s="8">
        <f>((AB414*AB421)*AB365*AB418)*AB422</f>
        <v>50</v>
      </c>
      <c r="AD427" s="8">
        <f>((AD414*AD421)*AD365*AD418)*AD422</f>
        <v>152.04000000000002</v>
      </c>
      <c r="AE427" s="8">
        <f>((AE414*AE421)*AE365*AE418)*AE422</f>
        <v>31.188000000000002</v>
      </c>
      <c r="AF427" s="163"/>
      <c r="AH427" s="8">
        <f>((AH414*AH421)*AH365*AH418)*AH422</f>
        <v>150</v>
      </c>
      <c r="AI427" s="8">
        <f>((AI414*AI421)*AI365*AI418)*AI422</f>
        <v>150</v>
      </c>
      <c r="AJ427" s="8">
        <f>((AJ414*AJ421)*AJ365*AJ418)*AJ422</f>
        <v>50</v>
      </c>
      <c r="AL427" s="8">
        <f>((AL414*AL421)*AL365*AL418)*AL422</f>
        <v>74.289599999999993</v>
      </c>
      <c r="AM427" s="8">
        <f>((AM414*AM421)*AM365*AM418)*AM422</f>
        <v>23.412960000000005</v>
      </c>
      <c r="AN427" s="163"/>
      <c r="AP427" s="8">
        <f>((AP414*AP421)*AP365*AP418)*AP422</f>
        <v>150</v>
      </c>
      <c r="AQ427" s="8">
        <f>((AQ414*AQ421)*AQ365*AQ418)*AQ422</f>
        <v>150</v>
      </c>
      <c r="AR427" s="8">
        <f>((AR414*AR421)*AR365*AR418)*AR422</f>
        <v>50</v>
      </c>
      <c r="AT427" s="8">
        <f>((AT414*AT421)*AT365*AT418)*AT422</f>
        <v>65.956800000000001</v>
      </c>
      <c r="AU427" s="8">
        <f>((AU414*AU421)*AU365*AU418)*AU422</f>
        <v>22.57968</v>
      </c>
      <c r="AV427" s="163"/>
      <c r="AX427" s="8">
        <f t="shared" si="93"/>
        <v>750</v>
      </c>
      <c r="AY427" s="8">
        <f t="shared" si="93"/>
        <v>750</v>
      </c>
      <c r="AZ427" s="8">
        <f t="shared" si="93"/>
        <v>250</v>
      </c>
      <c r="BB427" s="8">
        <f t="shared" si="94"/>
        <v>441.67200000000003</v>
      </c>
      <c r="BC427" s="8">
        <f t="shared" si="94"/>
        <v>124.0872</v>
      </c>
      <c r="BD427" s="8">
        <f t="shared" si="94"/>
        <v>0</v>
      </c>
    </row>
    <row r="428" spans="1:56" outlineLevel="1">
      <c r="A428">
        <v>1</v>
      </c>
      <c r="B428">
        <v>1</v>
      </c>
      <c r="D428" s="9" t="s">
        <v>358</v>
      </c>
      <c r="F428"/>
      <c r="J428" s="8">
        <f>(J419*J420*J365*J418)*J422</f>
        <v>243</v>
      </c>
      <c r="K428" s="8">
        <f>(K419*K420*K365*K418)*K422</f>
        <v>24.299999999999997</v>
      </c>
      <c r="L428" s="8">
        <f>(L419*L420*L365*L418)*L422</f>
        <v>8.1</v>
      </c>
      <c r="N428" s="8">
        <f>(N419*N420*N365*N418)*N422</f>
        <v>0</v>
      </c>
      <c r="O428" s="8">
        <f>(O419*O420*O365*O418)*O422</f>
        <v>0</v>
      </c>
      <c r="P428" s="163"/>
      <c r="R428" s="8">
        <f>(R419*R420*R365*R418)*R422</f>
        <v>243</v>
      </c>
      <c r="S428" s="8">
        <f>(S419*S420*S365*S418)*S422</f>
        <v>24.299999999999997</v>
      </c>
      <c r="T428" s="8">
        <f>(T419*T420*T365*T418)*T422</f>
        <v>8.1</v>
      </c>
      <c r="V428" s="8">
        <f>(V419*V420*V365*V418)*V422</f>
        <v>0</v>
      </c>
      <c r="W428" s="8">
        <f>(W419*W420*W365*W418)*W422</f>
        <v>0</v>
      </c>
      <c r="X428" s="163"/>
      <c r="Z428" s="8">
        <f>(Z419*Z420*Z365*Z418)*Z422</f>
        <v>243</v>
      </c>
      <c r="AA428" s="8">
        <f>(AA419*AA420*AA365*AA418)*AA422</f>
        <v>24.299999999999997</v>
      </c>
      <c r="AB428" s="8">
        <f>(AB419*AB420*AB365*AB418)*AB422</f>
        <v>8.1</v>
      </c>
      <c r="AD428" s="8">
        <f>(AD419*AD420*AD365*AD418)*AD422</f>
        <v>0</v>
      </c>
      <c r="AE428" s="8">
        <f>(AE419*AE420*AE365*AE418)*AE422</f>
        <v>0</v>
      </c>
      <c r="AF428" s="163"/>
      <c r="AH428" s="8">
        <f>(AH419*AH420*AH365*AH418)*AH422</f>
        <v>243</v>
      </c>
      <c r="AI428" s="8">
        <f>(AI419*AI420*AI365*AI418)*AI422</f>
        <v>24.299999999999997</v>
      </c>
      <c r="AJ428" s="8">
        <f>(AJ419*AJ420*AJ365*AJ418)*AJ422</f>
        <v>8.1</v>
      </c>
      <c r="AL428" s="8">
        <f>(AL419*AL420*AL365*AL418)*AL422</f>
        <v>0</v>
      </c>
      <c r="AM428" s="8">
        <f>(AM419*AM420*AM365*AM418)*AM422</f>
        <v>0</v>
      </c>
      <c r="AN428" s="163"/>
      <c r="AP428" s="8">
        <f>(AP419*AP420*AP365*AP418)*AP422</f>
        <v>243</v>
      </c>
      <c r="AQ428" s="8">
        <f>(AQ419*AQ420*AQ365*AQ418)*AQ422</f>
        <v>24.299999999999997</v>
      </c>
      <c r="AR428" s="8">
        <f>(AR419*AR420*AR365*AR418)*AR422</f>
        <v>8.1</v>
      </c>
      <c r="AT428" s="8">
        <f>(AT419*AT420*AT365*AT418)*AT422</f>
        <v>0</v>
      </c>
      <c r="AU428" s="8">
        <f>(AU419*AU420*AU365*AU418)*AU422</f>
        <v>0</v>
      </c>
      <c r="AV428" s="163"/>
      <c r="AX428" s="8">
        <f t="shared" si="93"/>
        <v>1215</v>
      </c>
      <c r="AY428" s="8">
        <f t="shared" si="93"/>
        <v>121.49999999999999</v>
      </c>
      <c r="AZ428" s="8">
        <f t="shared" si="93"/>
        <v>40.5</v>
      </c>
      <c r="BB428" s="8">
        <f t="shared" si="94"/>
        <v>0</v>
      </c>
      <c r="BC428" s="8">
        <f t="shared" si="94"/>
        <v>0</v>
      </c>
      <c r="BD428" s="8">
        <f t="shared" si="94"/>
        <v>0</v>
      </c>
    </row>
    <row r="429" spans="1:56">
      <c r="A429">
        <v>1</v>
      </c>
      <c r="B429" s="12" t="s">
        <v>145</v>
      </c>
      <c r="D429" s="7" t="s">
        <v>146</v>
      </c>
      <c r="F429"/>
      <c r="J429" s="3">
        <f>SUM(J424:J428)</f>
        <v>555</v>
      </c>
      <c r="K429" s="3">
        <f>SUM(K424:K428)</f>
        <v>336.3</v>
      </c>
      <c r="L429" s="3">
        <f>SUM(L424:L428)</f>
        <v>220.1</v>
      </c>
      <c r="N429" s="3">
        <f>SUM(N424:N428)</f>
        <v>203.23776000000004</v>
      </c>
      <c r="O429" s="3">
        <f>SUM(O424:O428)</f>
        <v>59.894976</v>
      </c>
      <c r="P429" s="3">
        <f>SUM(P424:P428)</f>
        <v>0</v>
      </c>
      <c r="R429" s="3">
        <f>SUM(R424:R428)</f>
        <v>555</v>
      </c>
      <c r="S429" s="3">
        <f>SUM(S424:S428)</f>
        <v>336.3</v>
      </c>
      <c r="T429" s="3">
        <f>SUM(T424:T428)</f>
        <v>220.1</v>
      </c>
      <c r="V429" s="3">
        <f>SUM(V424:V428)</f>
        <v>89.656320000000022</v>
      </c>
      <c r="W429" s="3">
        <f>SUM(W424:W428)</f>
        <v>48.536832000000004</v>
      </c>
      <c r="X429" s="3">
        <f>SUM(X424:X428)</f>
        <v>0</v>
      </c>
      <c r="Z429" s="3">
        <f>SUM(Z424:Z428)</f>
        <v>555</v>
      </c>
      <c r="AA429" s="3">
        <f>SUM(AA424:AA428)</f>
        <v>336.3</v>
      </c>
      <c r="AB429" s="3">
        <f>SUM(AB424:AB428)</f>
        <v>220.1</v>
      </c>
      <c r="AD429" s="3">
        <f>SUM(AD424:AD428)</f>
        <v>285.67200000000003</v>
      </c>
      <c r="AE429" s="3">
        <f>SUM(AE424:AE428)</f>
        <v>68.138400000000004</v>
      </c>
      <c r="AF429" s="3">
        <f>SUM(AF424:AF428)</f>
        <v>0</v>
      </c>
      <c r="AH429" s="3">
        <f>SUM(AH424:AH428)</f>
        <v>555</v>
      </c>
      <c r="AI429" s="3">
        <f>SUM(AI424:AI428)</f>
        <v>336.3</v>
      </c>
      <c r="AJ429" s="3">
        <f>SUM(AJ424:AJ428)</f>
        <v>220.1</v>
      </c>
      <c r="AL429" s="3">
        <f>SUM(AL424:AL428)</f>
        <v>145.72127999999998</v>
      </c>
      <c r="AM429" s="3">
        <f>SUM(AM424:AM428)</f>
        <v>54.143328000000011</v>
      </c>
      <c r="AN429" s="3">
        <f>SUM(AN424:AN428)</f>
        <v>0</v>
      </c>
      <c r="AP429" s="3">
        <f>SUM(AP424:AP428)</f>
        <v>555</v>
      </c>
      <c r="AQ429" s="3">
        <f>SUM(AQ424:AQ428)</f>
        <v>336.3</v>
      </c>
      <c r="AR429" s="3">
        <f>SUM(AR424:AR428)</f>
        <v>220.1</v>
      </c>
      <c r="AT429" s="3">
        <f>SUM(AT424:AT428)</f>
        <v>130.72224</v>
      </c>
      <c r="AU429" s="3">
        <f>SUM(AU424:AU428)</f>
        <v>52.643423999999996</v>
      </c>
      <c r="AV429" s="3">
        <f>SUM(AV424:AV428)</f>
        <v>0</v>
      </c>
      <c r="AX429" s="3">
        <f>J429+R429+Z429+AH429+AP429</f>
        <v>2775</v>
      </c>
      <c r="AY429" s="3">
        <f t="shared" si="93"/>
        <v>1681.5</v>
      </c>
      <c r="AZ429" s="3">
        <f t="shared" si="93"/>
        <v>1100.5</v>
      </c>
      <c r="BB429" s="3">
        <f t="shared" si="94"/>
        <v>855.00960000000009</v>
      </c>
      <c r="BC429" s="3">
        <f t="shared" si="94"/>
        <v>283.35696000000002</v>
      </c>
      <c r="BD429" s="3">
        <f t="shared" si="94"/>
        <v>0</v>
      </c>
    </row>
    <row r="430" spans="1:56">
      <c r="A430">
        <v>1</v>
      </c>
      <c r="B430" s="12" t="s">
        <v>145</v>
      </c>
      <c r="C430" s="6"/>
      <c r="E430" s="6"/>
      <c r="F430" s="6"/>
      <c r="G430" s="6"/>
      <c r="L430" s="3">
        <f>J429+K429+L429</f>
        <v>1111.3999999999999</v>
      </c>
      <c r="P430" s="3">
        <f>N429+O429+P429</f>
        <v>263.13273600000002</v>
      </c>
      <c r="T430" s="3">
        <f>R429+S429+T429</f>
        <v>1111.3999999999999</v>
      </c>
      <c r="X430" s="3">
        <f>V429+W429+X429</f>
        <v>138.19315200000003</v>
      </c>
      <c r="AB430" s="3">
        <f>Z429+AA429+AB429</f>
        <v>1111.3999999999999</v>
      </c>
      <c r="AF430" s="3">
        <f>AD429+AE429+AF429</f>
        <v>353.81040000000002</v>
      </c>
      <c r="AJ430" s="3">
        <f>AH429+AI429+AJ429</f>
        <v>1111.3999999999999</v>
      </c>
      <c r="AN430" s="3">
        <f>AL429+AM429+AN429</f>
        <v>199.86460799999998</v>
      </c>
      <c r="AR430" s="3">
        <f>AP429+AQ429+AR429</f>
        <v>1111.3999999999999</v>
      </c>
      <c r="AV430" s="3">
        <f>AT429+AU429+AV429</f>
        <v>183.36566399999998</v>
      </c>
      <c r="AZ430" s="3">
        <f>AX429+AY429+AZ429</f>
        <v>5557</v>
      </c>
      <c r="BD430" s="3">
        <f>BB429+BC429+BD429</f>
        <v>1138.3665600000002</v>
      </c>
    </row>
    <row r="431" spans="1:56">
      <c r="A431">
        <v>1</v>
      </c>
      <c r="B431" s="12" t="s">
        <v>147</v>
      </c>
      <c r="D431" s="7" t="s">
        <v>148</v>
      </c>
      <c r="F431"/>
      <c r="J431" s="3">
        <f>SUM(J424:J428)</f>
        <v>555</v>
      </c>
      <c r="K431" s="3">
        <f>SUM(K424:K428)</f>
        <v>336.3</v>
      </c>
      <c r="L431" s="3">
        <f>SUM(L424:L428)</f>
        <v>220.1</v>
      </c>
      <c r="N431" s="3">
        <f>SUM(N424:N428)</f>
        <v>203.23776000000004</v>
      </c>
      <c r="O431" s="3">
        <f>SUM(O424:O428)</f>
        <v>59.894976</v>
      </c>
      <c r="P431" s="3">
        <f>SUM(P424:P428)</f>
        <v>0</v>
      </c>
      <c r="R431" s="3">
        <f>SUM(R424:R428)</f>
        <v>555</v>
      </c>
      <c r="S431" s="3">
        <f>SUM(S424:S428)</f>
        <v>336.3</v>
      </c>
      <c r="T431" s="3">
        <f>SUM(T424:T428)</f>
        <v>220.1</v>
      </c>
      <c r="V431" s="3">
        <f>SUM(V424:V428)</f>
        <v>89.656320000000022</v>
      </c>
      <c r="W431" s="3">
        <f>SUM(W424:W428)</f>
        <v>48.536832000000004</v>
      </c>
      <c r="X431" s="3">
        <f>SUM(X424:X428)</f>
        <v>0</v>
      </c>
      <c r="Z431" s="3">
        <f>SUM(Z424:Z428)</f>
        <v>555</v>
      </c>
      <c r="AA431" s="3">
        <f>SUM(AA424:AA428)</f>
        <v>336.3</v>
      </c>
      <c r="AB431" s="3">
        <f>SUM(AB424:AB428)</f>
        <v>220.1</v>
      </c>
      <c r="AD431" s="3">
        <f>SUM(AD424:AD428)</f>
        <v>285.67200000000003</v>
      </c>
      <c r="AE431" s="3">
        <f>SUM(AE424:AE428)</f>
        <v>68.138400000000004</v>
      </c>
      <c r="AF431" s="3">
        <f>SUM(AF424:AF428)</f>
        <v>0</v>
      </c>
      <c r="AH431" s="3">
        <f>SUM(AH424:AH428)</f>
        <v>555</v>
      </c>
      <c r="AI431" s="3">
        <f>SUM(AI424:AI428)</f>
        <v>336.3</v>
      </c>
      <c r="AJ431" s="3">
        <f>SUM(AJ424:AJ428)</f>
        <v>220.1</v>
      </c>
      <c r="AL431" s="3">
        <f>SUM(AL424:AL428)</f>
        <v>145.72127999999998</v>
      </c>
      <c r="AM431" s="3">
        <f>SUM(AM424:AM428)</f>
        <v>54.143328000000011</v>
      </c>
      <c r="AN431" s="3">
        <f>SUM(AN424:AN428)</f>
        <v>0</v>
      </c>
      <c r="AP431" s="3">
        <f>SUM(AP424:AP428)</f>
        <v>555</v>
      </c>
      <c r="AQ431" s="3">
        <f>SUM(AQ424:AQ428)</f>
        <v>336.3</v>
      </c>
      <c r="AR431" s="3">
        <f>SUM(AR424:AR428)</f>
        <v>220.1</v>
      </c>
      <c r="AT431" s="3">
        <f>SUM(AT424:AT428)</f>
        <v>130.72224</v>
      </c>
      <c r="AU431" s="3">
        <f>SUM(AU424:AU428)</f>
        <v>52.643423999999996</v>
      </c>
      <c r="AV431" s="3">
        <f>SUM(AV424:AV428)</f>
        <v>0</v>
      </c>
      <c r="AX431" s="3">
        <f>J431+R431+Z431+AH431+AP431</f>
        <v>2775</v>
      </c>
      <c r="AY431" s="3">
        <f t="shared" ref="AY431:AZ431" si="95">K431+S431+AA431+AI431+AQ431</f>
        <v>1681.5</v>
      </c>
      <c r="AZ431" s="3">
        <f t="shared" si="95"/>
        <v>1100.5</v>
      </c>
      <c r="BB431" s="3">
        <f t="shared" ref="BB431:BD431" si="96">N431+V431+AD431+AL431+AT431</f>
        <v>855.00960000000009</v>
      </c>
      <c r="BC431" s="3">
        <f t="shared" si="96"/>
        <v>283.35696000000002</v>
      </c>
      <c r="BD431" s="3">
        <f t="shared" si="96"/>
        <v>0</v>
      </c>
    </row>
    <row r="432" spans="1:56">
      <c r="A432">
        <v>1</v>
      </c>
      <c r="B432" s="12" t="s">
        <v>147</v>
      </c>
      <c r="C432" s="6"/>
      <c r="E432" s="6"/>
      <c r="F432" s="6"/>
      <c r="G432" s="6"/>
      <c r="L432" s="3">
        <f>J431+K431+L431</f>
        <v>1111.3999999999999</v>
      </c>
      <c r="P432" s="3">
        <f>N431+O431+P431</f>
        <v>263.13273600000002</v>
      </c>
      <c r="T432" s="3">
        <f>R431+S431+T431</f>
        <v>1111.3999999999999</v>
      </c>
      <c r="X432" s="3">
        <f>V431+W431+X431</f>
        <v>138.19315200000003</v>
      </c>
      <c r="AB432" s="3">
        <f>Z431+AA431+AB431</f>
        <v>1111.3999999999999</v>
      </c>
      <c r="AF432" s="3">
        <f>AD431+AE431+AF431</f>
        <v>353.81040000000002</v>
      </c>
      <c r="AJ432" s="3">
        <f>AH431+AI431+AJ431</f>
        <v>1111.3999999999999</v>
      </c>
      <c r="AN432" s="3">
        <f>AL431+AM431+AN431</f>
        <v>199.86460799999998</v>
      </c>
      <c r="AR432" s="3">
        <f>AP431+AQ431+AR431</f>
        <v>1111.3999999999999</v>
      </c>
      <c r="AV432" s="3">
        <f>AT431+AU431+AV431</f>
        <v>183.36566399999998</v>
      </c>
      <c r="AZ432" s="3">
        <f>AX431+AY431+AZ431</f>
        <v>5557</v>
      </c>
      <c r="BD432" s="3">
        <f>BB431+BC431+BD431</f>
        <v>1138.3665600000002</v>
      </c>
    </row>
    <row r="433" spans="1:56" collapsed="1">
      <c r="A433">
        <v>1</v>
      </c>
      <c r="B433">
        <v>1</v>
      </c>
      <c r="F433"/>
      <c r="J433" s="6" t="s">
        <v>82</v>
      </c>
      <c r="K433" s="6"/>
      <c r="L433" s="6"/>
      <c r="M433" s="6"/>
      <c r="N433" s="6" t="s">
        <v>83</v>
      </c>
      <c r="O433" s="6"/>
      <c r="P433" s="6"/>
      <c r="R433" s="6" t="s">
        <v>82</v>
      </c>
      <c r="S433" s="6"/>
      <c r="T433" s="6"/>
      <c r="U433" s="6"/>
      <c r="V433" s="6" t="s">
        <v>83</v>
      </c>
      <c r="W433" s="6"/>
      <c r="X433" s="6"/>
      <c r="Z433" s="6" t="s">
        <v>82</v>
      </c>
      <c r="AA433" s="6"/>
      <c r="AB433" s="6"/>
      <c r="AC433" s="6"/>
      <c r="AD433" s="6" t="s">
        <v>83</v>
      </c>
      <c r="AE433" s="6"/>
      <c r="AF433" s="6"/>
      <c r="AH433" s="6" t="s">
        <v>82</v>
      </c>
      <c r="AI433" s="6"/>
      <c r="AJ433" s="6"/>
      <c r="AK433" s="6"/>
      <c r="AL433" s="6" t="s">
        <v>83</v>
      </c>
      <c r="AM433" s="6"/>
      <c r="AN433" s="6"/>
      <c r="AP433" s="6" t="s">
        <v>82</v>
      </c>
      <c r="AQ433" s="6"/>
      <c r="AR433" s="6"/>
      <c r="AS433" s="6"/>
      <c r="AT433" s="6" t="s">
        <v>83</v>
      </c>
      <c r="AU433" s="6"/>
      <c r="AV433" s="6"/>
      <c r="AX433" s="6" t="s">
        <v>82</v>
      </c>
      <c r="AY433" s="6"/>
      <c r="AZ433" s="6"/>
      <c r="BA433" s="6"/>
      <c r="BB433" s="6" t="s">
        <v>83</v>
      </c>
      <c r="BC433" s="6"/>
      <c r="BD433" s="6"/>
    </row>
    <row r="434" spans="1:56">
      <c r="A434" s="12" t="s">
        <v>84</v>
      </c>
      <c r="B434" s="12" t="s">
        <v>85</v>
      </c>
      <c r="D434" s="4" t="s">
        <v>359</v>
      </c>
      <c r="E434" s="43"/>
      <c r="F434" s="44"/>
      <c r="G434" s="45"/>
      <c r="H434" s="46"/>
      <c r="J434" s="21" t="s">
        <v>86</v>
      </c>
      <c r="K434" s="20"/>
      <c r="L434" s="19"/>
      <c r="N434" s="21" t="s">
        <v>86</v>
      </c>
      <c r="O434" s="20"/>
      <c r="P434" s="19"/>
      <c r="R434" s="21" t="s">
        <v>87</v>
      </c>
      <c r="S434" s="20"/>
      <c r="T434" s="19"/>
      <c r="V434" s="21" t="s">
        <v>87</v>
      </c>
      <c r="W434" s="20"/>
      <c r="X434" s="19"/>
      <c r="Z434" s="21" t="s">
        <v>88</v>
      </c>
      <c r="AA434" s="20"/>
      <c r="AB434" s="19"/>
      <c r="AD434" s="21" t="s">
        <v>88</v>
      </c>
      <c r="AE434" s="20"/>
      <c r="AF434" s="19"/>
      <c r="AH434" s="21" t="s">
        <v>89</v>
      </c>
      <c r="AI434" s="20"/>
      <c r="AJ434" s="19"/>
      <c r="AL434" s="21" t="s">
        <v>89</v>
      </c>
      <c r="AM434" s="20"/>
      <c r="AN434" s="19"/>
      <c r="AP434" s="21" t="s">
        <v>90</v>
      </c>
      <c r="AQ434" s="20"/>
      <c r="AR434" s="19"/>
      <c r="AT434" s="21" t="s">
        <v>90</v>
      </c>
      <c r="AU434" s="20"/>
      <c r="AV434" s="19"/>
      <c r="AX434" s="21" t="s">
        <v>91</v>
      </c>
      <c r="AY434" s="20"/>
      <c r="AZ434" s="19"/>
      <c r="BB434" s="21" t="s">
        <v>91</v>
      </c>
      <c r="BC434" s="20"/>
      <c r="BD434" s="19"/>
    </row>
    <row r="435" spans="1:56">
      <c r="A435" s="12" t="s">
        <v>84</v>
      </c>
      <c r="B435" s="12" t="s">
        <v>85</v>
      </c>
      <c r="D435" s="7"/>
      <c r="E435" s="7" t="s">
        <v>151</v>
      </c>
      <c r="F435" s="18" t="s">
        <v>92</v>
      </c>
      <c r="G435" s="7" t="s">
        <v>93</v>
      </c>
      <c r="H435" s="17" t="s">
        <v>94</v>
      </c>
      <c r="J435" s="18" t="s">
        <v>8</v>
      </c>
      <c r="K435" s="18" t="s">
        <v>9</v>
      </c>
      <c r="L435" s="18" t="s">
        <v>10</v>
      </c>
      <c r="N435" s="18" t="s">
        <v>8</v>
      </c>
      <c r="O435" s="18" t="s">
        <v>9</v>
      </c>
      <c r="P435" s="18" t="s">
        <v>10</v>
      </c>
      <c r="R435" s="18" t="s">
        <v>8</v>
      </c>
      <c r="S435" s="18" t="s">
        <v>9</v>
      </c>
      <c r="T435" s="18" t="s">
        <v>10</v>
      </c>
      <c r="V435" s="18" t="s">
        <v>8</v>
      </c>
      <c r="W435" s="18" t="s">
        <v>9</v>
      </c>
      <c r="X435" s="18" t="s">
        <v>10</v>
      </c>
      <c r="Z435" s="18" t="s">
        <v>8</v>
      </c>
      <c r="AA435" s="18" t="s">
        <v>9</v>
      </c>
      <c r="AB435" s="18" t="s">
        <v>10</v>
      </c>
      <c r="AD435" s="18" t="s">
        <v>8</v>
      </c>
      <c r="AE435" s="18" t="s">
        <v>9</v>
      </c>
      <c r="AF435" s="18" t="s">
        <v>10</v>
      </c>
      <c r="AH435" s="18" t="s">
        <v>8</v>
      </c>
      <c r="AI435" s="18" t="s">
        <v>9</v>
      </c>
      <c r="AJ435" s="18" t="s">
        <v>10</v>
      </c>
      <c r="AL435" s="18" t="s">
        <v>8</v>
      </c>
      <c r="AM435" s="18" t="s">
        <v>9</v>
      </c>
      <c r="AN435" s="18" t="s">
        <v>10</v>
      </c>
      <c r="AP435" s="18" t="s">
        <v>8</v>
      </c>
      <c r="AQ435" s="18" t="s">
        <v>9</v>
      </c>
      <c r="AR435" s="18" t="s">
        <v>10</v>
      </c>
      <c r="AT435" s="18" t="s">
        <v>8</v>
      </c>
      <c r="AU435" s="18" t="s">
        <v>9</v>
      </c>
      <c r="AV435" s="18" t="s">
        <v>10</v>
      </c>
      <c r="AX435" s="18" t="s">
        <v>8</v>
      </c>
      <c r="AY435" s="18" t="s">
        <v>9</v>
      </c>
      <c r="AZ435" s="18" t="s">
        <v>10</v>
      </c>
      <c r="BB435" s="18" t="s">
        <v>8</v>
      </c>
      <c r="BC435" s="18" t="s">
        <v>9</v>
      </c>
      <c r="BD435" s="18" t="s">
        <v>10</v>
      </c>
    </row>
    <row r="436" spans="1:56" outlineLevel="1">
      <c r="A436" s="12" t="s">
        <v>84</v>
      </c>
      <c r="B436">
        <v>1</v>
      </c>
      <c r="D436" s="9" t="s">
        <v>332</v>
      </c>
      <c r="E436" s="5" t="s">
        <v>337</v>
      </c>
      <c r="F436" s="10" t="s">
        <v>338</v>
      </c>
      <c r="G436" s="5"/>
      <c r="H436" s="5" t="s">
        <v>17</v>
      </c>
      <c r="J436" s="9">
        <v>200</v>
      </c>
      <c r="K436" s="9">
        <v>200</v>
      </c>
      <c r="L436" s="9">
        <v>200</v>
      </c>
      <c r="N436" s="287">
        <f>EBS!R63</f>
        <v>91.5</v>
      </c>
      <c r="O436" s="287">
        <f>EBS!S63</f>
        <v>79.8</v>
      </c>
      <c r="P436" s="287">
        <f>EBS!T63</f>
        <v>79.8</v>
      </c>
      <c r="R436" s="9">
        <v>200</v>
      </c>
      <c r="S436" s="9">
        <v>200</v>
      </c>
      <c r="T436" s="9">
        <v>200</v>
      </c>
      <c r="V436" s="15">
        <f>$N$436</f>
        <v>91.5</v>
      </c>
      <c r="W436" s="15">
        <f>$O$436</f>
        <v>79.8</v>
      </c>
      <c r="X436" s="15">
        <f>$P$436</f>
        <v>79.8</v>
      </c>
      <c r="Z436" s="9">
        <v>200</v>
      </c>
      <c r="AA436" s="9">
        <v>200</v>
      </c>
      <c r="AB436" s="9">
        <v>200</v>
      </c>
      <c r="AD436" s="15">
        <f>$N$436</f>
        <v>91.5</v>
      </c>
      <c r="AE436" s="15">
        <f>$O$436</f>
        <v>79.8</v>
      </c>
      <c r="AF436" s="15">
        <f>$P$436</f>
        <v>79.8</v>
      </c>
      <c r="AH436" s="9">
        <v>200</v>
      </c>
      <c r="AI436" s="9">
        <v>200</v>
      </c>
      <c r="AJ436" s="9">
        <v>200</v>
      </c>
      <c r="AL436" s="15">
        <f>$N$436</f>
        <v>91.5</v>
      </c>
      <c r="AM436" s="15">
        <f>$O$436</f>
        <v>79.8</v>
      </c>
      <c r="AN436" s="15">
        <f>$P$436</f>
        <v>79.8</v>
      </c>
      <c r="AP436" s="9">
        <v>200</v>
      </c>
      <c r="AQ436" s="9">
        <v>200</v>
      </c>
      <c r="AR436" s="9">
        <v>200</v>
      </c>
      <c r="AT436" s="15">
        <f>$N$436</f>
        <v>91.5</v>
      </c>
      <c r="AU436" s="15">
        <f>$O$436</f>
        <v>79.8</v>
      </c>
      <c r="AV436" s="15">
        <f>$P$436</f>
        <v>79.8</v>
      </c>
    </row>
    <row r="437" spans="1:56" outlineLevel="1">
      <c r="A437" s="12" t="s">
        <v>84</v>
      </c>
      <c r="B437">
        <v>1</v>
      </c>
      <c r="D437" s="9" t="s">
        <v>339</v>
      </c>
      <c r="E437" s="65" t="s">
        <v>340</v>
      </c>
      <c r="F437" s="10" t="s">
        <v>341</v>
      </c>
      <c r="G437" s="5"/>
      <c r="H437" s="5" t="s">
        <v>17</v>
      </c>
      <c r="J437" s="9">
        <v>2</v>
      </c>
      <c r="K437" s="9">
        <v>2</v>
      </c>
      <c r="L437" s="9">
        <v>2</v>
      </c>
      <c r="N437" s="9">
        <v>2</v>
      </c>
      <c r="O437" s="9">
        <v>2</v>
      </c>
      <c r="P437" s="26">
        <v>1</v>
      </c>
      <c r="R437" s="9">
        <v>2</v>
      </c>
      <c r="S437" s="9">
        <v>2</v>
      </c>
      <c r="T437" s="9">
        <v>2</v>
      </c>
      <c r="V437" s="9">
        <v>2</v>
      </c>
      <c r="W437" s="9">
        <v>2</v>
      </c>
      <c r="X437" s="26">
        <v>1</v>
      </c>
      <c r="Z437" s="9">
        <v>2</v>
      </c>
      <c r="AA437" s="9">
        <v>2</v>
      </c>
      <c r="AB437" s="9">
        <v>2</v>
      </c>
      <c r="AD437" s="9">
        <v>2</v>
      </c>
      <c r="AE437" s="9">
        <v>2</v>
      </c>
      <c r="AF437" s="26">
        <v>1</v>
      </c>
      <c r="AH437" s="9">
        <v>2</v>
      </c>
      <c r="AI437" s="9">
        <v>2</v>
      </c>
      <c r="AJ437" s="9">
        <v>2</v>
      </c>
      <c r="AL437" s="9">
        <v>2</v>
      </c>
      <c r="AM437" s="9">
        <v>2</v>
      </c>
      <c r="AN437" s="26">
        <v>1</v>
      </c>
      <c r="AP437" s="9">
        <v>2</v>
      </c>
      <c r="AQ437" s="9">
        <v>2</v>
      </c>
      <c r="AR437" s="9">
        <v>2</v>
      </c>
      <c r="AT437" s="9">
        <v>2</v>
      </c>
      <c r="AU437" s="9">
        <v>2</v>
      </c>
      <c r="AV437" s="26">
        <v>1</v>
      </c>
    </row>
    <row r="438" spans="1:56" outlineLevel="1">
      <c r="A438" s="12" t="s">
        <v>84</v>
      </c>
      <c r="B438">
        <v>1</v>
      </c>
      <c r="D438" s="9" t="s">
        <v>342</v>
      </c>
      <c r="E438" s="5"/>
      <c r="F438" s="10" t="s">
        <v>343</v>
      </c>
      <c r="G438" s="5"/>
      <c r="H438" s="5" t="s">
        <v>98</v>
      </c>
      <c r="J438" s="9">
        <v>3000</v>
      </c>
      <c r="K438" s="9">
        <v>3000</v>
      </c>
      <c r="L438" s="9">
        <v>3000</v>
      </c>
      <c r="N438" s="9">
        <v>3000</v>
      </c>
      <c r="O438" s="9">
        <v>3000</v>
      </c>
      <c r="P438" s="9">
        <v>3000</v>
      </c>
      <c r="R438" s="9">
        <v>3000</v>
      </c>
      <c r="S438" s="9">
        <v>3000</v>
      </c>
      <c r="T438" s="9">
        <v>3000</v>
      </c>
      <c r="V438" s="9">
        <v>3000</v>
      </c>
      <c r="W438" s="9">
        <v>3000</v>
      </c>
      <c r="X438" s="9">
        <v>3000</v>
      </c>
      <c r="Z438" s="9">
        <v>3000</v>
      </c>
      <c r="AA438" s="9">
        <v>3000</v>
      </c>
      <c r="AB438" s="9">
        <v>3000</v>
      </c>
      <c r="AD438" s="9">
        <v>3000</v>
      </c>
      <c r="AE438" s="9">
        <v>3000</v>
      </c>
      <c r="AF438" s="9">
        <v>3000</v>
      </c>
      <c r="AH438" s="9">
        <v>3000</v>
      </c>
      <c r="AI438" s="9">
        <v>3000</v>
      </c>
      <c r="AJ438" s="9">
        <v>3000</v>
      </c>
      <c r="AL438" s="9">
        <v>3000</v>
      </c>
      <c r="AM438" s="9">
        <v>3000</v>
      </c>
      <c r="AN438" s="9">
        <v>3000</v>
      </c>
      <c r="AP438" s="9">
        <v>3000</v>
      </c>
      <c r="AQ438" s="9">
        <v>3000</v>
      </c>
      <c r="AR438" s="9">
        <v>3000</v>
      </c>
      <c r="AT438" s="9">
        <v>3000</v>
      </c>
      <c r="AU438" s="9">
        <v>3000</v>
      </c>
      <c r="AV438" s="9">
        <v>3000</v>
      </c>
    </row>
    <row r="439" spans="1:56" outlineLevel="1">
      <c r="A439" s="12" t="s">
        <v>84</v>
      </c>
      <c r="B439">
        <v>1</v>
      </c>
      <c r="D439" s="9" t="s">
        <v>344</v>
      </c>
      <c r="E439" s="5"/>
      <c r="F439" s="10" t="s">
        <v>345</v>
      </c>
      <c r="G439" s="5"/>
      <c r="H439" s="5" t="s">
        <v>17</v>
      </c>
      <c r="J439" s="9">
        <v>150</v>
      </c>
      <c r="K439" s="9">
        <v>150</v>
      </c>
      <c r="L439" s="9">
        <v>150</v>
      </c>
      <c r="N439" s="9">
        <v>150</v>
      </c>
      <c r="O439" s="9">
        <v>150</v>
      </c>
      <c r="P439" s="9">
        <v>150</v>
      </c>
      <c r="R439" s="9">
        <v>150</v>
      </c>
      <c r="S439" s="9">
        <v>150</v>
      </c>
      <c r="T439" s="9">
        <v>150</v>
      </c>
      <c r="V439" s="9">
        <v>150</v>
      </c>
      <c r="W439" s="9">
        <v>150</v>
      </c>
      <c r="X439" s="9">
        <v>150</v>
      </c>
      <c r="Z439" s="9">
        <v>150</v>
      </c>
      <c r="AA439" s="9">
        <v>150</v>
      </c>
      <c r="AB439" s="9">
        <v>150</v>
      </c>
      <c r="AD439" s="9">
        <v>150</v>
      </c>
      <c r="AE439" s="9">
        <v>150</v>
      </c>
      <c r="AF439" s="9">
        <v>150</v>
      </c>
      <c r="AH439" s="9">
        <v>150</v>
      </c>
      <c r="AI439" s="9">
        <v>150</v>
      </c>
      <c r="AJ439" s="9">
        <v>150</v>
      </c>
      <c r="AL439" s="9">
        <v>150</v>
      </c>
      <c r="AM439" s="9">
        <v>150</v>
      </c>
      <c r="AN439" s="9">
        <v>150</v>
      </c>
      <c r="AP439" s="9">
        <v>150</v>
      </c>
      <c r="AQ439" s="9">
        <v>150</v>
      </c>
      <c r="AR439" s="9">
        <v>150</v>
      </c>
      <c r="AT439" s="9">
        <v>150</v>
      </c>
      <c r="AU439" s="9">
        <v>150</v>
      </c>
      <c r="AV439" s="9">
        <v>150</v>
      </c>
    </row>
    <row r="440" spans="1:56" outlineLevel="1">
      <c r="A440" s="12" t="s">
        <v>84</v>
      </c>
      <c r="B440">
        <v>1</v>
      </c>
      <c r="D440" s="9" t="s">
        <v>346</v>
      </c>
      <c r="E440" s="65" t="s">
        <v>340</v>
      </c>
      <c r="F440" s="10" t="s">
        <v>106</v>
      </c>
      <c r="G440" s="5"/>
      <c r="H440" s="5" t="s">
        <v>17</v>
      </c>
      <c r="J440" s="9">
        <v>2</v>
      </c>
      <c r="K440" s="9">
        <v>2</v>
      </c>
      <c r="L440" s="25">
        <v>1</v>
      </c>
      <c r="N440" s="9">
        <v>2</v>
      </c>
      <c r="O440" s="9">
        <v>2</v>
      </c>
      <c r="P440" s="26">
        <v>1</v>
      </c>
      <c r="R440" s="9">
        <v>2</v>
      </c>
      <c r="S440" s="9">
        <v>2</v>
      </c>
      <c r="T440" s="25">
        <v>1</v>
      </c>
      <c r="V440" s="9">
        <v>2</v>
      </c>
      <c r="W440" s="9">
        <v>2</v>
      </c>
      <c r="X440" s="26">
        <v>1</v>
      </c>
      <c r="Z440" s="9">
        <v>2</v>
      </c>
      <c r="AA440" s="9">
        <v>2</v>
      </c>
      <c r="AB440" s="25">
        <v>1</v>
      </c>
      <c r="AD440" s="9">
        <v>2</v>
      </c>
      <c r="AE440" s="9">
        <v>2</v>
      </c>
      <c r="AF440" s="26">
        <v>1</v>
      </c>
      <c r="AH440" s="9">
        <v>2</v>
      </c>
      <c r="AI440" s="9">
        <v>2</v>
      </c>
      <c r="AJ440" s="25">
        <v>1</v>
      </c>
      <c r="AL440" s="9">
        <v>2</v>
      </c>
      <c r="AM440" s="9">
        <v>2</v>
      </c>
      <c r="AN440" s="26">
        <v>1</v>
      </c>
      <c r="AP440" s="9">
        <v>2</v>
      </c>
      <c r="AQ440" s="9">
        <v>2</v>
      </c>
      <c r="AR440" s="25">
        <v>1</v>
      </c>
      <c r="AT440" s="9">
        <v>2</v>
      </c>
      <c r="AU440" s="9">
        <v>2</v>
      </c>
      <c r="AV440" s="26">
        <v>1</v>
      </c>
    </row>
    <row r="441" spans="1:56" outlineLevel="1">
      <c r="A441" s="12" t="s">
        <v>84</v>
      </c>
      <c r="B441">
        <v>1</v>
      </c>
      <c r="D441" s="9" t="s">
        <v>347</v>
      </c>
      <c r="E441" s="65" t="s">
        <v>348</v>
      </c>
      <c r="F441" s="10" t="s">
        <v>349</v>
      </c>
      <c r="G441" s="5"/>
      <c r="H441" s="5" t="s">
        <v>106</v>
      </c>
      <c r="J441" s="9">
        <v>27</v>
      </c>
      <c r="K441" s="25">
        <v>2.7</v>
      </c>
      <c r="L441" s="25">
        <v>2.7</v>
      </c>
      <c r="N441" s="15">
        <v>0</v>
      </c>
      <c r="O441" s="15">
        <v>0</v>
      </c>
      <c r="P441" s="15">
        <v>0</v>
      </c>
      <c r="R441" s="9">
        <v>27</v>
      </c>
      <c r="S441" s="25">
        <v>2.7</v>
      </c>
      <c r="T441" s="25">
        <v>2.7</v>
      </c>
      <c r="V441" s="15">
        <v>0</v>
      </c>
      <c r="W441" s="15">
        <v>0</v>
      </c>
      <c r="X441" s="15">
        <v>0</v>
      </c>
      <c r="Z441" s="9">
        <v>27</v>
      </c>
      <c r="AA441" s="25">
        <v>2.7</v>
      </c>
      <c r="AB441" s="25">
        <v>2.7</v>
      </c>
      <c r="AD441" s="15">
        <v>0</v>
      </c>
      <c r="AE441" s="15">
        <v>0</v>
      </c>
      <c r="AF441" s="15">
        <v>0</v>
      </c>
      <c r="AH441" s="9">
        <v>27</v>
      </c>
      <c r="AI441" s="25">
        <v>2.7</v>
      </c>
      <c r="AJ441" s="25">
        <v>2.7</v>
      </c>
      <c r="AL441" s="15">
        <v>0</v>
      </c>
      <c r="AM441" s="15">
        <v>0</v>
      </c>
      <c r="AN441" s="15">
        <v>0</v>
      </c>
      <c r="AP441" s="9">
        <v>27</v>
      </c>
      <c r="AQ441" s="25">
        <v>2.7</v>
      </c>
      <c r="AR441" s="25">
        <v>2.7</v>
      </c>
      <c r="AT441" s="15">
        <v>0</v>
      </c>
      <c r="AU441" s="15">
        <v>0</v>
      </c>
      <c r="AV441" s="15">
        <v>0</v>
      </c>
    </row>
    <row r="442" spans="1:56" outlineLevel="1">
      <c r="A442" s="12" t="s">
        <v>84</v>
      </c>
      <c r="B442">
        <v>1</v>
      </c>
      <c r="D442" s="9" t="s">
        <v>350</v>
      </c>
      <c r="E442" s="65" t="s">
        <v>351</v>
      </c>
      <c r="F442" s="10" t="s">
        <v>352</v>
      </c>
      <c r="G442" s="5"/>
      <c r="H442" s="5" t="s">
        <v>106</v>
      </c>
      <c r="J442" s="9">
        <v>30</v>
      </c>
      <c r="K442" s="9">
        <v>30</v>
      </c>
      <c r="L442" s="9">
        <v>30</v>
      </c>
      <c r="N442" s="15">
        <v>3</v>
      </c>
      <c r="O442" s="15">
        <v>3</v>
      </c>
      <c r="P442" s="15">
        <v>3</v>
      </c>
      <c r="R442" s="9">
        <v>30</v>
      </c>
      <c r="S442" s="9">
        <v>30</v>
      </c>
      <c r="T442" s="9">
        <v>30</v>
      </c>
      <c r="V442" s="15">
        <v>3</v>
      </c>
      <c r="W442" s="15">
        <v>3</v>
      </c>
      <c r="X442" s="15">
        <v>3</v>
      </c>
      <c r="Z442" s="9">
        <v>30</v>
      </c>
      <c r="AA442" s="9">
        <v>30</v>
      </c>
      <c r="AB442" s="9">
        <v>30</v>
      </c>
      <c r="AD442" s="15">
        <v>3</v>
      </c>
      <c r="AE442" s="15">
        <v>3</v>
      </c>
      <c r="AF442" s="15">
        <v>3</v>
      </c>
      <c r="AH442" s="9">
        <v>30</v>
      </c>
      <c r="AI442" s="9">
        <v>30</v>
      </c>
      <c r="AJ442" s="9">
        <v>30</v>
      </c>
      <c r="AL442" s="15">
        <v>3</v>
      </c>
      <c r="AM442" s="15">
        <v>3</v>
      </c>
      <c r="AN442" s="15">
        <v>3</v>
      </c>
      <c r="AP442" s="9">
        <v>30</v>
      </c>
      <c r="AQ442" s="9">
        <v>30</v>
      </c>
      <c r="AR442" s="9">
        <v>30</v>
      </c>
      <c r="AT442" s="15">
        <v>3</v>
      </c>
      <c r="AU442" s="15">
        <v>3</v>
      </c>
      <c r="AV442" s="15">
        <v>3</v>
      </c>
    </row>
    <row r="443" spans="1:56" outlineLevel="1">
      <c r="A443" s="12" t="s">
        <v>84</v>
      </c>
      <c r="B443">
        <v>1</v>
      </c>
      <c r="D443" s="9" t="s">
        <v>353</v>
      </c>
      <c r="E443" s="65" t="s">
        <v>354</v>
      </c>
      <c r="F443" s="10" t="s">
        <v>106</v>
      </c>
      <c r="G443" s="5"/>
      <c r="H443" s="5" t="s">
        <v>17</v>
      </c>
      <c r="J443" s="24">
        <v>1</v>
      </c>
      <c r="K443" s="24">
        <v>1</v>
      </c>
      <c r="L443" s="24">
        <v>1</v>
      </c>
      <c r="N443" s="23">
        <v>0.8</v>
      </c>
      <c r="O443" s="23">
        <v>0.8</v>
      </c>
      <c r="P443" s="23">
        <v>0.8</v>
      </c>
      <c r="R443" s="24">
        <v>1</v>
      </c>
      <c r="S443" s="24">
        <v>1</v>
      </c>
      <c r="T443" s="24">
        <v>1</v>
      </c>
      <c r="V443" s="23">
        <v>0.8</v>
      </c>
      <c r="W443" s="23">
        <v>0.8</v>
      </c>
      <c r="X443" s="23">
        <v>0.8</v>
      </c>
      <c r="Z443" s="24">
        <v>1</v>
      </c>
      <c r="AA443" s="24">
        <v>1</v>
      </c>
      <c r="AB443" s="24">
        <v>1</v>
      </c>
      <c r="AD443" s="23">
        <v>0.8</v>
      </c>
      <c r="AE443" s="23">
        <v>0.8</v>
      </c>
      <c r="AF443" s="23">
        <v>0.8</v>
      </c>
      <c r="AH443" s="24">
        <v>1</v>
      </c>
      <c r="AI443" s="24">
        <v>1</v>
      </c>
      <c r="AJ443" s="24">
        <v>1</v>
      </c>
      <c r="AL443" s="23">
        <v>0.8</v>
      </c>
      <c r="AM443" s="23">
        <v>0.8</v>
      </c>
      <c r="AN443" s="23">
        <v>0.8</v>
      </c>
      <c r="AP443" s="24">
        <v>1</v>
      </c>
      <c r="AQ443" s="24">
        <v>1</v>
      </c>
      <c r="AR443" s="24">
        <v>1</v>
      </c>
      <c r="AT443" s="23">
        <v>0.8</v>
      </c>
      <c r="AU443" s="23">
        <v>0.8</v>
      </c>
      <c r="AV443" s="23">
        <v>0.8</v>
      </c>
    </row>
    <row r="444" spans="1:56" outlineLevel="1">
      <c r="A444" s="12" t="s">
        <v>84</v>
      </c>
      <c r="B444">
        <v>1</v>
      </c>
      <c r="D444" s="9" t="s">
        <v>284</v>
      </c>
      <c r="E444" s="88" t="s">
        <v>355</v>
      </c>
      <c r="F444" s="10" t="s">
        <v>356</v>
      </c>
      <c r="G444" s="5"/>
      <c r="H444" s="5" t="s">
        <v>17</v>
      </c>
      <c r="J444" s="9">
        <v>2</v>
      </c>
      <c r="K444" s="9">
        <v>2</v>
      </c>
      <c r="L444" s="9">
        <v>2</v>
      </c>
      <c r="N444" s="9">
        <v>2</v>
      </c>
      <c r="O444" s="9">
        <v>2</v>
      </c>
      <c r="P444" s="9">
        <v>2</v>
      </c>
      <c r="R444" s="9">
        <v>2</v>
      </c>
      <c r="S444" s="9">
        <v>2</v>
      </c>
      <c r="T444" s="9">
        <v>2</v>
      </c>
      <c r="V444" s="9">
        <v>2</v>
      </c>
      <c r="W444" s="9">
        <v>2</v>
      </c>
      <c r="X444" s="9">
        <v>2</v>
      </c>
      <c r="Z444" s="9">
        <v>2</v>
      </c>
      <c r="AA444" s="9">
        <v>2</v>
      </c>
      <c r="AB444" s="9">
        <v>2</v>
      </c>
      <c r="AD444" s="9">
        <v>2</v>
      </c>
      <c r="AE444" s="9">
        <v>2</v>
      </c>
      <c r="AF444" s="9">
        <v>2</v>
      </c>
      <c r="AH444" s="9">
        <v>2</v>
      </c>
      <c r="AI444" s="9">
        <v>2</v>
      </c>
      <c r="AJ444" s="9">
        <v>2</v>
      </c>
      <c r="AL444" s="9">
        <v>2</v>
      </c>
      <c r="AM444" s="9">
        <v>2</v>
      </c>
      <c r="AN444" s="9">
        <v>2</v>
      </c>
      <c r="AP444" s="9">
        <v>2</v>
      </c>
      <c r="AQ444" s="9">
        <v>2</v>
      </c>
      <c r="AR444" s="9">
        <v>2</v>
      </c>
      <c r="AT444" s="9">
        <v>2</v>
      </c>
      <c r="AU444" s="9">
        <v>2</v>
      </c>
      <c r="AV444" s="9">
        <v>2</v>
      </c>
    </row>
    <row r="445" spans="1:56" outlineLevel="1">
      <c r="A445">
        <v>1</v>
      </c>
      <c r="B445">
        <v>1</v>
      </c>
      <c r="F445"/>
    </row>
    <row r="446" spans="1:56" outlineLevel="1">
      <c r="A446">
        <v>1</v>
      </c>
      <c r="B446">
        <v>1</v>
      </c>
      <c r="D446" s="9" t="s">
        <v>332</v>
      </c>
      <c r="F446"/>
      <c r="J446" s="8">
        <f>J436*J437*J362</f>
        <v>38.4</v>
      </c>
      <c r="K446" s="8">
        <f>K436*K437*K362</f>
        <v>38.4</v>
      </c>
      <c r="L446" s="8">
        <f>L436*L437*L362</f>
        <v>38.4</v>
      </c>
      <c r="N446" s="8">
        <f>N436*N437*N362</f>
        <v>17.568000000000001</v>
      </c>
      <c r="O446" s="8">
        <f>O436*O437*O362</f>
        <v>15.3216</v>
      </c>
      <c r="P446" s="8">
        <f>P436*P437*P362</f>
        <v>7.6608000000000001</v>
      </c>
      <c r="R446" s="8">
        <f>R436*R437*R362</f>
        <v>38.4</v>
      </c>
      <c r="S446" s="8">
        <f>S436*S437*S362</f>
        <v>38.4</v>
      </c>
      <c r="T446" s="8">
        <f>T436*T437*T362</f>
        <v>38.4</v>
      </c>
      <c r="V446" s="8">
        <f>V436*V437*V362</f>
        <v>17.568000000000001</v>
      </c>
      <c r="W446" s="8">
        <f>W436*W437*W362</f>
        <v>15.3216</v>
      </c>
      <c r="X446" s="8">
        <f>X436*X437*X362</f>
        <v>7.6608000000000001</v>
      </c>
      <c r="Z446" s="8">
        <f>Z436*Z437*Z362</f>
        <v>38.4</v>
      </c>
      <c r="AA446" s="8">
        <f>AA436*AA437*AA362</f>
        <v>38.4</v>
      </c>
      <c r="AB446" s="8">
        <f>AB436*AB437*AB362</f>
        <v>38.4</v>
      </c>
      <c r="AD446" s="8">
        <f>AD436*AD437*AD362</f>
        <v>17.568000000000001</v>
      </c>
      <c r="AE446" s="8">
        <f>AE436*AE437*AE362</f>
        <v>15.3216</v>
      </c>
      <c r="AF446" s="8">
        <f>AF436*AF437*AF362</f>
        <v>7.6608000000000001</v>
      </c>
      <c r="AH446" s="8">
        <f>AH436*AH437*AH362</f>
        <v>38.4</v>
      </c>
      <c r="AI446" s="8">
        <f>AI436*AI437*AI362</f>
        <v>38.4</v>
      </c>
      <c r="AJ446" s="8">
        <f>AJ436*AJ437*AJ362</f>
        <v>38.4</v>
      </c>
      <c r="AL446" s="8">
        <f>AL436*AL437*AL362</f>
        <v>17.568000000000001</v>
      </c>
      <c r="AM446" s="8">
        <f>AM436*AM437*AM362</f>
        <v>15.3216</v>
      </c>
      <c r="AN446" s="8">
        <f>AN436*AN437*AN362</f>
        <v>7.6608000000000001</v>
      </c>
      <c r="AP446" s="8">
        <f>AP436*AP437*AP362</f>
        <v>38.4</v>
      </c>
      <c r="AQ446" s="8">
        <f>AQ436*AQ437*AQ362</f>
        <v>38.4</v>
      </c>
      <c r="AR446" s="8">
        <f>AR436*AR437*AR362</f>
        <v>38.4</v>
      </c>
      <c r="AT446" s="8">
        <f>AT436*AT437*AT362</f>
        <v>17.568000000000001</v>
      </c>
      <c r="AU446" s="8">
        <f>AU436*AU437*AU362</f>
        <v>15.3216</v>
      </c>
      <c r="AV446" s="8">
        <f>AV436*AV437*AV362</f>
        <v>7.6608000000000001</v>
      </c>
      <c r="AX446" s="8">
        <f t="shared" ref="AX446:AZ451" si="97">J446+R446+Z446+AH446+AP446</f>
        <v>192</v>
      </c>
      <c r="AY446" s="8">
        <f t="shared" si="97"/>
        <v>192</v>
      </c>
      <c r="AZ446" s="8">
        <f t="shared" si="97"/>
        <v>192</v>
      </c>
      <c r="BB446" s="8">
        <f t="shared" ref="BB446:BD451" si="98">N446+V446+AD446+AL446+AT446</f>
        <v>87.84</v>
      </c>
      <c r="BC446" s="8">
        <f t="shared" si="98"/>
        <v>76.608000000000004</v>
      </c>
      <c r="BD446" s="8">
        <f t="shared" si="98"/>
        <v>38.304000000000002</v>
      </c>
    </row>
    <row r="447" spans="1:56" outlineLevel="1">
      <c r="A447">
        <v>1</v>
      </c>
      <c r="B447">
        <v>1</v>
      </c>
      <c r="D447" s="9" t="s">
        <v>342</v>
      </c>
      <c r="F447"/>
      <c r="J447" s="8">
        <f>(J438-3000)*J363</f>
        <v>0</v>
      </c>
      <c r="K447" s="8">
        <f>(K438-3000)*K363</f>
        <v>0</v>
      </c>
      <c r="L447" s="8">
        <f>(L438-3000)*L363</f>
        <v>0</v>
      </c>
      <c r="N447" s="8">
        <f>(N438-3000)*N363</f>
        <v>0</v>
      </c>
      <c r="O447" s="8">
        <f>(O438-3000)*O363</f>
        <v>0</v>
      </c>
      <c r="P447" s="8">
        <f>(P438-3000)*P363</f>
        <v>0</v>
      </c>
      <c r="R447" s="8">
        <f>(R438-3000)*R363</f>
        <v>0</v>
      </c>
      <c r="S447" s="8">
        <f>(S438-3000)*S363</f>
        <v>0</v>
      </c>
      <c r="T447" s="8">
        <f>(T438-3000)*T363</f>
        <v>0</v>
      </c>
      <c r="V447" s="8">
        <f>(V438-3000)*V363</f>
        <v>0</v>
      </c>
      <c r="W447" s="8">
        <f>(W438-3000)*W363</f>
        <v>0</v>
      </c>
      <c r="X447" s="8">
        <f>(X438-3000)*X363</f>
        <v>0</v>
      </c>
      <c r="Z447" s="8">
        <f>(Z438-3000)*Z363</f>
        <v>0</v>
      </c>
      <c r="AA447" s="8">
        <f>(AA438-3000)*AA363</f>
        <v>0</v>
      </c>
      <c r="AB447" s="8">
        <f>(AB438-3000)*AB363</f>
        <v>0</v>
      </c>
      <c r="AD447" s="8">
        <f>(AD438-3000)*AD363</f>
        <v>0</v>
      </c>
      <c r="AE447" s="8">
        <f>(AE438-3000)*AE363</f>
        <v>0</v>
      </c>
      <c r="AF447" s="8">
        <f>(AF438-3000)*AF363</f>
        <v>0</v>
      </c>
      <c r="AH447" s="8">
        <f>(AH438-3000)*AH363</f>
        <v>0</v>
      </c>
      <c r="AI447" s="8">
        <f>(AI438-3000)*AI363</f>
        <v>0</v>
      </c>
      <c r="AJ447" s="8">
        <f>(AJ438-3000)*AJ363</f>
        <v>0</v>
      </c>
      <c r="AL447" s="8">
        <f>(AL438-3000)*AL363</f>
        <v>0</v>
      </c>
      <c r="AM447" s="8">
        <f>(AM438-3000)*AM363</f>
        <v>0</v>
      </c>
      <c r="AN447" s="8">
        <f>(AN438-3000)*AN363</f>
        <v>0</v>
      </c>
      <c r="AP447" s="8">
        <f>(AP438-3000)*AP363</f>
        <v>0</v>
      </c>
      <c r="AQ447" s="8">
        <f>(AQ438-3000)*AQ363</f>
        <v>0</v>
      </c>
      <c r="AR447" s="8">
        <f>(AR438-3000)*AR363</f>
        <v>0</v>
      </c>
      <c r="AT447" s="8">
        <f>(AT438-3000)*AT363</f>
        <v>0</v>
      </c>
      <c r="AU447" s="8">
        <f>(AU438-3000)*AU363</f>
        <v>0</v>
      </c>
      <c r="AV447" s="8">
        <f>(AV438-3000)*AV363</f>
        <v>0</v>
      </c>
      <c r="AX447" s="8">
        <f t="shared" si="97"/>
        <v>0</v>
      </c>
      <c r="AY447" s="8">
        <f t="shared" si="97"/>
        <v>0</v>
      </c>
      <c r="AZ447" s="8">
        <f t="shared" si="97"/>
        <v>0</v>
      </c>
      <c r="BB447" s="8">
        <f t="shared" si="98"/>
        <v>0</v>
      </c>
      <c r="BC447" s="8">
        <f t="shared" si="98"/>
        <v>0</v>
      </c>
      <c r="BD447" s="8">
        <f t="shared" si="98"/>
        <v>0</v>
      </c>
    </row>
    <row r="448" spans="1:56" outlineLevel="1">
      <c r="A448">
        <v>1</v>
      </c>
      <c r="B448">
        <v>1</v>
      </c>
      <c r="D448" s="9" t="s">
        <v>344</v>
      </c>
      <c r="F448"/>
      <c r="J448" s="8">
        <f>(J439-125)*J364*J437</f>
        <v>2.4</v>
      </c>
      <c r="K448" s="8">
        <f>(K439-125)*K364*K437</f>
        <v>2.4</v>
      </c>
      <c r="L448" s="8">
        <f>(L439-125)*L364*L437</f>
        <v>2.4</v>
      </c>
      <c r="N448" s="8">
        <f>(N439-125)*N364*N437</f>
        <v>2.4</v>
      </c>
      <c r="O448" s="8">
        <f>(O439-125)*O364*O437</f>
        <v>2.4</v>
      </c>
      <c r="P448" s="8">
        <f>(P439-125)*P364*P437</f>
        <v>1.2</v>
      </c>
      <c r="R448" s="8">
        <f>(R439-125)*R364*R437</f>
        <v>2.4</v>
      </c>
      <c r="S448" s="8">
        <f>(S439-125)*S364*S437</f>
        <v>2.4</v>
      </c>
      <c r="T448" s="8">
        <f>(T439-125)*T364*T437</f>
        <v>2.4</v>
      </c>
      <c r="V448" s="8">
        <f>(V439-125)*V364*V437</f>
        <v>2.4</v>
      </c>
      <c r="W448" s="8">
        <f>(W439-125)*W364*W437</f>
        <v>2.4</v>
      </c>
      <c r="X448" s="8">
        <f>(X439-125)*X364*X437</f>
        <v>1.2</v>
      </c>
      <c r="Z448" s="8">
        <f>(Z439-125)*Z364*Z437</f>
        <v>2.4</v>
      </c>
      <c r="AA448" s="8">
        <f>(AA439-125)*AA364*AA437</f>
        <v>2.4</v>
      </c>
      <c r="AB448" s="8">
        <f>(AB439-125)*AB364*AB437</f>
        <v>2.4</v>
      </c>
      <c r="AD448" s="8">
        <f>(AD439-125)*AD364*AD437</f>
        <v>2.4</v>
      </c>
      <c r="AE448" s="8">
        <f>(AE439-125)*AE364*AE437</f>
        <v>2.4</v>
      </c>
      <c r="AF448" s="8">
        <f>(AF439-125)*AF364*AF437</f>
        <v>1.2</v>
      </c>
      <c r="AH448" s="8">
        <f>(AH439-125)*AH364*AH437</f>
        <v>2.4</v>
      </c>
      <c r="AI448" s="8">
        <f>(AI439-125)*AI364*AI437</f>
        <v>2.4</v>
      </c>
      <c r="AJ448" s="8">
        <f>(AJ439-125)*AJ364*AJ437</f>
        <v>2.4</v>
      </c>
      <c r="AL448" s="8">
        <f>(AL439-125)*AL364*AL437</f>
        <v>2.4</v>
      </c>
      <c r="AM448" s="8">
        <f>(AM439-125)*AM364*AM437</f>
        <v>2.4</v>
      </c>
      <c r="AN448" s="8">
        <f>(AN439-125)*AN364*AN437</f>
        <v>1.2</v>
      </c>
      <c r="AP448" s="8">
        <f>(AP439-125)*AP364*AP437</f>
        <v>2.4</v>
      </c>
      <c r="AQ448" s="8">
        <f>(AQ439-125)*AQ364*AQ437</f>
        <v>2.4</v>
      </c>
      <c r="AR448" s="8">
        <f>(AR439-125)*AR364*AR437</f>
        <v>2.4</v>
      </c>
      <c r="AT448" s="8">
        <f>(AT439-125)*AT364*AT437</f>
        <v>2.4</v>
      </c>
      <c r="AU448" s="8">
        <f>(AU439-125)*AU364*AU437</f>
        <v>2.4</v>
      </c>
      <c r="AV448" s="8">
        <f>(AV439-125)*AV364*AV437</f>
        <v>1.2</v>
      </c>
      <c r="AX448" s="8">
        <f t="shared" si="97"/>
        <v>12</v>
      </c>
      <c r="AY448" s="8">
        <f t="shared" si="97"/>
        <v>12</v>
      </c>
      <c r="AZ448" s="8">
        <f t="shared" si="97"/>
        <v>12</v>
      </c>
      <c r="BB448" s="8">
        <f t="shared" si="98"/>
        <v>12</v>
      </c>
      <c r="BC448" s="8">
        <f t="shared" si="98"/>
        <v>12</v>
      </c>
      <c r="BD448" s="8">
        <f t="shared" si="98"/>
        <v>6</v>
      </c>
    </row>
    <row r="449" spans="1:56" outlineLevel="1">
      <c r="A449">
        <v>1</v>
      </c>
      <c r="B449">
        <v>1</v>
      </c>
      <c r="D449" s="9" t="s">
        <v>357</v>
      </c>
      <c r="F449"/>
      <c r="J449" s="8">
        <f>((J436*J443)*J365*J440)*J444</f>
        <v>40</v>
      </c>
      <c r="K449" s="8">
        <f>((K436*K443)*K365*K440)*K444</f>
        <v>40</v>
      </c>
      <c r="L449" s="8">
        <f>((L436*L443)*L365*L440)*L444</f>
        <v>20</v>
      </c>
      <c r="N449" s="8">
        <f>((N436*N443)*N365*N440)*N444</f>
        <v>14.64</v>
      </c>
      <c r="O449" s="8">
        <f>((O436*O443)*O365*O440)*O444</f>
        <v>12.768000000000001</v>
      </c>
      <c r="P449" s="8">
        <f>((P436*P443)*P365*P440)*P444</f>
        <v>6.3840000000000003</v>
      </c>
      <c r="R449" s="8">
        <f>((R436*R443)*R365*R440)*R444</f>
        <v>40</v>
      </c>
      <c r="S449" s="8">
        <f>((S436*S443)*S365*S440)*S444</f>
        <v>40</v>
      </c>
      <c r="T449" s="8">
        <f>((T436*T443)*T365*T440)*T444</f>
        <v>20</v>
      </c>
      <c r="V449" s="8">
        <f>((V436*V443)*V365*V440)*V444</f>
        <v>14.64</v>
      </c>
      <c r="W449" s="8">
        <f>((W436*W443)*W365*W440)*W444</f>
        <v>12.768000000000001</v>
      </c>
      <c r="X449" s="8">
        <f>((X436*X443)*X365*X440)*X444</f>
        <v>6.3840000000000003</v>
      </c>
      <c r="Z449" s="8">
        <f>((Z436*Z443)*Z365*Z440)*Z444</f>
        <v>40</v>
      </c>
      <c r="AA449" s="8">
        <f>((AA436*AA443)*AA365*AA440)*AA444</f>
        <v>40</v>
      </c>
      <c r="AB449" s="8">
        <f>((AB436*AB443)*AB365*AB440)*AB444</f>
        <v>20</v>
      </c>
      <c r="AD449" s="8">
        <f>((AD436*AD443)*AD365*AD440)*AD444</f>
        <v>14.64</v>
      </c>
      <c r="AE449" s="8">
        <f>((AE436*AE443)*AE365*AE440)*AE444</f>
        <v>12.768000000000001</v>
      </c>
      <c r="AF449" s="8">
        <f>((AF436*AF443)*AF365*AF440)*AF444</f>
        <v>6.3840000000000003</v>
      </c>
      <c r="AH449" s="8">
        <f>((AH436*AH443)*AH365*AH440)*AH444</f>
        <v>40</v>
      </c>
      <c r="AI449" s="8">
        <f>((AI436*AI443)*AI365*AI440)*AI444</f>
        <v>40</v>
      </c>
      <c r="AJ449" s="8">
        <f>((AJ436*AJ443)*AJ365*AJ440)*AJ444</f>
        <v>20</v>
      </c>
      <c r="AL449" s="8">
        <f>((AL436*AL443)*AL365*AL440)*AL444</f>
        <v>14.64</v>
      </c>
      <c r="AM449" s="8">
        <f>((AM436*AM443)*AM365*AM440)*AM444</f>
        <v>12.768000000000001</v>
      </c>
      <c r="AN449" s="8">
        <f>((AN436*AN443)*AN365*AN440)*AN444</f>
        <v>6.3840000000000003</v>
      </c>
      <c r="AP449" s="8">
        <f>((AP436*AP443)*AP365*AP440)*AP444</f>
        <v>40</v>
      </c>
      <c r="AQ449" s="8">
        <f>((AQ436*AQ443)*AQ365*AQ440)*AQ444</f>
        <v>40</v>
      </c>
      <c r="AR449" s="8">
        <f>((AR436*AR443)*AR365*AR440)*AR444</f>
        <v>20</v>
      </c>
      <c r="AT449" s="8">
        <f>((AT436*AT443)*AT365*AT440)*AT444</f>
        <v>14.64</v>
      </c>
      <c r="AU449" s="8">
        <f>((AU436*AU443)*AU365*AU440)*AU444</f>
        <v>12.768000000000001</v>
      </c>
      <c r="AV449" s="8">
        <f>((AV436*AV443)*AV365*AV440)*AV444</f>
        <v>6.3840000000000003</v>
      </c>
      <c r="AX449" s="8">
        <f t="shared" si="97"/>
        <v>200</v>
      </c>
      <c r="AY449" s="8">
        <f t="shared" si="97"/>
        <v>200</v>
      </c>
      <c r="AZ449" s="8">
        <f t="shared" si="97"/>
        <v>100</v>
      </c>
      <c r="BB449" s="8">
        <f t="shared" si="98"/>
        <v>73.2</v>
      </c>
      <c r="BC449" s="8">
        <f t="shared" si="98"/>
        <v>63.84</v>
      </c>
      <c r="BD449" s="8">
        <f t="shared" si="98"/>
        <v>31.92</v>
      </c>
    </row>
    <row r="450" spans="1:56" outlineLevel="1">
      <c r="A450">
        <v>1</v>
      </c>
      <c r="B450">
        <v>1</v>
      </c>
      <c r="D450" s="9" t="s">
        <v>358</v>
      </c>
      <c r="F450"/>
      <c r="J450" s="8">
        <f>(J441*J442*J365*J440)*J444</f>
        <v>162</v>
      </c>
      <c r="K450" s="8">
        <f>(K441*K442*K365*K440)*K444</f>
        <v>16.2</v>
      </c>
      <c r="L450" s="8">
        <f>(L441*L442*L365*L440)*L444</f>
        <v>8.1</v>
      </c>
      <c r="N450" s="8">
        <f>(N441*N442*N365*N440)*N444</f>
        <v>0</v>
      </c>
      <c r="O450" s="8">
        <f>(O441*O442*O365*O440)*O444</f>
        <v>0</v>
      </c>
      <c r="P450" s="8">
        <f>(P441*P442*P365*P440)*P444</f>
        <v>0</v>
      </c>
      <c r="R450" s="8">
        <f>(R441*R442*R365*R440)*R444</f>
        <v>162</v>
      </c>
      <c r="S450" s="8">
        <f>(S441*S442*S365*S440)*S444</f>
        <v>16.2</v>
      </c>
      <c r="T450" s="8">
        <f>(T441*T442*T365*T440)*T444</f>
        <v>8.1</v>
      </c>
      <c r="V450" s="8">
        <f>(V441*V442*V365*V440)*V444</f>
        <v>0</v>
      </c>
      <c r="W450" s="8">
        <f>(W441*W442*W365*W440)*W444</f>
        <v>0</v>
      </c>
      <c r="X450" s="8">
        <f>(X441*X442*X365*X440)*X444</f>
        <v>0</v>
      </c>
      <c r="Z450" s="8">
        <f>(Z441*Z442*Z365*Z440)*Z444</f>
        <v>162</v>
      </c>
      <c r="AA450" s="8">
        <f>(AA441*AA442*AA365*AA440)*AA444</f>
        <v>16.2</v>
      </c>
      <c r="AB450" s="8">
        <f>(AB441*AB442*AB365*AB440)*AB444</f>
        <v>8.1</v>
      </c>
      <c r="AD450" s="8">
        <f>(AD441*AD442*AD365*AD440)*AD444</f>
        <v>0</v>
      </c>
      <c r="AE450" s="8">
        <f>(AE441*AE442*AE365*AE440)*AE444</f>
        <v>0</v>
      </c>
      <c r="AF450" s="8">
        <f>(AF441*AF442*AF365*AF440)*AF444</f>
        <v>0</v>
      </c>
      <c r="AH450" s="8">
        <f>(AH441*AH442*AH365*AH440)*AH444</f>
        <v>162</v>
      </c>
      <c r="AI450" s="8">
        <f>(AI441*AI442*AI365*AI440)*AI444</f>
        <v>16.2</v>
      </c>
      <c r="AJ450" s="8">
        <f>(AJ441*AJ442*AJ365*AJ440)*AJ444</f>
        <v>8.1</v>
      </c>
      <c r="AL450" s="8">
        <f>(AL441*AL442*AL365*AL440)*AL444</f>
        <v>0</v>
      </c>
      <c r="AM450" s="8">
        <f>(AM441*AM442*AM365*AM440)*AM444</f>
        <v>0</v>
      </c>
      <c r="AN450" s="8">
        <f>(AN441*AN442*AN365*AN440)*AN444</f>
        <v>0</v>
      </c>
      <c r="AP450" s="8">
        <f>(AP441*AP442*AP365*AP440)*AP444</f>
        <v>162</v>
      </c>
      <c r="AQ450" s="8">
        <f>(AQ441*AQ442*AQ365*AQ440)*AQ444</f>
        <v>16.2</v>
      </c>
      <c r="AR450" s="8">
        <f>(AR441*AR442*AR365*AR440)*AR444</f>
        <v>8.1</v>
      </c>
      <c r="AT450" s="8">
        <f>(AT441*AT442*AT365*AT440)*AT444</f>
        <v>0</v>
      </c>
      <c r="AU450" s="8">
        <f>(AU441*AU442*AU365*AU440)*AU444</f>
        <v>0</v>
      </c>
      <c r="AV450" s="8">
        <f>(AV441*AV442*AV365*AV440)*AV444</f>
        <v>0</v>
      </c>
      <c r="AX450" s="8">
        <f t="shared" si="97"/>
        <v>810</v>
      </c>
      <c r="AY450" s="8">
        <f t="shared" si="97"/>
        <v>81</v>
      </c>
      <c r="AZ450" s="8">
        <f t="shared" si="97"/>
        <v>40.5</v>
      </c>
      <c r="BB450" s="8">
        <f t="shared" si="98"/>
        <v>0</v>
      </c>
      <c r="BC450" s="8">
        <f t="shared" si="98"/>
        <v>0</v>
      </c>
      <c r="BD450" s="8">
        <f t="shared" si="98"/>
        <v>0</v>
      </c>
    </row>
    <row r="451" spans="1:56">
      <c r="A451">
        <v>1</v>
      </c>
      <c r="B451" s="12" t="s">
        <v>145</v>
      </c>
      <c r="D451" s="7" t="s">
        <v>146</v>
      </c>
      <c r="F451"/>
      <c r="J451" s="3">
        <f>SUM(J446:J450)</f>
        <v>242.8</v>
      </c>
      <c r="K451" s="3">
        <f>SUM(K446:K450)</f>
        <v>97</v>
      </c>
      <c r="L451" s="3">
        <f>SUM(L446:L450)</f>
        <v>68.899999999999991</v>
      </c>
      <c r="N451" s="3">
        <f>SUM(N446:N450)</f>
        <v>34.608000000000004</v>
      </c>
      <c r="O451" s="3">
        <f>SUM(O446:O450)</f>
        <v>30.489599999999999</v>
      </c>
      <c r="P451" s="3">
        <f>SUM(P446:P450)</f>
        <v>15.2448</v>
      </c>
      <c r="R451" s="3">
        <f>SUM(R446:R450)</f>
        <v>242.8</v>
      </c>
      <c r="S451" s="3">
        <f>SUM(S446:S450)</f>
        <v>97</v>
      </c>
      <c r="T451" s="3">
        <f>SUM(T446:T450)</f>
        <v>68.899999999999991</v>
      </c>
      <c r="V451" s="3">
        <f>SUM(V446:V450)</f>
        <v>34.608000000000004</v>
      </c>
      <c r="W451" s="3">
        <f>SUM(W446:W450)</f>
        <v>30.489599999999999</v>
      </c>
      <c r="X451" s="3">
        <f>SUM(X446:X450)</f>
        <v>15.2448</v>
      </c>
      <c r="Z451" s="3">
        <f>SUM(Z446:Z450)</f>
        <v>242.8</v>
      </c>
      <c r="AA451" s="3">
        <f>SUM(AA446:AA450)</f>
        <v>97</v>
      </c>
      <c r="AB451" s="3">
        <f>SUM(AB446:AB450)</f>
        <v>68.899999999999991</v>
      </c>
      <c r="AD451" s="3">
        <f>SUM(AD446:AD450)</f>
        <v>34.608000000000004</v>
      </c>
      <c r="AE451" s="3">
        <f>SUM(AE446:AE450)</f>
        <v>30.489599999999999</v>
      </c>
      <c r="AF451" s="3">
        <f>SUM(AF446:AF450)</f>
        <v>15.2448</v>
      </c>
      <c r="AH451" s="3">
        <f>SUM(AH446:AH450)</f>
        <v>242.8</v>
      </c>
      <c r="AI451" s="3">
        <f>SUM(AI446:AI450)</f>
        <v>97</v>
      </c>
      <c r="AJ451" s="3">
        <f>SUM(AJ446:AJ450)</f>
        <v>68.899999999999991</v>
      </c>
      <c r="AL451" s="3">
        <f>SUM(AL446:AL450)</f>
        <v>34.608000000000004</v>
      </c>
      <c r="AM451" s="3">
        <f>SUM(AM446:AM450)</f>
        <v>30.489599999999999</v>
      </c>
      <c r="AN451" s="3">
        <f>SUM(AN446:AN450)</f>
        <v>15.2448</v>
      </c>
      <c r="AP451" s="3">
        <f>SUM(AP446:AP450)</f>
        <v>242.8</v>
      </c>
      <c r="AQ451" s="3">
        <f>SUM(AQ446:AQ450)</f>
        <v>97</v>
      </c>
      <c r="AR451" s="3">
        <f>SUM(AR446:AR450)</f>
        <v>68.899999999999991</v>
      </c>
      <c r="AT451" s="3">
        <f>SUM(AT446:AT450)</f>
        <v>34.608000000000004</v>
      </c>
      <c r="AU451" s="3">
        <f>SUM(AU446:AU450)</f>
        <v>30.489599999999999</v>
      </c>
      <c r="AV451" s="3">
        <f>SUM(AV446:AV450)</f>
        <v>15.2448</v>
      </c>
      <c r="AX451" s="3">
        <f>J451+R451+Z451+AH451+AP451</f>
        <v>1214</v>
      </c>
      <c r="AY451" s="3">
        <f t="shared" si="97"/>
        <v>485</v>
      </c>
      <c r="AZ451" s="3">
        <f t="shared" si="97"/>
        <v>344.49999999999994</v>
      </c>
      <c r="BB451" s="3">
        <f t="shared" si="98"/>
        <v>173.04000000000002</v>
      </c>
      <c r="BC451" s="3">
        <f t="shared" si="98"/>
        <v>152.44800000000001</v>
      </c>
      <c r="BD451" s="3">
        <f t="shared" si="98"/>
        <v>76.224000000000004</v>
      </c>
    </row>
    <row r="452" spans="1:56">
      <c r="A452">
        <v>1</v>
      </c>
      <c r="B452" s="12" t="s">
        <v>145</v>
      </c>
      <c r="C452" s="6"/>
      <c r="E452" s="6"/>
      <c r="F452" s="6"/>
      <c r="G452" s="6"/>
      <c r="L452" s="3">
        <f>J451+K451+L451</f>
        <v>408.7</v>
      </c>
      <c r="P452" s="3">
        <f>N451+O451+P451</f>
        <v>80.342399999999998</v>
      </c>
      <c r="T452" s="3">
        <f>R451+S451+T451</f>
        <v>408.7</v>
      </c>
      <c r="X452" s="3">
        <f>V451+W451+X451</f>
        <v>80.342399999999998</v>
      </c>
      <c r="AB452" s="3">
        <f>Z451+AA451+AB451</f>
        <v>408.7</v>
      </c>
      <c r="AF452" s="3">
        <f>AD451+AE451+AF451</f>
        <v>80.342399999999998</v>
      </c>
      <c r="AJ452" s="3">
        <f>AH451+AI451+AJ451</f>
        <v>408.7</v>
      </c>
      <c r="AN452" s="3">
        <f>AL451+AM451+AN451</f>
        <v>80.342399999999998</v>
      </c>
      <c r="AR452" s="3">
        <f>AP451+AQ451+AR451</f>
        <v>408.7</v>
      </c>
      <c r="AV452" s="3">
        <f>AT451+AU451+AV451</f>
        <v>80.342399999999998</v>
      </c>
      <c r="AZ452" s="3">
        <f>AX451+AY451+AZ451</f>
        <v>2043.5</v>
      </c>
      <c r="BD452" s="3">
        <f>BB451+BC451+BD451</f>
        <v>401.71200000000005</v>
      </c>
    </row>
    <row r="453" spans="1:56">
      <c r="A453">
        <v>1</v>
      </c>
      <c r="B453" s="12" t="s">
        <v>147</v>
      </c>
      <c r="D453" s="7" t="s">
        <v>148</v>
      </c>
      <c r="F453"/>
      <c r="J453" s="3">
        <f>SUM(J446:J450)</f>
        <v>242.8</v>
      </c>
      <c r="K453" s="3">
        <f>SUM(K446:K450)</f>
        <v>97</v>
      </c>
      <c r="L453" s="3">
        <f>SUM(L446:L450)</f>
        <v>68.899999999999991</v>
      </c>
      <c r="N453" s="3">
        <f>SUM(N446:N450)</f>
        <v>34.608000000000004</v>
      </c>
      <c r="O453" s="3">
        <f>SUM(O446:O450)</f>
        <v>30.489599999999999</v>
      </c>
      <c r="P453" s="3">
        <f>SUM(P446:P450)</f>
        <v>15.2448</v>
      </c>
      <c r="R453" s="3">
        <f>SUM(R446:R450)</f>
        <v>242.8</v>
      </c>
      <c r="S453" s="3">
        <f>SUM(S446:S450)</f>
        <v>97</v>
      </c>
      <c r="T453" s="3">
        <f>SUM(T446:T450)</f>
        <v>68.899999999999991</v>
      </c>
      <c r="V453" s="3">
        <f>SUM(V446:V450)</f>
        <v>34.608000000000004</v>
      </c>
      <c r="W453" s="3">
        <f>SUM(W446:W450)</f>
        <v>30.489599999999999</v>
      </c>
      <c r="X453" s="3">
        <f>SUM(X446:X450)</f>
        <v>15.2448</v>
      </c>
      <c r="Z453" s="3">
        <f>SUM(Z446:Z450)</f>
        <v>242.8</v>
      </c>
      <c r="AA453" s="3">
        <f>SUM(AA446:AA450)</f>
        <v>97</v>
      </c>
      <c r="AB453" s="3">
        <f>SUM(AB446:AB450)</f>
        <v>68.899999999999991</v>
      </c>
      <c r="AD453" s="3">
        <f>SUM(AD446:AD450)</f>
        <v>34.608000000000004</v>
      </c>
      <c r="AE453" s="3">
        <f>SUM(AE446:AE450)</f>
        <v>30.489599999999999</v>
      </c>
      <c r="AF453" s="3">
        <f>SUM(AF446:AF450)</f>
        <v>15.2448</v>
      </c>
      <c r="AH453" s="3">
        <f>SUM(AH446:AH450)</f>
        <v>242.8</v>
      </c>
      <c r="AI453" s="3">
        <f>SUM(AI446:AI450)</f>
        <v>97</v>
      </c>
      <c r="AJ453" s="3">
        <f>SUM(AJ446:AJ450)</f>
        <v>68.899999999999991</v>
      </c>
      <c r="AL453" s="3">
        <f>SUM(AL446:AL450)</f>
        <v>34.608000000000004</v>
      </c>
      <c r="AM453" s="3">
        <f>SUM(AM446:AM450)</f>
        <v>30.489599999999999</v>
      </c>
      <c r="AN453" s="3">
        <f>SUM(AN446:AN450)</f>
        <v>15.2448</v>
      </c>
      <c r="AP453" s="3">
        <f>SUM(AP446:AP450)</f>
        <v>242.8</v>
      </c>
      <c r="AQ453" s="3">
        <f>SUM(AQ446:AQ450)</f>
        <v>97</v>
      </c>
      <c r="AR453" s="3">
        <f>SUM(AR446:AR450)</f>
        <v>68.899999999999991</v>
      </c>
      <c r="AT453" s="3">
        <f>SUM(AT446:AT450)</f>
        <v>34.608000000000004</v>
      </c>
      <c r="AU453" s="3">
        <f>SUM(AU446:AU450)</f>
        <v>30.489599999999999</v>
      </c>
      <c r="AV453" s="3">
        <f>SUM(AV446:AV450)</f>
        <v>15.2448</v>
      </c>
      <c r="AX453" s="3">
        <f>J453+R453+Z453+AH453+AP453</f>
        <v>1214</v>
      </c>
      <c r="AY453" s="3">
        <f t="shared" ref="AY453:AZ453" si="99">K453+S453+AA453+AI453+AQ453</f>
        <v>485</v>
      </c>
      <c r="AZ453" s="3">
        <f t="shared" si="99"/>
        <v>344.49999999999994</v>
      </c>
      <c r="BB453" s="3">
        <f t="shared" ref="BB453:BD453" si="100">N453+V453+AD453+AL453+AT453</f>
        <v>173.04000000000002</v>
      </c>
      <c r="BC453" s="3">
        <f t="shared" si="100"/>
        <v>152.44800000000001</v>
      </c>
      <c r="BD453" s="3">
        <f t="shared" si="100"/>
        <v>76.224000000000004</v>
      </c>
    </row>
    <row r="454" spans="1:56">
      <c r="A454">
        <v>1</v>
      </c>
      <c r="B454" s="12" t="s">
        <v>147</v>
      </c>
      <c r="C454" s="6"/>
      <c r="E454" s="6"/>
      <c r="F454" s="6"/>
      <c r="G454" s="6"/>
      <c r="L454" s="3">
        <f>J453+K453+L453</f>
        <v>408.7</v>
      </c>
      <c r="P454" s="3">
        <f>N453+O453+P453</f>
        <v>80.342399999999998</v>
      </c>
      <c r="T454" s="3">
        <f>R453+S453+T453</f>
        <v>408.7</v>
      </c>
      <c r="X454" s="3">
        <f>V453+W453+X453</f>
        <v>80.342399999999998</v>
      </c>
      <c r="AB454" s="3">
        <f>Z453+AA453+AB453</f>
        <v>408.7</v>
      </c>
      <c r="AF454" s="3">
        <f>AD453+AE453+AF453</f>
        <v>80.342399999999998</v>
      </c>
      <c r="AJ454" s="3">
        <f>AH453+AI453+AJ453</f>
        <v>408.7</v>
      </c>
      <c r="AN454" s="3">
        <f>AL453+AM453+AN453</f>
        <v>80.342399999999998</v>
      </c>
      <c r="AR454" s="3">
        <f>AP453+AQ453+AR453</f>
        <v>408.7</v>
      </c>
      <c r="AV454" s="3">
        <f>AT453+AU453+AV453</f>
        <v>80.342399999999998</v>
      </c>
      <c r="AZ454" s="3">
        <f>AX453+AY453+AZ453</f>
        <v>2043.5</v>
      </c>
      <c r="BD454" s="3">
        <f>BB453+BC453+BD453</f>
        <v>401.71200000000005</v>
      </c>
    </row>
    <row r="455" spans="1:56" collapsed="1">
      <c r="A455">
        <v>1</v>
      </c>
      <c r="B455">
        <v>1</v>
      </c>
      <c r="D455" s="6"/>
      <c r="F455"/>
      <c r="J455" s="6" t="s">
        <v>82</v>
      </c>
      <c r="K455" s="6"/>
      <c r="L455" s="6"/>
      <c r="M455" s="6"/>
      <c r="N455" s="6" t="s">
        <v>83</v>
      </c>
      <c r="O455" s="6"/>
      <c r="P455" s="6"/>
      <c r="R455" s="6" t="s">
        <v>82</v>
      </c>
      <c r="S455" s="6"/>
      <c r="T455" s="6"/>
      <c r="U455" s="6"/>
      <c r="V455" s="6" t="s">
        <v>83</v>
      </c>
      <c r="W455" s="6"/>
      <c r="X455" s="6"/>
      <c r="Z455" s="6" t="s">
        <v>82</v>
      </c>
      <c r="AA455" s="6"/>
      <c r="AB455" s="6"/>
      <c r="AC455" s="6"/>
      <c r="AD455" s="6" t="s">
        <v>83</v>
      </c>
      <c r="AE455" s="6"/>
      <c r="AF455" s="6"/>
      <c r="AH455" s="6" t="s">
        <v>82</v>
      </c>
      <c r="AI455" s="6"/>
      <c r="AJ455" s="6"/>
      <c r="AK455" s="6"/>
      <c r="AL455" s="6" t="s">
        <v>83</v>
      </c>
      <c r="AM455" s="6"/>
      <c r="AN455" s="6"/>
      <c r="AP455" s="6" t="s">
        <v>82</v>
      </c>
      <c r="AQ455" s="6"/>
      <c r="AR455" s="6"/>
      <c r="AS455" s="6"/>
      <c r="AT455" s="6" t="s">
        <v>83</v>
      </c>
      <c r="AU455" s="6"/>
      <c r="AV455" s="6"/>
      <c r="AX455" s="6" t="s">
        <v>82</v>
      </c>
      <c r="AY455" s="6"/>
      <c r="AZ455" s="6"/>
      <c r="BA455" s="6"/>
      <c r="BB455" s="6" t="s">
        <v>83</v>
      </c>
      <c r="BC455" s="6"/>
      <c r="BD455" s="6"/>
    </row>
    <row r="456" spans="1:56">
      <c r="A456" s="12" t="s">
        <v>84</v>
      </c>
      <c r="B456" s="12" t="s">
        <v>85</v>
      </c>
      <c r="D456" s="4" t="s">
        <v>360</v>
      </c>
      <c r="E456" s="43"/>
      <c r="F456" s="44"/>
      <c r="G456" s="45"/>
      <c r="H456" s="46"/>
      <c r="I456" t="s">
        <v>421</v>
      </c>
      <c r="J456" s="21" t="s">
        <v>86</v>
      </c>
      <c r="K456" s="20"/>
      <c r="L456" s="19"/>
      <c r="N456" s="21" t="s">
        <v>86</v>
      </c>
      <c r="O456" s="20"/>
      <c r="P456" s="19"/>
      <c r="R456" s="21" t="s">
        <v>87</v>
      </c>
      <c r="S456" s="20"/>
      <c r="T456" s="19"/>
      <c r="V456" s="21" t="s">
        <v>87</v>
      </c>
      <c r="W456" s="20"/>
      <c r="X456" s="19"/>
      <c r="Z456" s="21" t="s">
        <v>88</v>
      </c>
      <c r="AA456" s="20"/>
      <c r="AB456" s="19"/>
      <c r="AD456" s="21" t="s">
        <v>88</v>
      </c>
      <c r="AE456" s="20"/>
      <c r="AF456" s="19"/>
      <c r="AH456" s="21" t="s">
        <v>89</v>
      </c>
      <c r="AI456" s="20"/>
      <c r="AJ456" s="19"/>
      <c r="AL456" s="21" t="s">
        <v>89</v>
      </c>
      <c r="AM456" s="20"/>
      <c r="AN456" s="19"/>
      <c r="AP456" s="21" t="s">
        <v>90</v>
      </c>
      <c r="AQ456" s="20"/>
      <c r="AR456" s="19"/>
      <c r="AT456" s="21" t="s">
        <v>90</v>
      </c>
      <c r="AU456" s="20"/>
      <c r="AV456" s="19"/>
      <c r="AX456" s="21" t="s">
        <v>91</v>
      </c>
      <c r="AY456" s="20"/>
      <c r="AZ456" s="19"/>
      <c r="BB456" s="21" t="s">
        <v>91</v>
      </c>
      <c r="BC456" s="20"/>
      <c r="BD456" s="19"/>
    </row>
    <row r="457" spans="1:56">
      <c r="A457" s="12" t="s">
        <v>84</v>
      </c>
      <c r="B457" s="12" t="s">
        <v>85</v>
      </c>
      <c r="D457" s="7"/>
      <c r="E457" s="7" t="s">
        <v>151</v>
      </c>
      <c r="F457" s="18" t="s">
        <v>92</v>
      </c>
      <c r="G457" s="7" t="s">
        <v>93</v>
      </c>
      <c r="H457" s="17" t="s">
        <v>94</v>
      </c>
      <c r="I457" t="s">
        <v>421</v>
      </c>
      <c r="J457" s="18" t="s">
        <v>8</v>
      </c>
      <c r="K457" s="18" t="s">
        <v>9</v>
      </c>
      <c r="L457" s="18" t="s">
        <v>10</v>
      </c>
      <c r="N457" s="18" t="s">
        <v>8</v>
      </c>
      <c r="O457" s="18" t="s">
        <v>9</v>
      </c>
      <c r="P457" s="18" t="s">
        <v>10</v>
      </c>
      <c r="R457" s="18" t="s">
        <v>8</v>
      </c>
      <c r="S457" s="18" t="s">
        <v>9</v>
      </c>
      <c r="T457" s="18" t="s">
        <v>10</v>
      </c>
      <c r="V457" s="18" t="s">
        <v>8</v>
      </c>
      <c r="W457" s="18" t="s">
        <v>9</v>
      </c>
      <c r="X457" s="18" t="s">
        <v>10</v>
      </c>
      <c r="Z457" s="18" t="s">
        <v>8</v>
      </c>
      <c r="AA457" s="18" t="s">
        <v>9</v>
      </c>
      <c r="AB457" s="18" t="s">
        <v>10</v>
      </c>
      <c r="AD457" s="18" t="s">
        <v>8</v>
      </c>
      <c r="AE457" s="18" t="s">
        <v>9</v>
      </c>
      <c r="AF457" s="18" t="s">
        <v>10</v>
      </c>
      <c r="AH457" s="18" t="s">
        <v>8</v>
      </c>
      <c r="AI457" s="18" t="s">
        <v>9</v>
      </c>
      <c r="AJ457" s="18" t="s">
        <v>10</v>
      </c>
      <c r="AL457" s="18" t="s">
        <v>8</v>
      </c>
      <c r="AM457" s="18" t="s">
        <v>9</v>
      </c>
      <c r="AN457" s="18" t="s">
        <v>10</v>
      </c>
      <c r="AP457" s="18" t="s">
        <v>8</v>
      </c>
      <c r="AQ457" s="18" t="s">
        <v>9</v>
      </c>
      <c r="AR457" s="18" t="s">
        <v>10</v>
      </c>
      <c r="AT457" s="18" t="s">
        <v>8</v>
      </c>
      <c r="AU457" s="18" t="s">
        <v>9</v>
      </c>
      <c r="AV457" s="18" t="s">
        <v>10</v>
      </c>
      <c r="AX457" s="18" t="s">
        <v>8</v>
      </c>
      <c r="AY457" s="18" t="s">
        <v>9</v>
      </c>
      <c r="AZ457" s="18" t="s">
        <v>10</v>
      </c>
      <c r="BB457" s="18" t="s">
        <v>8</v>
      </c>
      <c r="BC457" s="18" t="s">
        <v>9</v>
      </c>
      <c r="BD457" s="18" t="s">
        <v>10</v>
      </c>
    </row>
    <row r="458" spans="1:56" outlineLevel="1">
      <c r="A458" s="12" t="s">
        <v>84</v>
      </c>
      <c r="B458">
        <v>1</v>
      </c>
      <c r="D458" s="9" t="s">
        <v>332</v>
      </c>
      <c r="E458" s="5" t="s">
        <v>337</v>
      </c>
      <c r="F458" s="10" t="s">
        <v>338</v>
      </c>
      <c r="G458" s="5"/>
      <c r="H458" s="5" t="s">
        <v>17</v>
      </c>
      <c r="I458" t="s">
        <v>421</v>
      </c>
      <c r="J458" s="9">
        <v>100</v>
      </c>
      <c r="K458" s="9">
        <v>100</v>
      </c>
      <c r="L458" s="9">
        <v>100</v>
      </c>
      <c r="N458" s="165"/>
      <c r="O458" s="165"/>
      <c r="P458" s="164"/>
      <c r="R458" s="9">
        <v>100</v>
      </c>
      <c r="S458" s="9">
        <v>100</v>
      </c>
      <c r="T458" s="9">
        <v>100</v>
      </c>
      <c r="V458" s="165"/>
      <c r="W458" s="165"/>
      <c r="X458" s="164"/>
      <c r="Z458" s="9">
        <v>100</v>
      </c>
      <c r="AA458" s="9">
        <v>100</v>
      </c>
      <c r="AB458" s="9">
        <v>100</v>
      </c>
      <c r="AD458" s="165"/>
      <c r="AE458" s="165"/>
      <c r="AF458" s="164"/>
      <c r="AH458" s="9">
        <v>100</v>
      </c>
      <c r="AI458" s="9">
        <v>100</v>
      </c>
      <c r="AJ458" s="9">
        <v>100</v>
      </c>
      <c r="AL458" s="165"/>
      <c r="AM458" s="165"/>
      <c r="AN458" s="164"/>
      <c r="AP458" s="9">
        <v>100</v>
      </c>
      <c r="AQ458" s="9">
        <v>100</v>
      </c>
      <c r="AR458" s="9">
        <v>100</v>
      </c>
      <c r="AT458" s="165"/>
      <c r="AU458" s="165"/>
      <c r="AV458" s="164"/>
    </row>
    <row r="459" spans="1:56" outlineLevel="1">
      <c r="A459" s="12" t="s">
        <v>84</v>
      </c>
      <c r="B459">
        <v>1</v>
      </c>
      <c r="D459" s="9" t="s">
        <v>339</v>
      </c>
      <c r="E459" s="65" t="s">
        <v>340</v>
      </c>
      <c r="F459" s="10" t="s">
        <v>341</v>
      </c>
      <c r="G459" s="5"/>
      <c r="H459" s="5" t="s">
        <v>17</v>
      </c>
      <c r="I459" t="s">
        <v>421</v>
      </c>
      <c r="J459" s="9">
        <v>2</v>
      </c>
      <c r="K459" s="9">
        <v>2</v>
      </c>
      <c r="L459" s="9">
        <v>2</v>
      </c>
      <c r="N459" s="165"/>
      <c r="O459" s="165"/>
      <c r="P459" s="164"/>
      <c r="R459" s="9">
        <v>2</v>
      </c>
      <c r="S459" s="9">
        <v>2</v>
      </c>
      <c r="T459" s="9">
        <v>2</v>
      </c>
      <c r="V459" s="165"/>
      <c r="W459" s="165"/>
      <c r="X459" s="164"/>
      <c r="Z459" s="9">
        <v>2</v>
      </c>
      <c r="AA459" s="9">
        <v>2</v>
      </c>
      <c r="AB459" s="9">
        <v>2</v>
      </c>
      <c r="AD459" s="165"/>
      <c r="AE459" s="165"/>
      <c r="AF459" s="164"/>
      <c r="AH459" s="9">
        <v>2</v>
      </c>
      <c r="AI459" s="9">
        <v>2</v>
      </c>
      <c r="AJ459" s="9">
        <v>2</v>
      </c>
      <c r="AL459" s="165"/>
      <c r="AM459" s="165"/>
      <c r="AN459" s="164"/>
      <c r="AP459" s="9">
        <v>2</v>
      </c>
      <c r="AQ459" s="9">
        <v>2</v>
      </c>
      <c r="AR459" s="9">
        <v>2</v>
      </c>
      <c r="AT459" s="165"/>
      <c r="AU459" s="165"/>
      <c r="AV459" s="164"/>
    </row>
    <row r="460" spans="1:56" outlineLevel="1">
      <c r="A460" s="12" t="s">
        <v>84</v>
      </c>
      <c r="B460">
        <v>1</v>
      </c>
      <c r="D460" s="9" t="s">
        <v>342</v>
      </c>
      <c r="E460" s="5"/>
      <c r="F460" s="10" t="s">
        <v>343</v>
      </c>
      <c r="G460" s="5"/>
      <c r="H460" s="5" t="s">
        <v>98</v>
      </c>
      <c r="I460" t="s">
        <v>421</v>
      </c>
      <c r="J460" s="9">
        <v>3000</v>
      </c>
      <c r="K460" s="9">
        <v>3000</v>
      </c>
      <c r="L460" s="9">
        <v>3000</v>
      </c>
      <c r="N460" s="165"/>
      <c r="O460" s="165"/>
      <c r="P460" s="165"/>
      <c r="R460" s="9">
        <v>3000</v>
      </c>
      <c r="S460" s="9">
        <v>3000</v>
      </c>
      <c r="T460" s="9">
        <v>3000</v>
      </c>
      <c r="V460" s="165"/>
      <c r="W460" s="165"/>
      <c r="X460" s="165"/>
      <c r="Z460" s="9">
        <v>3000</v>
      </c>
      <c r="AA460" s="9">
        <v>3000</v>
      </c>
      <c r="AB460" s="9">
        <v>3000</v>
      </c>
      <c r="AD460" s="165"/>
      <c r="AE460" s="165"/>
      <c r="AF460" s="165"/>
      <c r="AH460" s="9">
        <v>3000</v>
      </c>
      <c r="AI460" s="9">
        <v>3000</v>
      </c>
      <c r="AJ460" s="9">
        <v>3000</v>
      </c>
      <c r="AL460" s="165"/>
      <c r="AM460" s="165"/>
      <c r="AN460" s="165"/>
      <c r="AP460" s="9">
        <v>3000</v>
      </c>
      <c r="AQ460" s="9">
        <v>3000</v>
      </c>
      <c r="AR460" s="9">
        <v>3000</v>
      </c>
      <c r="AT460" s="165"/>
      <c r="AU460" s="165"/>
      <c r="AV460" s="165"/>
    </row>
    <row r="461" spans="1:56" outlineLevel="1">
      <c r="A461" s="12" t="s">
        <v>84</v>
      </c>
      <c r="B461">
        <v>1</v>
      </c>
      <c r="D461" s="9" t="s">
        <v>344</v>
      </c>
      <c r="E461" s="5"/>
      <c r="F461" s="10" t="s">
        <v>345</v>
      </c>
      <c r="G461" s="5"/>
      <c r="H461" s="5" t="s">
        <v>17</v>
      </c>
      <c r="I461" t="s">
        <v>421</v>
      </c>
      <c r="J461" s="9">
        <v>150</v>
      </c>
      <c r="K461" s="9">
        <v>150</v>
      </c>
      <c r="L461" s="9">
        <v>150</v>
      </c>
      <c r="N461" s="165"/>
      <c r="O461" s="165"/>
      <c r="P461" s="165"/>
      <c r="R461" s="9">
        <v>150</v>
      </c>
      <c r="S461" s="9">
        <v>150</v>
      </c>
      <c r="T461" s="9">
        <v>150</v>
      </c>
      <c r="V461" s="165"/>
      <c r="W461" s="165"/>
      <c r="X461" s="165"/>
      <c r="Z461" s="9">
        <v>150</v>
      </c>
      <c r="AA461" s="9">
        <v>150</v>
      </c>
      <c r="AB461" s="9">
        <v>150</v>
      </c>
      <c r="AD461" s="165"/>
      <c r="AE461" s="165"/>
      <c r="AF461" s="165"/>
      <c r="AH461" s="9">
        <v>150</v>
      </c>
      <c r="AI461" s="9">
        <v>150</v>
      </c>
      <c r="AJ461" s="9">
        <v>150</v>
      </c>
      <c r="AL461" s="165"/>
      <c r="AM461" s="165"/>
      <c r="AN461" s="165"/>
      <c r="AP461" s="9">
        <v>150</v>
      </c>
      <c r="AQ461" s="9">
        <v>150</v>
      </c>
      <c r="AR461" s="9">
        <v>150</v>
      </c>
      <c r="AT461" s="165"/>
      <c r="AU461" s="165"/>
      <c r="AV461" s="165"/>
    </row>
    <row r="462" spans="1:56" outlineLevel="1">
      <c r="A462" s="12" t="s">
        <v>84</v>
      </c>
      <c r="B462">
        <v>1</v>
      </c>
      <c r="D462" s="9" t="s">
        <v>346</v>
      </c>
      <c r="E462" s="65" t="s">
        <v>340</v>
      </c>
      <c r="F462" s="10" t="s">
        <v>106</v>
      </c>
      <c r="G462" s="5"/>
      <c r="H462" s="5" t="s">
        <v>17</v>
      </c>
      <c r="I462" t="s">
        <v>421</v>
      </c>
      <c r="J462" s="9">
        <v>2</v>
      </c>
      <c r="K462" s="9">
        <v>2</v>
      </c>
      <c r="L462" s="25">
        <v>1</v>
      </c>
      <c r="N462" s="165"/>
      <c r="O462" s="165"/>
      <c r="P462" s="164"/>
      <c r="R462" s="9">
        <v>2</v>
      </c>
      <c r="S462" s="9">
        <v>2</v>
      </c>
      <c r="T462" s="25">
        <v>1</v>
      </c>
      <c r="V462" s="165"/>
      <c r="W462" s="165"/>
      <c r="X462" s="164"/>
      <c r="Z462" s="9">
        <v>2</v>
      </c>
      <c r="AA462" s="9">
        <v>2</v>
      </c>
      <c r="AB462" s="25">
        <v>1</v>
      </c>
      <c r="AD462" s="165"/>
      <c r="AE462" s="165"/>
      <c r="AF462" s="164"/>
      <c r="AH462" s="9">
        <v>2</v>
      </c>
      <c r="AI462" s="9">
        <v>2</v>
      </c>
      <c r="AJ462" s="25">
        <v>1</v>
      </c>
      <c r="AL462" s="165"/>
      <c r="AM462" s="165"/>
      <c r="AN462" s="164"/>
      <c r="AP462" s="9">
        <v>2</v>
      </c>
      <c r="AQ462" s="9">
        <v>2</v>
      </c>
      <c r="AR462" s="25">
        <v>1</v>
      </c>
      <c r="AT462" s="165"/>
      <c r="AU462" s="165"/>
      <c r="AV462" s="164"/>
    </row>
    <row r="463" spans="1:56" outlineLevel="1">
      <c r="A463" s="12" t="s">
        <v>84</v>
      </c>
      <c r="B463">
        <v>1</v>
      </c>
      <c r="D463" s="9" t="s">
        <v>347</v>
      </c>
      <c r="E463" s="65" t="s">
        <v>348</v>
      </c>
      <c r="F463" s="10" t="s">
        <v>349</v>
      </c>
      <c r="G463" s="5"/>
      <c r="H463" s="5" t="s">
        <v>106</v>
      </c>
      <c r="I463" t="s">
        <v>421</v>
      </c>
      <c r="J463" s="9">
        <v>27</v>
      </c>
      <c r="K463" s="25">
        <v>2.7</v>
      </c>
      <c r="L463" s="25">
        <v>2.7</v>
      </c>
      <c r="N463" s="164"/>
      <c r="O463" s="164"/>
      <c r="P463" s="164"/>
      <c r="R463" s="9">
        <v>27</v>
      </c>
      <c r="S463" s="25">
        <v>2.7</v>
      </c>
      <c r="T463" s="25">
        <v>2.7</v>
      </c>
      <c r="V463" s="164"/>
      <c r="W463" s="164"/>
      <c r="X463" s="164"/>
      <c r="Z463" s="9">
        <v>27</v>
      </c>
      <c r="AA463" s="25">
        <v>2.7</v>
      </c>
      <c r="AB463" s="25">
        <v>2.7</v>
      </c>
      <c r="AD463" s="164"/>
      <c r="AE463" s="164"/>
      <c r="AF463" s="164"/>
      <c r="AH463" s="9">
        <v>27</v>
      </c>
      <c r="AI463" s="25">
        <v>2.7</v>
      </c>
      <c r="AJ463" s="25">
        <v>2.7</v>
      </c>
      <c r="AL463" s="164"/>
      <c r="AM463" s="164"/>
      <c r="AN463" s="164"/>
      <c r="AP463" s="9">
        <v>27</v>
      </c>
      <c r="AQ463" s="25">
        <v>2.7</v>
      </c>
      <c r="AR463" s="25">
        <v>2.7</v>
      </c>
      <c r="AT463" s="164"/>
      <c r="AU463" s="164"/>
      <c r="AV463" s="164"/>
    </row>
    <row r="464" spans="1:56" outlineLevel="1">
      <c r="A464" s="12" t="s">
        <v>84</v>
      </c>
      <c r="B464">
        <v>1</v>
      </c>
      <c r="D464" s="9" t="s">
        <v>350</v>
      </c>
      <c r="E464" s="65" t="s">
        <v>351</v>
      </c>
      <c r="F464" s="10" t="s">
        <v>352</v>
      </c>
      <c r="G464" s="5"/>
      <c r="H464" s="5" t="s">
        <v>106</v>
      </c>
      <c r="I464" t="s">
        <v>421</v>
      </c>
      <c r="J464" s="9">
        <v>30</v>
      </c>
      <c r="K464" s="9">
        <v>30</v>
      </c>
      <c r="L464" s="9">
        <v>30</v>
      </c>
      <c r="N464" s="164"/>
      <c r="O464" s="164"/>
      <c r="P464" s="164"/>
      <c r="R464" s="9">
        <v>30</v>
      </c>
      <c r="S464" s="9">
        <v>30</v>
      </c>
      <c r="T464" s="9">
        <v>30</v>
      </c>
      <c r="V464" s="164"/>
      <c r="W464" s="164"/>
      <c r="X464" s="164"/>
      <c r="Z464" s="9">
        <v>30</v>
      </c>
      <c r="AA464" s="9">
        <v>30</v>
      </c>
      <c r="AB464" s="9">
        <v>30</v>
      </c>
      <c r="AD464" s="164"/>
      <c r="AE464" s="164"/>
      <c r="AF464" s="164"/>
      <c r="AH464" s="9">
        <v>30</v>
      </c>
      <c r="AI464" s="9">
        <v>30</v>
      </c>
      <c r="AJ464" s="9">
        <v>30</v>
      </c>
      <c r="AL464" s="164"/>
      <c r="AM464" s="164"/>
      <c r="AN464" s="164"/>
      <c r="AP464" s="9">
        <v>30</v>
      </c>
      <c r="AQ464" s="9">
        <v>30</v>
      </c>
      <c r="AR464" s="9">
        <v>30</v>
      </c>
      <c r="AT464" s="164"/>
      <c r="AU464" s="164"/>
      <c r="AV464" s="164"/>
    </row>
    <row r="465" spans="1:56" outlineLevel="1">
      <c r="A465" s="12" t="s">
        <v>84</v>
      </c>
      <c r="B465">
        <v>1</v>
      </c>
      <c r="D465" s="9" t="s">
        <v>353</v>
      </c>
      <c r="E465" s="65" t="s">
        <v>354</v>
      </c>
      <c r="F465" s="10" t="s">
        <v>106</v>
      </c>
      <c r="G465" s="5"/>
      <c r="H465" s="5" t="s">
        <v>17</v>
      </c>
      <c r="I465" t="s">
        <v>421</v>
      </c>
      <c r="J465" s="24">
        <v>1</v>
      </c>
      <c r="K465" s="24">
        <v>1</v>
      </c>
      <c r="L465" s="24">
        <v>1</v>
      </c>
      <c r="N465" s="166"/>
      <c r="O465" s="166"/>
      <c r="P465" s="166"/>
      <c r="R465" s="24">
        <v>1</v>
      </c>
      <c r="S465" s="24">
        <v>1</v>
      </c>
      <c r="T465" s="24">
        <v>1</v>
      </c>
      <c r="V465" s="166"/>
      <c r="W465" s="166"/>
      <c r="X465" s="166"/>
      <c r="Z465" s="24">
        <v>1</v>
      </c>
      <c r="AA465" s="24">
        <v>1</v>
      </c>
      <c r="AB465" s="24">
        <v>1</v>
      </c>
      <c r="AD465" s="166"/>
      <c r="AE465" s="166"/>
      <c r="AF465" s="166"/>
      <c r="AH465" s="24">
        <v>1</v>
      </c>
      <c r="AI465" s="24">
        <v>1</v>
      </c>
      <c r="AJ465" s="24">
        <v>1</v>
      </c>
      <c r="AL465" s="166"/>
      <c r="AM465" s="166"/>
      <c r="AN465" s="166"/>
      <c r="AP465" s="24">
        <v>1</v>
      </c>
      <c r="AQ465" s="24">
        <v>1</v>
      </c>
      <c r="AR465" s="24">
        <v>1</v>
      </c>
      <c r="AT465" s="166"/>
      <c r="AU465" s="166"/>
      <c r="AV465" s="166"/>
    </row>
    <row r="466" spans="1:56" outlineLevel="1">
      <c r="A466" s="12" t="s">
        <v>84</v>
      </c>
      <c r="B466">
        <v>1</v>
      </c>
      <c r="D466" s="9" t="s">
        <v>284</v>
      </c>
      <c r="E466" s="88" t="s">
        <v>355</v>
      </c>
      <c r="F466" s="10" t="s">
        <v>356</v>
      </c>
      <c r="G466" s="5"/>
      <c r="H466" s="5" t="s">
        <v>17</v>
      </c>
      <c r="I466" t="s">
        <v>421</v>
      </c>
      <c r="J466" s="9">
        <v>2</v>
      </c>
      <c r="K466" s="9">
        <v>2</v>
      </c>
      <c r="L466" s="9">
        <v>2</v>
      </c>
      <c r="N466" s="165"/>
      <c r="O466" s="165"/>
      <c r="P466" s="165"/>
      <c r="R466" s="9">
        <v>2</v>
      </c>
      <c r="S466" s="9">
        <v>2</v>
      </c>
      <c r="T466" s="9">
        <v>2</v>
      </c>
      <c r="V466" s="165"/>
      <c r="W466" s="165"/>
      <c r="X466" s="165"/>
      <c r="Z466" s="9">
        <v>2</v>
      </c>
      <c r="AA466" s="9">
        <v>2</v>
      </c>
      <c r="AB466" s="9">
        <v>2</v>
      </c>
      <c r="AD466" s="165"/>
      <c r="AE466" s="165"/>
      <c r="AF466" s="165"/>
      <c r="AH466" s="9">
        <v>2</v>
      </c>
      <c r="AI466" s="9">
        <v>2</v>
      </c>
      <c r="AJ466" s="9">
        <v>2</v>
      </c>
      <c r="AL466" s="165"/>
      <c r="AM466" s="165"/>
      <c r="AN466" s="165"/>
      <c r="AP466" s="9">
        <v>2</v>
      </c>
      <c r="AQ466" s="9">
        <v>2</v>
      </c>
      <c r="AR466" s="9">
        <v>2</v>
      </c>
      <c r="AT466" s="165"/>
      <c r="AU466" s="165"/>
      <c r="AV466" s="165"/>
    </row>
    <row r="467" spans="1:56" outlineLevel="1">
      <c r="A467">
        <v>1</v>
      </c>
      <c r="B467">
        <v>1</v>
      </c>
      <c r="F467"/>
      <c r="I467" t="s">
        <v>421</v>
      </c>
    </row>
    <row r="468" spans="1:56" outlineLevel="1">
      <c r="A468">
        <v>1</v>
      </c>
      <c r="B468">
        <v>1</v>
      </c>
      <c r="D468" s="9" t="s">
        <v>332</v>
      </c>
      <c r="F468"/>
      <c r="I468" t="s">
        <v>421</v>
      </c>
      <c r="J468" s="8">
        <f>J458*J459*J362</f>
        <v>19.2</v>
      </c>
      <c r="K468" s="8">
        <f>K458*K459*K362</f>
        <v>19.2</v>
      </c>
      <c r="L468" s="8">
        <f>L458*L459*L362</f>
        <v>19.2</v>
      </c>
      <c r="N468" s="163"/>
      <c r="O468" s="163"/>
      <c r="P468" s="163"/>
      <c r="R468" s="8">
        <f>R458*R459*R362</f>
        <v>19.2</v>
      </c>
      <c r="S468" s="8">
        <f>S458*S459*S362</f>
        <v>19.2</v>
      </c>
      <c r="T468" s="8">
        <f>T458*T459*T362</f>
        <v>19.2</v>
      </c>
      <c r="V468" s="163"/>
      <c r="W468" s="163"/>
      <c r="X468" s="163"/>
      <c r="Z468" s="8">
        <f>Z458*Z459*Z362</f>
        <v>19.2</v>
      </c>
      <c r="AA468" s="8">
        <f>AA458*AA459*AA362</f>
        <v>19.2</v>
      </c>
      <c r="AB468" s="8">
        <f>AB458*AB459*AB362</f>
        <v>19.2</v>
      </c>
      <c r="AD468" s="163"/>
      <c r="AE468" s="163"/>
      <c r="AF468" s="163"/>
      <c r="AH468" s="8">
        <f>AH458*AH459*AH362</f>
        <v>19.2</v>
      </c>
      <c r="AI468" s="8">
        <f>AI458*AI459*AI362</f>
        <v>19.2</v>
      </c>
      <c r="AJ468" s="8">
        <f>AJ458*AJ459*AJ362</f>
        <v>19.2</v>
      </c>
      <c r="AL468" s="163"/>
      <c r="AM468" s="163"/>
      <c r="AN468" s="163"/>
      <c r="AP468" s="8">
        <f>AP458*AP459*AP362</f>
        <v>19.2</v>
      </c>
      <c r="AQ468" s="8">
        <f>AQ458*AQ459*AQ362</f>
        <v>19.2</v>
      </c>
      <c r="AR468" s="8">
        <f>AR458*AR459*AR362</f>
        <v>19.2</v>
      </c>
      <c r="AT468" s="163"/>
      <c r="AU468" s="163"/>
      <c r="AV468" s="163"/>
      <c r="AX468" s="8">
        <f t="shared" ref="AX468:AZ473" si="101">J468+R468+Z468+AH468+AP468</f>
        <v>96</v>
      </c>
      <c r="AY468" s="8">
        <f t="shared" si="101"/>
        <v>96</v>
      </c>
      <c r="AZ468" s="8">
        <f t="shared" si="101"/>
        <v>96</v>
      </c>
      <c r="BB468" s="8">
        <f t="shared" ref="BB468:BD473" si="102">N468+V468+AD468+AL468+AT468</f>
        <v>0</v>
      </c>
      <c r="BC468" s="8">
        <f t="shared" si="102"/>
        <v>0</v>
      </c>
      <c r="BD468" s="8">
        <f t="shared" si="102"/>
        <v>0</v>
      </c>
    </row>
    <row r="469" spans="1:56" outlineLevel="1">
      <c r="A469">
        <v>1</v>
      </c>
      <c r="B469">
        <v>1</v>
      </c>
      <c r="D469" s="9" t="s">
        <v>342</v>
      </c>
      <c r="F469"/>
      <c r="I469" t="s">
        <v>421</v>
      </c>
      <c r="J469" s="8">
        <f>(J460-3000)*J363</f>
        <v>0</v>
      </c>
      <c r="K469" s="8">
        <f>(K460-3000)*K363</f>
        <v>0</v>
      </c>
      <c r="L469" s="8">
        <f>(L460-3000)*L363</f>
        <v>0</v>
      </c>
      <c r="N469" s="163"/>
      <c r="O469" s="163"/>
      <c r="P469" s="163"/>
      <c r="R469" s="8">
        <f>(R460-3000)*R363</f>
        <v>0</v>
      </c>
      <c r="S469" s="8">
        <f>(S460-3000)*S363</f>
        <v>0</v>
      </c>
      <c r="T469" s="8">
        <f>(T460-3000)*T363</f>
        <v>0</v>
      </c>
      <c r="V469" s="163"/>
      <c r="W469" s="163"/>
      <c r="X469" s="163"/>
      <c r="Z469" s="8">
        <f>(Z460-3000)*Z363</f>
        <v>0</v>
      </c>
      <c r="AA469" s="8">
        <f>(AA460-3000)*AA363</f>
        <v>0</v>
      </c>
      <c r="AB469" s="8">
        <f>(AB460-3000)*AB363</f>
        <v>0</v>
      </c>
      <c r="AD469" s="163"/>
      <c r="AE469" s="163"/>
      <c r="AF469" s="163"/>
      <c r="AH469" s="8">
        <f>(AH460-3000)*AH363</f>
        <v>0</v>
      </c>
      <c r="AI469" s="8">
        <f>(AI460-3000)*AI363</f>
        <v>0</v>
      </c>
      <c r="AJ469" s="8">
        <f>(AJ460-3000)*AJ363</f>
        <v>0</v>
      </c>
      <c r="AL469" s="163"/>
      <c r="AM469" s="163"/>
      <c r="AN469" s="163"/>
      <c r="AP469" s="8">
        <f>(AP460-3000)*AP363</f>
        <v>0</v>
      </c>
      <c r="AQ469" s="8">
        <f>(AQ460-3000)*AQ363</f>
        <v>0</v>
      </c>
      <c r="AR469" s="8">
        <f>(AR460-3000)*AR363</f>
        <v>0</v>
      </c>
      <c r="AT469" s="163"/>
      <c r="AU469" s="163"/>
      <c r="AV469" s="163"/>
      <c r="AX469" s="8">
        <f t="shared" si="101"/>
        <v>0</v>
      </c>
      <c r="AY469" s="8">
        <f t="shared" si="101"/>
        <v>0</v>
      </c>
      <c r="AZ469" s="8">
        <f t="shared" si="101"/>
        <v>0</v>
      </c>
      <c r="BB469" s="8">
        <f t="shared" si="102"/>
        <v>0</v>
      </c>
      <c r="BC469" s="8">
        <f t="shared" si="102"/>
        <v>0</v>
      </c>
      <c r="BD469" s="8">
        <f t="shared" si="102"/>
        <v>0</v>
      </c>
    </row>
    <row r="470" spans="1:56" outlineLevel="1">
      <c r="A470">
        <v>1</v>
      </c>
      <c r="B470">
        <v>1</v>
      </c>
      <c r="D470" s="9" t="s">
        <v>344</v>
      </c>
      <c r="F470"/>
      <c r="I470" t="s">
        <v>421</v>
      </c>
      <c r="J470" s="8">
        <f>(J461-125)*J364*J459</f>
        <v>2.4</v>
      </c>
      <c r="K470" s="8">
        <f>(K461-125)*K364*K459</f>
        <v>2.4</v>
      </c>
      <c r="L470" s="8">
        <f>(L461-125)*L364*L459</f>
        <v>2.4</v>
      </c>
      <c r="N470" s="163"/>
      <c r="O470" s="163"/>
      <c r="P470" s="163"/>
      <c r="R470" s="8">
        <f>(R461-125)*R364*R459</f>
        <v>2.4</v>
      </c>
      <c r="S470" s="8">
        <f>(S461-125)*S364*S459</f>
        <v>2.4</v>
      </c>
      <c r="T470" s="8">
        <f>(T461-125)*T364*T459</f>
        <v>2.4</v>
      </c>
      <c r="V470" s="163"/>
      <c r="W470" s="163"/>
      <c r="X470" s="163"/>
      <c r="Z470" s="8">
        <f>(Z461-125)*Z364*Z459</f>
        <v>2.4</v>
      </c>
      <c r="AA470" s="8">
        <f>(AA461-125)*AA364*AA459</f>
        <v>2.4</v>
      </c>
      <c r="AB470" s="8">
        <f>(AB461-125)*AB364*AB459</f>
        <v>2.4</v>
      </c>
      <c r="AD470" s="163"/>
      <c r="AE470" s="163"/>
      <c r="AF470" s="163"/>
      <c r="AH470" s="8">
        <f>(AH461-125)*AH364*AH459</f>
        <v>2.4</v>
      </c>
      <c r="AI470" s="8">
        <f>(AI461-125)*AI364*AI459</f>
        <v>2.4</v>
      </c>
      <c r="AJ470" s="8">
        <f>(AJ461-125)*AJ364*AJ459</f>
        <v>2.4</v>
      </c>
      <c r="AL470" s="163"/>
      <c r="AM470" s="163"/>
      <c r="AN470" s="163"/>
      <c r="AP470" s="8">
        <f>(AP461-125)*AP364*AP459</f>
        <v>2.4</v>
      </c>
      <c r="AQ470" s="8">
        <f>(AQ461-125)*AQ364*AQ459</f>
        <v>2.4</v>
      </c>
      <c r="AR470" s="8">
        <f>(AR461-125)*AR364*AR459</f>
        <v>2.4</v>
      </c>
      <c r="AT470" s="163"/>
      <c r="AU470" s="163"/>
      <c r="AV470" s="163"/>
      <c r="AX470" s="8">
        <f t="shared" si="101"/>
        <v>12</v>
      </c>
      <c r="AY470" s="8">
        <f t="shared" si="101"/>
        <v>12</v>
      </c>
      <c r="AZ470" s="8">
        <f t="shared" si="101"/>
        <v>12</v>
      </c>
      <c r="BB470" s="8">
        <f t="shared" si="102"/>
        <v>0</v>
      </c>
      <c r="BC470" s="8">
        <f t="shared" si="102"/>
        <v>0</v>
      </c>
      <c r="BD470" s="8">
        <f t="shared" si="102"/>
        <v>0</v>
      </c>
    </row>
    <row r="471" spans="1:56" outlineLevel="1">
      <c r="A471">
        <v>1</v>
      </c>
      <c r="B471">
        <v>1</v>
      </c>
      <c r="D471" s="9" t="s">
        <v>357</v>
      </c>
      <c r="F471"/>
      <c r="I471" t="s">
        <v>421</v>
      </c>
      <c r="J471" s="8">
        <f>((J458*J465)*J365*J462)*J466</f>
        <v>20</v>
      </c>
      <c r="K471" s="8">
        <f>((K458*K465)*K365*K462)*K466</f>
        <v>20</v>
      </c>
      <c r="L471" s="8">
        <f>((L458*L465)*L365*L462)*L466</f>
        <v>10</v>
      </c>
      <c r="N471" s="163"/>
      <c r="O471" s="163"/>
      <c r="P471" s="163"/>
      <c r="R471" s="8">
        <f>((R458*R465)*R365*R462)*R466</f>
        <v>20</v>
      </c>
      <c r="S471" s="8">
        <f>((S458*S465)*S365*S462)*S466</f>
        <v>20</v>
      </c>
      <c r="T471" s="8">
        <f>((T458*T465)*T365*T462)*T466</f>
        <v>10</v>
      </c>
      <c r="V471" s="163"/>
      <c r="W471" s="163"/>
      <c r="X471" s="163"/>
      <c r="Z471" s="8">
        <f>((Z458*Z465)*Z365*Z462)*Z466</f>
        <v>20</v>
      </c>
      <c r="AA471" s="8">
        <f>((AA458*AA465)*AA365*AA462)*AA466</f>
        <v>20</v>
      </c>
      <c r="AB471" s="8">
        <f>((AB458*AB465)*AB365*AB462)*AB466</f>
        <v>10</v>
      </c>
      <c r="AD471" s="163"/>
      <c r="AE471" s="163"/>
      <c r="AF471" s="163"/>
      <c r="AH471" s="8">
        <f>((AH458*AH465)*AH365*AH462)*AH466</f>
        <v>20</v>
      </c>
      <c r="AI471" s="8">
        <f>((AI458*AI465)*AI365*AI462)*AI466</f>
        <v>20</v>
      </c>
      <c r="AJ471" s="8">
        <f>((AJ458*AJ465)*AJ365*AJ462)*AJ466</f>
        <v>10</v>
      </c>
      <c r="AL471" s="163"/>
      <c r="AM471" s="163"/>
      <c r="AN471" s="163"/>
      <c r="AP471" s="8">
        <f>((AP458*AP465)*AP365*AP462)*AP466</f>
        <v>20</v>
      </c>
      <c r="AQ471" s="8">
        <f>((AQ458*AQ465)*AQ365*AQ462)*AQ466</f>
        <v>20</v>
      </c>
      <c r="AR471" s="8">
        <f>((AR458*AR465)*AR365*AR462)*AR466</f>
        <v>10</v>
      </c>
      <c r="AT471" s="163"/>
      <c r="AU471" s="163"/>
      <c r="AV471" s="163"/>
      <c r="AX471" s="8">
        <f t="shared" si="101"/>
        <v>100</v>
      </c>
      <c r="AY471" s="8">
        <f t="shared" si="101"/>
        <v>100</v>
      </c>
      <c r="AZ471" s="8">
        <f t="shared" si="101"/>
        <v>50</v>
      </c>
      <c r="BB471" s="8">
        <f t="shared" si="102"/>
        <v>0</v>
      </c>
      <c r="BC471" s="8">
        <f t="shared" si="102"/>
        <v>0</v>
      </c>
      <c r="BD471" s="8">
        <f t="shared" si="102"/>
        <v>0</v>
      </c>
    </row>
    <row r="472" spans="1:56" outlineLevel="1">
      <c r="A472">
        <v>1</v>
      </c>
      <c r="B472">
        <v>1</v>
      </c>
      <c r="D472" s="9" t="s">
        <v>358</v>
      </c>
      <c r="F472"/>
      <c r="I472" t="s">
        <v>421</v>
      </c>
      <c r="J472" s="8">
        <f>(J463*J464*J365*J462)*J466</f>
        <v>162</v>
      </c>
      <c r="K472" s="8">
        <f>(K463*K464*K365*K462)*K466</f>
        <v>16.2</v>
      </c>
      <c r="L472" s="8">
        <f>(L463*L464*L365*L462)*L466</f>
        <v>8.1</v>
      </c>
      <c r="N472" s="163"/>
      <c r="O472" s="163"/>
      <c r="P472" s="163"/>
      <c r="R472" s="8">
        <f>(R463*R464*R365*R462)*R466</f>
        <v>162</v>
      </c>
      <c r="S472" s="8">
        <f>(S463*S464*S365*S462)*S466</f>
        <v>16.2</v>
      </c>
      <c r="T472" s="8">
        <f>(T463*T464*T365*T462)*T466</f>
        <v>8.1</v>
      </c>
      <c r="V472" s="163"/>
      <c r="W472" s="163"/>
      <c r="X472" s="163"/>
      <c r="Z472" s="8">
        <f>(Z463*Z464*Z365*Z462)*Z466</f>
        <v>162</v>
      </c>
      <c r="AA472" s="8">
        <f>(AA463*AA464*AA365*AA462)*AA466</f>
        <v>16.2</v>
      </c>
      <c r="AB472" s="8">
        <f>(AB463*AB464*AB365*AB462)*AB466</f>
        <v>8.1</v>
      </c>
      <c r="AD472" s="163"/>
      <c r="AE472" s="163"/>
      <c r="AF472" s="163"/>
      <c r="AH472" s="8">
        <f>(AH463*AH464*AH365*AH462)*AH466</f>
        <v>162</v>
      </c>
      <c r="AI472" s="8">
        <f>(AI463*AI464*AI365*AI462)*AI466</f>
        <v>16.2</v>
      </c>
      <c r="AJ472" s="8">
        <f>(AJ463*AJ464*AJ365*AJ462)*AJ466</f>
        <v>8.1</v>
      </c>
      <c r="AL472" s="163"/>
      <c r="AM472" s="163"/>
      <c r="AN472" s="163"/>
      <c r="AP472" s="8">
        <f>(AP463*AP464*AP365*AP462)*AP466</f>
        <v>162</v>
      </c>
      <c r="AQ472" s="8">
        <f>(AQ463*AQ464*AQ365*AQ462)*AQ466</f>
        <v>16.2</v>
      </c>
      <c r="AR472" s="8">
        <f>(AR463*AR464*AR365*AR462)*AR466</f>
        <v>8.1</v>
      </c>
      <c r="AT472" s="163"/>
      <c r="AU472" s="163"/>
      <c r="AV472" s="163"/>
      <c r="AX472" s="8">
        <f t="shared" si="101"/>
        <v>810</v>
      </c>
      <c r="AY472" s="8">
        <f t="shared" si="101"/>
        <v>81</v>
      </c>
      <c r="AZ472" s="8">
        <f t="shared" si="101"/>
        <v>40.5</v>
      </c>
      <c r="BB472" s="8">
        <f t="shared" si="102"/>
        <v>0</v>
      </c>
      <c r="BC472" s="8">
        <f t="shared" si="102"/>
        <v>0</v>
      </c>
      <c r="BD472" s="8">
        <f t="shared" si="102"/>
        <v>0</v>
      </c>
    </row>
    <row r="473" spans="1:56">
      <c r="A473">
        <v>1</v>
      </c>
      <c r="B473" s="12" t="s">
        <v>145</v>
      </c>
      <c r="D473" s="7" t="s">
        <v>146</v>
      </c>
      <c r="F473"/>
      <c r="I473" t="s">
        <v>421</v>
      </c>
      <c r="J473" s="3">
        <f>SUM(J468:J472)</f>
        <v>203.6</v>
      </c>
      <c r="K473" s="3">
        <f>SUM(K468:K472)</f>
        <v>57.8</v>
      </c>
      <c r="L473" s="3">
        <f>SUM(L468:L472)</f>
        <v>39.699999999999996</v>
      </c>
      <c r="N473" s="3">
        <f>SUM(N468:N472)</f>
        <v>0</v>
      </c>
      <c r="O473" s="3">
        <f>SUM(O468:O472)</f>
        <v>0</v>
      </c>
      <c r="P473" s="3">
        <f>SUM(P468:P472)</f>
        <v>0</v>
      </c>
      <c r="R473" s="3">
        <f>SUM(R468:R472)</f>
        <v>203.6</v>
      </c>
      <c r="S473" s="3">
        <f>SUM(S468:S472)</f>
        <v>57.8</v>
      </c>
      <c r="T473" s="3">
        <f>SUM(T468:T472)</f>
        <v>39.699999999999996</v>
      </c>
      <c r="V473" s="3">
        <f>SUM(V468:V472)</f>
        <v>0</v>
      </c>
      <c r="W473" s="3">
        <f>SUM(W468:W472)</f>
        <v>0</v>
      </c>
      <c r="X473" s="3">
        <f>SUM(X468:X472)</f>
        <v>0</v>
      </c>
      <c r="Z473" s="3">
        <f>SUM(Z468:Z472)</f>
        <v>203.6</v>
      </c>
      <c r="AA473" s="3">
        <f>SUM(AA468:AA472)</f>
        <v>57.8</v>
      </c>
      <c r="AB473" s="3">
        <f>SUM(AB468:AB472)</f>
        <v>39.699999999999996</v>
      </c>
      <c r="AD473" s="3">
        <f>SUM(AD468:AD472)</f>
        <v>0</v>
      </c>
      <c r="AE473" s="3">
        <f>SUM(AE468:AE472)</f>
        <v>0</v>
      </c>
      <c r="AF473" s="3">
        <f>SUM(AF468:AF472)</f>
        <v>0</v>
      </c>
      <c r="AH473" s="3">
        <f>SUM(AH468:AH472)</f>
        <v>203.6</v>
      </c>
      <c r="AI473" s="3">
        <f>SUM(AI468:AI472)</f>
        <v>57.8</v>
      </c>
      <c r="AJ473" s="3">
        <f>SUM(AJ468:AJ472)</f>
        <v>39.699999999999996</v>
      </c>
      <c r="AL473" s="3">
        <f>SUM(AL468:AL472)</f>
        <v>0</v>
      </c>
      <c r="AM473" s="3">
        <f>SUM(AM468:AM472)</f>
        <v>0</v>
      </c>
      <c r="AN473" s="3">
        <f>SUM(AN468:AN472)</f>
        <v>0</v>
      </c>
      <c r="AP473" s="3">
        <f>SUM(AP468:AP472)</f>
        <v>203.6</v>
      </c>
      <c r="AQ473" s="3">
        <f>SUM(AQ468:AQ472)</f>
        <v>57.8</v>
      </c>
      <c r="AR473" s="3">
        <f>SUM(AR468:AR472)</f>
        <v>39.699999999999996</v>
      </c>
      <c r="AT473" s="3">
        <f>SUM(AT468:AT472)</f>
        <v>0</v>
      </c>
      <c r="AU473" s="3">
        <f>SUM(AU468:AU472)</f>
        <v>0</v>
      </c>
      <c r="AV473" s="3">
        <f>SUM(AV468:AV472)</f>
        <v>0</v>
      </c>
      <c r="AX473" s="3">
        <f>J473+R473+Z473+AH473+AP473</f>
        <v>1018</v>
      </c>
      <c r="AY473" s="3">
        <f t="shared" si="101"/>
        <v>289</v>
      </c>
      <c r="AZ473" s="3">
        <f t="shared" si="101"/>
        <v>198.49999999999997</v>
      </c>
      <c r="BB473" s="3">
        <f t="shared" si="102"/>
        <v>0</v>
      </c>
      <c r="BC473" s="3">
        <f t="shared" si="102"/>
        <v>0</v>
      </c>
      <c r="BD473" s="3">
        <f t="shared" si="102"/>
        <v>0</v>
      </c>
    </row>
    <row r="474" spans="1:56">
      <c r="A474">
        <v>1</v>
      </c>
      <c r="B474" s="12" t="s">
        <v>145</v>
      </c>
      <c r="C474" s="6"/>
      <c r="E474" s="6"/>
      <c r="F474" s="6"/>
      <c r="G474" s="6"/>
      <c r="I474" t="s">
        <v>421</v>
      </c>
      <c r="L474" s="3">
        <f>J473+K473+L473</f>
        <v>301.09999999999997</v>
      </c>
      <c r="P474" s="3">
        <f>N473+O473+P473</f>
        <v>0</v>
      </c>
      <c r="T474" s="3">
        <f>R473+S473+T473</f>
        <v>301.09999999999997</v>
      </c>
      <c r="X474" s="3">
        <f>V473+W473+X473</f>
        <v>0</v>
      </c>
      <c r="AB474" s="3">
        <f>Z473+AA473+AB473</f>
        <v>301.09999999999997</v>
      </c>
      <c r="AF474" s="3">
        <f>AD473+AE473+AF473</f>
        <v>0</v>
      </c>
      <c r="AJ474" s="3">
        <f>AH473+AI473+AJ473</f>
        <v>301.09999999999997</v>
      </c>
      <c r="AN474" s="3">
        <f>AL473+AM473+AN473</f>
        <v>0</v>
      </c>
      <c r="AR474" s="3">
        <f>AP473+AQ473+AR473</f>
        <v>301.09999999999997</v>
      </c>
      <c r="AV474" s="3">
        <f>AT473+AU473+AV473</f>
        <v>0</v>
      </c>
      <c r="AZ474" s="3">
        <f>AX473+AY473+AZ473</f>
        <v>1505.5</v>
      </c>
      <c r="BD474" s="3">
        <f>BB473+BC473+BD473</f>
        <v>0</v>
      </c>
    </row>
    <row r="475" spans="1:56">
      <c r="A475">
        <v>1</v>
      </c>
      <c r="B475" s="12" t="s">
        <v>147</v>
      </c>
      <c r="D475" s="7" t="s">
        <v>148</v>
      </c>
      <c r="F475"/>
      <c r="I475" t="s">
        <v>421</v>
      </c>
      <c r="J475" s="3">
        <f>SUM(J468:J472)</f>
        <v>203.6</v>
      </c>
      <c r="K475" s="3">
        <f>SUM(K468:K472)</f>
        <v>57.8</v>
      </c>
      <c r="L475" s="3">
        <f>SUM(L468:L472)</f>
        <v>39.699999999999996</v>
      </c>
      <c r="N475" s="3">
        <f>SUM(N468:N472)</f>
        <v>0</v>
      </c>
      <c r="O475" s="3">
        <f>SUM(O468:O472)</f>
        <v>0</v>
      </c>
      <c r="P475" s="3">
        <f>SUM(P468:P472)</f>
        <v>0</v>
      </c>
      <c r="R475" s="3">
        <f>SUM(R468:R472)</f>
        <v>203.6</v>
      </c>
      <c r="S475" s="3">
        <f>SUM(S468:S472)</f>
        <v>57.8</v>
      </c>
      <c r="T475" s="3">
        <f>SUM(T468:T472)</f>
        <v>39.699999999999996</v>
      </c>
      <c r="V475" s="3">
        <f>SUM(V468:V472)</f>
        <v>0</v>
      </c>
      <c r="W475" s="3">
        <f>SUM(W468:W472)</f>
        <v>0</v>
      </c>
      <c r="X475" s="3">
        <f>SUM(X468:X472)</f>
        <v>0</v>
      </c>
      <c r="Z475" s="3">
        <f>SUM(Z468:Z472)</f>
        <v>203.6</v>
      </c>
      <c r="AA475" s="3">
        <f>SUM(AA468:AA472)</f>
        <v>57.8</v>
      </c>
      <c r="AB475" s="3">
        <f>SUM(AB468:AB472)</f>
        <v>39.699999999999996</v>
      </c>
      <c r="AD475" s="3">
        <f>SUM(AD468:AD472)</f>
        <v>0</v>
      </c>
      <c r="AE475" s="3">
        <f>SUM(AE468:AE472)</f>
        <v>0</v>
      </c>
      <c r="AF475" s="3">
        <f>SUM(AF468:AF472)</f>
        <v>0</v>
      </c>
      <c r="AH475" s="3">
        <f>SUM(AH468:AH472)</f>
        <v>203.6</v>
      </c>
      <c r="AI475" s="3">
        <f>SUM(AI468:AI472)</f>
        <v>57.8</v>
      </c>
      <c r="AJ475" s="3">
        <f>SUM(AJ468:AJ472)</f>
        <v>39.699999999999996</v>
      </c>
      <c r="AL475" s="3">
        <f>SUM(AL468:AL472)</f>
        <v>0</v>
      </c>
      <c r="AM475" s="3">
        <f>SUM(AM468:AM472)</f>
        <v>0</v>
      </c>
      <c r="AN475" s="3">
        <f>SUM(AN468:AN472)</f>
        <v>0</v>
      </c>
      <c r="AP475" s="3">
        <f>SUM(AP468:AP472)</f>
        <v>203.6</v>
      </c>
      <c r="AQ475" s="3">
        <f>SUM(AQ468:AQ472)</f>
        <v>57.8</v>
      </c>
      <c r="AR475" s="3">
        <f>SUM(AR468:AR472)</f>
        <v>39.699999999999996</v>
      </c>
      <c r="AT475" s="3">
        <f>SUM(AT468:AT472)</f>
        <v>0</v>
      </c>
      <c r="AU475" s="3">
        <f>SUM(AU468:AU472)</f>
        <v>0</v>
      </c>
      <c r="AV475" s="3">
        <f>SUM(AV468:AV472)</f>
        <v>0</v>
      </c>
      <c r="AX475" s="3">
        <f>J475+R475+Z475+AH475+AP475</f>
        <v>1018</v>
      </c>
      <c r="AY475" s="3">
        <f t="shared" ref="AY475:AZ475" si="103">K475+S475+AA475+AI475+AQ475</f>
        <v>289</v>
      </c>
      <c r="AZ475" s="3">
        <f t="shared" si="103"/>
        <v>198.49999999999997</v>
      </c>
      <c r="BB475" s="3">
        <f t="shared" ref="BB475:BD475" si="104">N475+V475+AD475+AL475+AT475</f>
        <v>0</v>
      </c>
      <c r="BC475" s="3">
        <f t="shared" si="104"/>
        <v>0</v>
      </c>
      <c r="BD475" s="3">
        <f t="shared" si="104"/>
        <v>0</v>
      </c>
    </row>
    <row r="476" spans="1:56">
      <c r="A476">
        <v>1</v>
      </c>
      <c r="B476" s="12" t="s">
        <v>147</v>
      </c>
      <c r="C476" s="6"/>
      <c r="E476" s="6"/>
      <c r="F476" s="6"/>
      <c r="G476" s="6"/>
      <c r="I476" t="s">
        <v>421</v>
      </c>
      <c r="L476" s="3">
        <f>J475+K475+L475</f>
        <v>301.09999999999997</v>
      </c>
      <c r="P476" s="3">
        <f>N475+O475+P475</f>
        <v>0</v>
      </c>
      <c r="T476" s="3">
        <f>R475+S475+T475</f>
        <v>301.09999999999997</v>
      </c>
      <c r="X476" s="3">
        <f>V475+W475+X475</f>
        <v>0</v>
      </c>
      <c r="AB476" s="3">
        <f>Z475+AA475+AB475</f>
        <v>301.09999999999997</v>
      </c>
      <c r="AF476" s="3">
        <f>AD475+AE475+AF475</f>
        <v>0</v>
      </c>
      <c r="AJ476" s="3">
        <f>AH475+AI475+AJ475</f>
        <v>301.09999999999997</v>
      </c>
      <c r="AN476" s="3">
        <f>AL475+AM475+AN475</f>
        <v>0</v>
      </c>
      <c r="AR476" s="3">
        <f>AP475+AQ475+AR475</f>
        <v>301.09999999999997</v>
      </c>
      <c r="AV476" s="3">
        <f>AT475+AU475+AV475</f>
        <v>0</v>
      </c>
      <c r="AZ476" s="3">
        <f>AX475+AY475+AZ475</f>
        <v>1505.5</v>
      </c>
      <c r="BD476" s="3">
        <f>BB475+BC475+BD475</f>
        <v>0</v>
      </c>
    </row>
    <row r="477" spans="1:56" collapsed="1">
      <c r="A477">
        <v>1</v>
      </c>
      <c r="B477">
        <v>1</v>
      </c>
      <c r="F477"/>
      <c r="J477" s="6" t="s">
        <v>82</v>
      </c>
      <c r="K477" s="6"/>
      <c r="L477" s="6"/>
      <c r="M477" s="6"/>
      <c r="N477" s="6" t="s">
        <v>83</v>
      </c>
      <c r="O477" s="6"/>
      <c r="P477" s="6"/>
      <c r="R477" s="6" t="s">
        <v>82</v>
      </c>
      <c r="S477" s="6"/>
      <c r="T477" s="6"/>
      <c r="U477" s="6"/>
      <c r="V477" s="6" t="s">
        <v>83</v>
      </c>
      <c r="W477" s="6"/>
      <c r="X477" s="6"/>
      <c r="Z477" s="6" t="s">
        <v>82</v>
      </c>
      <c r="AA477" s="6"/>
      <c r="AB477" s="6"/>
      <c r="AC477" s="6"/>
      <c r="AD477" s="6" t="s">
        <v>83</v>
      </c>
      <c r="AE477" s="6"/>
      <c r="AF477" s="6"/>
      <c r="AH477" s="6" t="s">
        <v>82</v>
      </c>
      <c r="AI477" s="6"/>
      <c r="AJ477" s="6"/>
      <c r="AK477" s="6"/>
      <c r="AL477" s="6" t="s">
        <v>83</v>
      </c>
      <c r="AM477" s="6"/>
      <c r="AN477" s="6"/>
      <c r="AP477" s="6" t="s">
        <v>82</v>
      </c>
      <c r="AQ477" s="6"/>
      <c r="AR477" s="6"/>
      <c r="AS477" s="6"/>
      <c r="AT477" s="6" t="s">
        <v>83</v>
      </c>
      <c r="AU477" s="6"/>
      <c r="AV477" s="6"/>
      <c r="AX477" s="6" t="s">
        <v>82</v>
      </c>
      <c r="AY477" s="6"/>
      <c r="AZ477" s="6"/>
      <c r="BA477" s="6"/>
      <c r="BB477" s="6" t="s">
        <v>83</v>
      </c>
      <c r="BC477" s="6"/>
      <c r="BD477" s="6"/>
    </row>
    <row r="478" spans="1:56">
      <c r="A478" s="12" t="s">
        <v>84</v>
      </c>
      <c r="B478" s="12" t="s">
        <v>85</v>
      </c>
      <c r="D478" s="4" t="s">
        <v>361</v>
      </c>
      <c r="E478" s="43"/>
      <c r="F478" s="44"/>
      <c r="G478" s="45"/>
      <c r="H478" s="46"/>
      <c r="I478" t="s">
        <v>421</v>
      </c>
      <c r="J478" s="21" t="s">
        <v>86</v>
      </c>
      <c r="K478" s="20"/>
      <c r="L478" s="19"/>
      <c r="N478" s="21" t="s">
        <v>86</v>
      </c>
      <c r="O478" s="20"/>
      <c r="P478" s="19"/>
      <c r="R478" s="21" t="s">
        <v>87</v>
      </c>
      <c r="S478" s="20"/>
      <c r="T478" s="19"/>
      <c r="V478" s="21" t="s">
        <v>87</v>
      </c>
      <c r="W478" s="20"/>
      <c r="X478" s="19"/>
      <c r="Z478" s="21" t="s">
        <v>88</v>
      </c>
      <c r="AA478" s="20"/>
      <c r="AB478" s="19"/>
      <c r="AD478" s="21" t="s">
        <v>88</v>
      </c>
      <c r="AE478" s="20"/>
      <c r="AF478" s="19"/>
      <c r="AH478" s="21" t="s">
        <v>89</v>
      </c>
      <c r="AI478" s="20"/>
      <c r="AJ478" s="19"/>
      <c r="AL478" s="21" t="s">
        <v>89</v>
      </c>
      <c r="AM478" s="20"/>
      <c r="AN478" s="19"/>
      <c r="AP478" s="21" t="s">
        <v>90</v>
      </c>
      <c r="AQ478" s="20"/>
      <c r="AR478" s="19"/>
      <c r="AT478" s="21" t="s">
        <v>90</v>
      </c>
      <c r="AU478" s="20"/>
      <c r="AV478" s="19"/>
      <c r="AX478" s="21" t="s">
        <v>91</v>
      </c>
      <c r="AY478" s="20"/>
      <c r="AZ478" s="19"/>
      <c r="BB478" s="21" t="s">
        <v>91</v>
      </c>
      <c r="BC478" s="20"/>
      <c r="BD478" s="19"/>
    </row>
    <row r="479" spans="1:56">
      <c r="A479" s="12" t="s">
        <v>84</v>
      </c>
      <c r="B479" s="12" t="s">
        <v>85</v>
      </c>
      <c r="D479" s="7"/>
      <c r="E479" s="7" t="s">
        <v>151</v>
      </c>
      <c r="F479" s="18" t="s">
        <v>92</v>
      </c>
      <c r="G479" s="7" t="s">
        <v>93</v>
      </c>
      <c r="H479" s="17" t="s">
        <v>94</v>
      </c>
      <c r="I479" t="s">
        <v>421</v>
      </c>
      <c r="J479" s="18" t="s">
        <v>8</v>
      </c>
      <c r="K479" s="18" t="s">
        <v>9</v>
      </c>
      <c r="L479" s="18" t="s">
        <v>10</v>
      </c>
      <c r="N479" s="18" t="s">
        <v>8</v>
      </c>
      <c r="O479" s="18" t="s">
        <v>9</v>
      </c>
      <c r="P479" s="18" t="s">
        <v>10</v>
      </c>
      <c r="R479" s="18" t="s">
        <v>8</v>
      </c>
      <c r="S479" s="18" t="s">
        <v>9</v>
      </c>
      <c r="T479" s="18" t="s">
        <v>10</v>
      </c>
      <c r="V479" s="18" t="s">
        <v>8</v>
      </c>
      <c r="W479" s="18" t="s">
        <v>9</v>
      </c>
      <c r="X479" s="18" t="s">
        <v>10</v>
      </c>
      <c r="Z479" s="18" t="s">
        <v>8</v>
      </c>
      <c r="AA479" s="18" t="s">
        <v>9</v>
      </c>
      <c r="AB479" s="18" t="s">
        <v>10</v>
      </c>
      <c r="AD479" s="18" t="s">
        <v>8</v>
      </c>
      <c r="AE479" s="18" t="s">
        <v>9</v>
      </c>
      <c r="AF479" s="18" t="s">
        <v>10</v>
      </c>
      <c r="AH479" s="18" t="s">
        <v>8</v>
      </c>
      <c r="AI479" s="18" t="s">
        <v>9</v>
      </c>
      <c r="AJ479" s="18" t="s">
        <v>10</v>
      </c>
      <c r="AL479" s="18" t="s">
        <v>8</v>
      </c>
      <c r="AM479" s="18" t="s">
        <v>9</v>
      </c>
      <c r="AN479" s="18" t="s">
        <v>10</v>
      </c>
      <c r="AP479" s="18" t="s">
        <v>8</v>
      </c>
      <c r="AQ479" s="18" t="s">
        <v>9</v>
      </c>
      <c r="AR479" s="18" t="s">
        <v>10</v>
      </c>
      <c r="AT479" s="18" t="s">
        <v>8</v>
      </c>
      <c r="AU479" s="18" t="s">
        <v>9</v>
      </c>
      <c r="AV479" s="18" t="s">
        <v>10</v>
      </c>
      <c r="AX479" s="18" t="s">
        <v>8</v>
      </c>
      <c r="AY479" s="18" t="s">
        <v>9</v>
      </c>
      <c r="AZ479" s="18" t="s">
        <v>10</v>
      </c>
      <c r="BB479" s="18" t="s">
        <v>8</v>
      </c>
      <c r="BC479" s="18" t="s">
        <v>9</v>
      </c>
      <c r="BD479" s="18" t="s">
        <v>10</v>
      </c>
    </row>
    <row r="480" spans="1:56" ht="18.75" customHeight="1" outlineLevel="1">
      <c r="A480" s="12" t="s">
        <v>84</v>
      </c>
      <c r="B480">
        <v>1</v>
      </c>
      <c r="D480" s="9" t="s">
        <v>332</v>
      </c>
      <c r="E480" s="5" t="s">
        <v>337</v>
      </c>
      <c r="F480" s="10" t="s">
        <v>338</v>
      </c>
      <c r="G480" s="5"/>
      <c r="H480" s="5" t="s">
        <v>17</v>
      </c>
      <c r="I480" t="s">
        <v>421</v>
      </c>
      <c r="J480" s="9">
        <v>128</v>
      </c>
      <c r="K480" s="9">
        <v>128</v>
      </c>
      <c r="L480" s="9">
        <v>128</v>
      </c>
      <c r="N480" s="165"/>
      <c r="O480" s="165"/>
      <c r="P480" s="164"/>
      <c r="R480" s="9">
        <v>128</v>
      </c>
      <c r="S480" s="9">
        <v>128</v>
      </c>
      <c r="T480" s="9">
        <v>128</v>
      </c>
      <c r="V480" s="165"/>
      <c r="W480" s="165"/>
      <c r="X480" s="164"/>
      <c r="Z480" s="9">
        <v>128</v>
      </c>
      <c r="AA480" s="9">
        <v>128</v>
      </c>
      <c r="AB480" s="9">
        <v>128</v>
      </c>
      <c r="AD480" s="165"/>
      <c r="AE480" s="165"/>
      <c r="AF480" s="164"/>
      <c r="AH480" s="9">
        <v>128</v>
      </c>
      <c r="AI480" s="9">
        <v>128</v>
      </c>
      <c r="AJ480" s="9">
        <v>128</v>
      </c>
      <c r="AL480" s="165"/>
      <c r="AM480" s="165"/>
      <c r="AN480" s="164"/>
      <c r="AP480" s="9">
        <v>128</v>
      </c>
      <c r="AQ480" s="9">
        <v>128</v>
      </c>
      <c r="AR480" s="9">
        <v>128</v>
      </c>
      <c r="AT480" s="165"/>
      <c r="AU480" s="165"/>
      <c r="AV480" s="164"/>
    </row>
    <row r="481" spans="1:56" ht="18.75" customHeight="1" outlineLevel="1">
      <c r="A481" s="12" t="s">
        <v>84</v>
      </c>
      <c r="B481">
        <v>1</v>
      </c>
      <c r="D481" s="9" t="s">
        <v>339</v>
      </c>
      <c r="E481" s="65" t="s">
        <v>340</v>
      </c>
      <c r="F481" s="10" t="s">
        <v>341</v>
      </c>
      <c r="G481" s="5"/>
      <c r="H481" s="5" t="s">
        <v>17</v>
      </c>
      <c r="I481" t="s">
        <v>421</v>
      </c>
      <c r="J481" s="9">
        <v>2</v>
      </c>
      <c r="K481" s="9">
        <v>2</v>
      </c>
      <c r="L481" s="9">
        <v>2</v>
      </c>
      <c r="N481" s="165"/>
      <c r="O481" s="165"/>
      <c r="P481" s="164"/>
      <c r="R481" s="9">
        <v>2</v>
      </c>
      <c r="S481" s="9">
        <v>2</v>
      </c>
      <c r="T481" s="9">
        <v>2</v>
      </c>
      <c r="V481" s="165"/>
      <c r="W481" s="165"/>
      <c r="X481" s="164"/>
      <c r="Z481" s="9">
        <v>2</v>
      </c>
      <c r="AA481" s="9">
        <v>2</v>
      </c>
      <c r="AB481" s="9">
        <v>2</v>
      </c>
      <c r="AD481" s="165"/>
      <c r="AE481" s="165"/>
      <c r="AF481" s="164"/>
      <c r="AH481" s="9">
        <v>2</v>
      </c>
      <c r="AI481" s="9">
        <v>2</v>
      </c>
      <c r="AJ481" s="9">
        <v>2</v>
      </c>
      <c r="AL481" s="165"/>
      <c r="AM481" s="165"/>
      <c r="AN481" s="164"/>
      <c r="AP481" s="9">
        <v>2</v>
      </c>
      <c r="AQ481" s="9">
        <v>2</v>
      </c>
      <c r="AR481" s="9">
        <v>2</v>
      </c>
      <c r="AT481" s="165"/>
      <c r="AU481" s="165"/>
      <c r="AV481" s="164"/>
    </row>
    <row r="482" spans="1:56" ht="18.75" customHeight="1" outlineLevel="1">
      <c r="A482" s="12" t="s">
        <v>84</v>
      </c>
      <c r="B482">
        <v>1</v>
      </c>
      <c r="D482" s="9" t="s">
        <v>342</v>
      </c>
      <c r="E482" s="5"/>
      <c r="F482" s="10" t="s">
        <v>343</v>
      </c>
      <c r="G482" s="5"/>
      <c r="H482" s="5" t="s">
        <v>98</v>
      </c>
      <c r="I482" t="s">
        <v>421</v>
      </c>
      <c r="J482" s="9">
        <v>3000</v>
      </c>
      <c r="K482" s="9">
        <v>3000</v>
      </c>
      <c r="L482" s="9">
        <v>3000</v>
      </c>
      <c r="N482" s="165"/>
      <c r="O482" s="165"/>
      <c r="P482" s="165"/>
      <c r="R482" s="9">
        <v>3000</v>
      </c>
      <c r="S482" s="9">
        <v>3000</v>
      </c>
      <c r="T482" s="9">
        <v>3000</v>
      </c>
      <c r="V482" s="165"/>
      <c r="W482" s="165"/>
      <c r="X482" s="165"/>
      <c r="Z482" s="9">
        <v>3000</v>
      </c>
      <c r="AA482" s="9">
        <v>3000</v>
      </c>
      <c r="AB482" s="9">
        <v>3000</v>
      </c>
      <c r="AD482" s="165"/>
      <c r="AE482" s="165"/>
      <c r="AF482" s="165"/>
      <c r="AH482" s="9">
        <v>3000</v>
      </c>
      <c r="AI482" s="9">
        <v>3000</v>
      </c>
      <c r="AJ482" s="9">
        <v>3000</v>
      </c>
      <c r="AL482" s="165"/>
      <c r="AM482" s="165"/>
      <c r="AN482" s="165"/>
      <c r="AP482" s="9">
        <v>3000</v>
      </c>
      <c r="AQ482" s="9">
        <v>3000</v>
      </c>
      <c r="AR482" s="9">
        <v>3000</v>
      </c>
      <c r="AT482" s="165"/>
      <c r="AU482" s="165"/>
      <c r="AV482" s="165"/>
    </row>
    <row r="483" spans="1:56" ht="18.75" customHeight="1" outlineLevel="1">
      <c r="A483" s="12" t="s">
        <v>84</v>
      </c>
      <c r="B483">
        <v>1</v>
      </c>
      <c r="D483" s="9" t="s">
        <v>344</v>
      </c>
      <c r="E483" s="5"/>
      <c r="F483" s="10" t="s">
        <v>345</v>
      </c>
      <c r="G483" s="5"/>
      <c r="H483" s="5" t="s">
        <v>17</v>
      </c>
      <c r="I483" t="s">
        <v>421</v>
      </c>
      <c r="J483" s="9">
        <v>150</v>
      </c>
      <c r="K483" s="9">
        <v>150</v>
      </c>
      <c r="L483" s="9">
        <v>150</v>
      </c>
      <c r="N483" s="165"/>
      <c r="O483" s="165"/>
      <c r="P483" s="165"/>
      <c r="R483" s="9">
        <v>150</v>
      </c>
      <c r="S483" s="9">
        <v>150</v>
      </c>
      <c r="T483" s="9">
        <v>150</v>
      </c>
      <c r="V483" s="165"/>
      <c r="W483" s="165"/>
      <c r="X483" s="165"/>
      <c r="Z483" s="9">
        <v>150</v>
      </c>
      <c r="AA483" s="9">
        <v>150</v>
      </c>
      <c r="AB483" s="9">
        <v>150</v>
      </c>
      <c r="AD483" s="165"/>
      <c r="AE483" s="165"/>
      <c r="AF483" s="165"/>
      <c r="AH483" s="9">
        <v>150</v>
      </c>
      <c r="AI483" s="9">
        <v>150</v>
      </c>
      <c r="AJ483" s="9">
        <v>150</v>
      </c>
      <c r="AL483" s="165"/>
      <c r="AM483" s="165"/>
      <c r="AN483" s="165"/>
      <c r="AP483" s="9">
        <v>150</v>
      </c>
      <c r="AQ483" s="9">
        <v>150</v>
      </c>
      <c r="AR483" s="9">
        <v>150</v>
      </c>
      <c r="AT483" s="165"/>
      <c r="AU483" s="165"/>
      <c r="AV483" s="165"/>
    </row>
    <row r="484" spans="1:56" ht="18.75" customHeight="1" outlineLevel="1">
      <c r="A484" s="12" t="s">
        <v>84</v>
      </c>
      <c r="B484">
        <v>1</v>
      </c>
      <c r="D484" s="9" t="s">
        <v>346</v>
      </c>
      <c r="E484" s="65" t="s">
        <v>340</v>
      </c>
      <c r="F484" s="10" t="s">
        <v>106</v>
      </c>
      <c r="G484" s="5"/>
      <c r="H484" s="5" t="s">
        <v>17</v>
      </c>
      <c r="I484" t="s">
        <v>421</v>
      </c>
      <c r="J484" s="9">
        <v>2</v>
      </c>
      <c r="K484" s="9">
        <v>2</v>
      </c>
      <c r="L484" s="25">
        <v>1</v>
      </c>
      <c r="N484" s="165"/>
      <c r="O484" s="165"/>
      <c r="P484" s="164"/>
      <c r="R484" s="9">
        <v>2</v>
      </c>
      <c r="S484" s="9">
        <v>2</v>
      </c>
      <c r="T484" s="25">
        <v>1</v>
      </c>
      <c r="V484" s="165"/>
      <c r="W484" s="165"/>
      <c r="X484" s="164"/>
      <c r="Z484" s="9">
        <v>2</v>
      </c>
      <c r="AA484" s="9">
        <v>2</v>
      </c>
      <c r="AB484" s="25">
        <v>1</v>
      </c>
      <c r="AD484" s="165"/>
      <c r="AE484" s="165"/>
      <c r="AF484" s="164"/>
      <c r="AH484" s="9">
        <v>2</v>
      </c>
      <c r="AI484" s="9">
        <v>2</v>
      </c>
      <c r="AJ484" s="25">
        <v>1</v>
      </c>
      <c r="AL484" s="165"/>
      <c r="AM484" s="165"/>
      <c r="AN484" s="164"/>
      <c r="AP484" s="9">
        <v>2</v>
      </c>
      <c r="AQ484" s="9">
        <v>2</v>
      </c>
      <c r="AR484" s="25">
        <v>1</v>
      </c>
      <c r="AT484" s="165"/>
      <c r="AU484" s="165"/>
      <c r="AV484" s="164"/>
    </row>
    <row r="485" spans="1:56" ht="18.75" customHeight="1" outlineLevel="1">
      <c r="A485" s="12" t="s">
        <v>84</v>
      </c>
      <c r="B485">
        <v>1</v>
      </c>
      <c r="D485" s="9" t="s">
        <v>347</v>
      </c>
      <c r="E485" s="65" t="s">
        <v>348</v>
      </c>
      <c r="F485" s="10" t="s">
        <v>349</v>
      </c>
      <c r="G485" s="5"/>
      <c r="H485" s="5" t="s">
        <v>106</v>
      </c>
      <c r="I485" t="s">
        <v>421</v>
      </c>
      <c r="J485" s="9">
        <v>27</v>
      </c>
      <c r="K485" s="25">
        <v>2.7</v>
      </c>
      <c r="L485" s="25">
        <v>2.7</v>
      </c>
      <c r="N485" s="164"/>
      <c r="O485" s="164"/>
      <c r="P485" s="164"/>
      <c r="R485" s="9">
        <v>27</v>
      </c>
      <c r="S485" s="25">
        <v>2.7</v>
      </c>
      <c r="T485" s="25">
        <v>2.7</v>
      </c>
      <c r="V485" s="164"/>
      <c r="W485" s="164"/>
      <c r="X485" s="164"/>
      <c r="Z485" s="9">
        <v>27</v>
      </c>
      <c r="AA485" s="25">
        <v>2.7</v>
      </c>
      <c r="AB485" s="25">
        <v>2.7</v>
      </c>
      <c r="AD485" s="164"/>
      <c r="AE485" s="164"/>
      <c r="AF485" s="164"/>
      <c r="AH485" s="9">
        <v>27</v>
      </c>
      <c r="AI485" s="25">
        <v>2.7</v>
      </c>
      <c r="AJ485" s="25">
        <v>2.7</v>
      </c>
      <c r="AL485" s="164"/>
      <c r="AM485" s="164"/>
      <c r="AN485" s="164"/>
      <c r="AP485" s="9">
        <v>27</v>
      </c>
      <c r="AQ485" s="25">
        <v>2.7</v>
      </c>
      <c r="AR485" s="25">
        <v>2.7</v>
      </c>
      <c r="AT485" s="164"/>
      <c r="AU485" s="164"/>
      <c r="AV485" s="164"/>
    </row>
    <row r="486" spans="1:56" ht="18.75" customHeight="1" outlineLevel="1">
      <c r="A486" s="12" t="s">
        <v>84</v>
      </c>
      <c r="B486">
        <v>1</v>
      </c>
      <c r="D486" s="9" t="s">
        <v>350</v>
      </c>
      <c r="E486" s="65" t="s">
        <v>351</v>
      </c>
      <c r="F486" s="10" t="s">
        <v>352</v>
      </c>
      <c r="G486" s="5"/>
      <c r="H486" s="5" t="s">
        <v>106</v>
      </c>
      <c r="I486" t="s">
        <v>421</v>
      </c>
      <c r="J486" s="9">
        <v>30</v>
      </c>
      <c r="K486" s="9">
        <v>30</v>
      </c>
      <c r="L486" s="9">
        <v>30</v>
      </c>
      <c r="N486" s="164"/>
      <c r="O486" s="164"/>
      <c r="P486" s="164"/>
      <c r="R486" s="9">
        <v>30</v>
      </c>
      <c r="S486" s="9">
        <v>30</v>
      </c>
      <c r="T486" s="9">
        <v>30</v>
      </c>
      <c r="V486" s="164"/>
      <c r="W486" s="164"/>
      <c r="X486" s="164"/>
      <c r="Z486" s="9">
        <v>30</v>
      </c>
      <c r="AA486" s="9">
        <v>30</v>
      </c>
      <c r="AB486" s="9">
        <v>30</v>
      </c>
      <c r="AD486" s="164"/>
      <c r="AE486" s="164"/>
      <c r="AF486" s="164"/>
      <c r="AH486" s="9">
        <v>30</v>
      </c>
      <c r="AI486" s="9">
        <v>30</v>
      </c>
      <c r="AJ486" s="9">
        <v>30</v>
      </c>
      <c r="AL486" s="164"/>
      <c r="AM486" s="164"/>
      <c r="AN486" s="164"/>
      <c r="AP486" s="9">
        <v>30</v>
      </c>
      <c r="AQ486" s="9">
        <v>30</v>
      </c>
      <c r="AR486" s="9">
        <v>30</v>
      </c>
      <c r="AT486" s="164"/>
      <c r="AU486" s="164"/>
      <c r="AV486" s="164"/>
    </row>
    <row r="487" spans="1:56" ht="18.75" customHeight="1" outlineLevel="1">
      <c r="A487" s="12" t="s">
        <v>84</v>
      </c>
      <c r="B487">
        <v>1</v>
      </c>
      <c r="D487" s="9" t="s">
        <v>353</v>
      </c>
      <c r="E487" s="65" t="s">
        <v>354</v>
      </c>
      <c r="F487" s="10" t="s">
        <v>106</v>
      </c>
      <c r="G487" s="5"/>
      <c r="H487" s="5" t="s">
        <v>17</v>
      </c>
      <c r="I487" t="s">
        <v>421</v>
      </c>
      <c r="J487" s="24">
        <v>1</v>
      </c>
      <c r="K487" s="24">
        <v>1</v>
      </c>
      <c r="L487" s="24">
        <v>1</v>
      </c>
      <c r="N487" s="166"/>
      <c r="O487" s="166"/>
      <c r="P487" s="166"/>
      <c r="R487" s="24">
        <v>1</v>
      </c>
      <c r="S487" s="24">
        <v>1</v>
      </c>
      <c r="T487" s="24">
        <v>1</v>
      </c>
      <c r="V487" s="166"/>
      <c r="W487" s="166"/>
      <c r="X487" s="166"/>
      <c r="Z487" s="24">
        <v>1</v>
      </c>
      <c r="AA487" s="24">
        <v>1</v>
      </c>
      <c r="AB487" s="24">
        <v>1</v>
      </c>
      <c r="AD487" s="166"/>
      <c r="AE487" s="166"/>
      <c r="AF487" s="166"/>
      <c r="AH487" s="24">
        <v>1</v>
      </c>
      <c r="AI487" s="24">
        <v>1</v>
      </c>
      <c r="AJ487" s="24">
        <v>1</v>
      </c>
      <c r="AL487" s="166"/>
      <c r="AM487" s="166"/>
      <c r="AN487" s="166"/>
      <c r="AP487" s="24">
        <v>1</v>
      </c>
      <c r="AQ487" s="24">
        <v>1</v>
      </c>
      <c r="AR487" s="24">
        <v>1</v>
      </c>
      <c r="AT487" s="166"/>
      <c r="AU487" s="166"/>
      <c r="AV487" s="166"/>
    </row>
    <row r="488" spans="1:56" ht="18.75" customHeight="1" outlineLevel="1">
      <c r="A488" s="12" t="s">
        <v>84</v>
      </c>
      <c r="B488">
        <v>1</v>
      </c>
      <c r="D488" s="9" t="s">
        <v>284</v>
      </c>
      <c r="E488" s="88" t="s">
        <v>355</v>
      </c>
      <c r="F488" s="10" t="s">
        <v>356</v>
      </c>
      <c r="G488" s="5"/>
      <c r="H488" s="5" t="s">
        <v>17</v>
      </c>
      <c r="I488" t="s">
        <v>421</v>
      </c>
      <c r="J488" s="9">
        <v>2</v>
      </c>
      <c r="K488" s="9">
        <v>2</v>
      </c>
      <c r="L488" s="9">
        <v>2</v>
      </c>
      <c r="N488" s="165"/>
      <c r="O488" s="165"/>
      <c r="P488" s="165"/>
      <c r="R488" s="9">
        <v>2</v>
      </c>
      <c r="S488" s="9">
        <v>2</v>
      </c>
      <c r="T488" s="9">
        <v>2</v>
      </c>
      <c r="V488" s="165"/>
      <c r="W488" s="165"/>
      <c r="X488" s="165"/>
      <c r="Z488" s="9">
        <v>2</v>
      </c>
      <c r="AA488" s="9">
        <v>2</v>
      </c>
      <c r="AB488" s="9">
        <v>2</v>
      </c>
      <c r="AD488" s="165"/>
      <c r="AE488" s="165"/>
      <c r="AF488" s="165"/>
      <c r="AH488" s="9">
        <v>2</v>
      </c>
      <c r="AI488" s="9">
        <v>2</v>
      </c>
      <c r="AJ488" s="9">
        <v>2</v>
      </c>
      <c r="AL488" s="165"/>
      <c r="AM488" s="165"/>
      <c r="AN488" s="165"/>
      <c r="AP488" s="9">
        <v>2</v>
      </c>
      <c r="AQ488" s="9">
        <v>2</v>
      </c>
      <c r="AR488" s="9">
        <v>2</v>
      </c>
      <c r="AT488" s="165"/>
      <c r="AU488" s="165"/>
      <c r="AV488" s="165"/>
    </row>
    <row r="489" spans="1:56" ht="18.75" customHeight="1" outlineLevel="1">
      <c r="A489">
        <v>1</v>
      </c>
      <c r="B489">
        <v>1</v>
      </c>
      <c r="F489"/>
      <c r="I489" t="s">
        <v>421</v>
      </c>
    </row>
    <row r="490" spans="1:56" ht="18.75" customHeight="1" outlineLevel="1">
      <c r="A490">
        <v>1</v>
      </c>
      <c r="B490">
        <v>1</v>
      </c>
      <c r="D490" s="9" t="s">
        <v>332</v>
      </c>
      <c r="F490"/>
      <c r="I490" t="s">
        <v>421</v>
      </c>
      <c r="J490" s="8">
        <f>J480*J481*J362</f>
        <v>24.576000000000001</v>
      </c>
      <c r="K490" s="8">
        <f>K480*K481*K362</f>
        <v>24.576000000000001</v>
      </c>
      <c r="L490" s="8">
        <f>L480*L481*L362</f>
        <v>24.576000000000001</v>
      </c>
      <c r="N490" s="163"/>
      <c r="O490" s="163"/>
      <c r="P490" s="163"/>
      <c r="R490" s="8">
        <f>R480*R481*R362</f>
        <v>24.576000000000001</v>
      </c>
      <c r="S490" s="8">
        <f>S480*S481*S362</f>
        <v>24.576000000000001</v>
      </c>
      <c r="T490" s="8">
        <f>T480*T481*T362</f>
        <v>24.576000000000001</v>
      </c>
      <c r="V490" s="163"/>
      <c r="W490" s="163"/>
      <c r="X490" s="163"/>
      <c r="Z490" s="8">
        <f>Z480*Z481*Z362</f>
        <v>24.576000000000001</v>
      </c>
      <c r="AA490" s="8">
        <f>AA480*AA481*AA362</f>
        <v>24.576000000000001</v>
      </c>
      <c r="AB490" s="8">
        <f>AB480*AB481*AB362</f>
        <v>24.576000000000001</v>
      </c>
      <c r="AD490" s="163"/>
      <c r="AE490" s="163"/>
      <c r="AF490" s="163"/>
      <c r="AH490" s="8">
        <f>AH480*AH481*AH362</f>
        <v>24.576000000000001</v>
      </c>
      <c r="AI490" s="8">
        <f>AI480*AI481*AI362</f>
        <v>24.576000000000001</v>
      </c>
      <c r="AJ490" s="8">
        <f>AJ480*AJ481*AJ362</f>
        <v>24.576000000000001</v>
      </c>
      <c r="AL490" s="163"/>
      <c r="AM490" s="163"/>
      <c r="AN490" s="163"/>
      <c r="AP490" s="8">
        <f>AP480*AP481*AP362</f>
        <v>24.576000000000001</v>
      </c>
      <c r="AQ490" s="8">
        <f>AQ480*AQ481*AQ362</f>
        <v>24.576000000000001</v>
      </c>
      <c r="AR490" s="8">
        <f>AR480*AR481*AR362</f>
        <v>24.576000000000001</v>
      </c>
      <c r="AT490" s="163"/>
      <c r="AU490" s="163"/>
      <c r="AV490" s="163"/>
      <c r="AX490" s="8">
        <f t="shared" ref="AX490:AZ495" si="105">J490+R490+Z490+AH490+AP490</f>
        <v>122.88</v>
      </c>
      <c r="AY490" s="8">
        <f t="shared" si="105"/>
        <v>122.88</v>
      </c>
      <c r="AZ490" s="8">
        <f t="shared" si="105"/>
        <v>122.88</v>
      </c>
      <c r="BB490" s="8">
        <f t="shared" ref="BB490:BD495" si="106">N490+V490+AD490+AL490+AT490</f>
        <v>0</v>
      </c>
      <c r="BC490" s="8">
        <f t="shared" si="106"/>
        <v>0</v>
      </c>
      <c r="BD490" s="8">
        <f t="shared" si="106"/>
        <v>0</v>
      </c>
    </row>
    <row r="491" spans="1:56" ht="18.75" customHeight="1" outlineLevel="1">
      <c r="A491">
        <v>1</v>
      </c>
      <c r="B491">
        <v>1</v>
      </c>
      <c r="D491" s="9" t="s">
        <v>342</v>
      </c>
      <c r="F491"/>
      <c r="I491" t="s">
        <v>421</v>
      </c>
      <c r="J491" s="8">
        <f>(J482-3000)*J363</f>
        <v>0</v>
      </c>
      <c r="K491" s="8">
        <f>(K482-3000)*K363</f>
        <v>0</v>
      </c>
      <c r="L491" s="8">
        <f>(L482-3000)*L363</f>
        <v>0</v>
      </c>
      <c r="N491" s="163"/>
      <c r="O491" s="163"/>
      <c r="P491" s="163"/>
      <c r="R491" s="8">
        <f>(R482-3000)*R363</f>
        <v>0</v>
      </c>
      <c r="S491" s="8">
        <f>(S482-3000)*S363</f>
        <v>0</v>
      </c>
      <c r="T491" s="8">
        <f>(T482-3000)*T363</f>
        <v>0</v>
      </c>
      <c r="V491" s="163"/>
      <c r="W491" s="163"/>
      <c r="X491" s="163"/>
      <c r="Z491" s="8">
        <f>(Z482-3000)*Z363</f>
        <v>0</v>
      </c>
      <c r="AA491" s="8">
        <f>(AA482-3000)*AA363</f>
        <v>0</v>
      </c>
      <c r="AB491" s="8">
        <f>(AB482-3000)*AB363</f>
        <v>0</v>
      </c>
      <c r="AD491" s="163"/>
      <c r="AE491" s="163"/>
      <c r="AF491" s="163"/>
      <c r="AH491" s="8">
        <f>(AH482-3000)*AH363</f>
        <v>0</v>
      </c>
      <c r="AI491" s="8">
        <f>(AI482-3000)*AI363</f>
        <v>0</v>
      </c>
      <c r="AJ491" s="8">
        <f>(AJ482-3000)*AJ363</f>
        <v>0</v>
      </c>
      <c r="AL491" s="163"/>
      <c r="AM491" s="163"/>
      <c r="AN491" s="163"/>
      <c r="AP491" s="8">
        <f>(AP482-3000)*AP363</f>
        <v>0</v>
      </c>
      <c r="AQ491" s="8">
        <f>(AQ482-3000)*AQ363</f>
        <v>0</v>
      </c>
      <c r="AR491" s="8">
        <f>(AR482-3000)*AR363</f>
        <v>0</v>
      </c>
      <c r="AT491" s="163"/>
      <c r="AU491" s="163"/>
      <c r="AV491" s="163"/>
      <c r="AX491" s="8">
        <f t="shared" si="105"/>
        <v>0</v>
      </c>
      <c r="AY491" s="8">
        <f t="shared" si="105"/>
        <v>0</v>
      </c>
      <c r="AZ491" s="8">
        <f t="shared" si="105"/>
        <v>0</v>
      </c>
      <c r="BB491" s="8">
        <f t="shared" si="106"/>
        <v>0</v>
      </c>
      <c r="BC491" s="8">
        <f t="shared" si="106"/>
        <v>0</v>
      </c>
      <c r="BD491" s="8">
        <f t="shared" si="106"/>
        <v>0</v>
      </c>
    </row>
    <row r="492" spans="1:56" ht="18.75" customHeight="1" outlineLevel="1">
      <c r="A492">
        <v>1</v>
      </c>
      <c r="B492">
        <v>1</v>
      </c>
      <c r="D492" s="9" t="s">
        <v>344</v>
      </c>
      <c r="F492"/>
      <c r="I492" t="s">
        <v>421</v>
      </c>
      <c r="J492" s="8">
        <f>(J483-125)*J364*J481</f>
        <v>2.4</v>
      </c>
      <c r="K492" s="8">
        <f>(K483-125)*K364*K481</f>
        <v>2.4</v>
      </c>
      <c r="L492" s="8">
        <f>(L483-125)*L364*L481</f>
        <v>2.4</v>
      </c>
      <c r="N492" s="163"/>
      <c r="O492" s="163"/>
      <c r="P492" s="163"/>
      <c r="R492" s="8">
        <f>(R483-125)*R364*R481</f>
        <v>2.4</v>
      </c>
      <c r="S492" s="8">
        <f>(S483-125)*S364*S481</f>
        <v>2.4</v>
      </c>
      <c r="T492" s="8">
        <f>(T483-125)*T364*T481</f>
        <v>2.4</v>
      </c>
      <c r="V492" s="163"/>
      <c r="W492" s="163"/>
      <c r="X492" s="163"/>
      <c r="Z492" s="8">
        <f>(Z483-125)*Z364*Z481</f>
        <v>2.4</v>
      </c>
      <c r="AA492" s="8">
        <f>(AA483-125)*AA364*AA481</f>
        <v>2.4</v>
      </c>
      <c r="AB492" s="8">
        <f>(AB483-125)*AB364*AB481</f>
        <v>2.4</v>
      </c>
      <c r="AD492" s="163"/>
      <c r="AE492" s="163"/>
      <c r="AF492" s="163"/>
      <c r="AH492" s="8">
        <f>(AH483-125)*AH364*AH481</f>
        <v>2.4</v>
      </c>
      <c r="AI492" s="8">
        <f>(AI483-125)*AI364*AI481</f>
        <v>2.4</v>
      </c>
      <c r="AJ492" s="8">
        <f>(AJ483-125)*AJ364*AJ481</f>
        <v>2.4</v>
      </c>
      <c r="AL492" s="163"/>
      <c r="AM492" s="163"/>
      <c r="AN492" s="163"/>
      <c r="AP492" s="8">
        <f>(AP483-125)*AP364*AP481</f>
        <v>2.4</v>
      </c>
      <c r="AQ492" s="8">
        <f>(AQ483-125)*AQ364*AQ481</f>
        <v>2.4</v>
      </c>
      <c r="AR492" s="8">
        <f>(AR483-125)*AR364*AR481</f>
        <v>2.4</v>
      </c>
      <c r="AT492" s="163"/>
      <c r="AU492" s="163"/>
      <c r="AV492" s="163"/>
      <c r="AX492" s="8">
        <f t="shared" si="105"/>
        <v>12</v>
      </c>
      <c r="AY492" s="8">
        <f t="shared" si="105"/>
        <v>12</v>
      </c>
      <c r="AZ492" s="8">
        <f t="shared" si="105"/>
        <v>12</v>
      </c>
      <c r="BB492" s="8">
        <f t="shared" si="106"/>
        <v>0</v>
      </c>
      <c r="BC492" s="8">
        <f t="shared" si="106"/>
        <v>0</v>
      </c>
      <c r="BD492" s="8">
        <f t="shared" si="106"/>
        <v>0</v>
      </c>
    </row>
    <row r="493" spans="1:56" ht="18.75" customHeight="1" outlineLevel="1">
      <c r="A493">
        <v>1</v>
      </c>
      <c r="B493">
        <v>1</v>
      </c>
      <c r="D493" s="9" t="s">
        <v>357</v>
      </c>
      <c r="F493"/>
      <c r="I493" t="s">
        <v>421</v>
      </c>
      <c r="J493" s="8">
        <f>((J480*J487)*J365*J484)*J488</f>
        <v>25.6</v>
      </c>
      <c r="K493" s="8">
        <f>((K480*K487)*K365*K484)*K488</f>
        <v>25.6</v>
      </c>
      <c r="L493" s="8">
        <f>((L480*L487)*L365*L484)*L488</f>
        <v>12.8</v>
      </c>
      <c r="N493" s="163"/>
      <c r="O493" s="163"/>
      <c r="P493" s="163"/>
      <c r="R493" s="8">
        <f>((R480*R487)*R365*R484)*R488</f>
        <v>25.6</v>
      </c>
      <c r="S493" s="8">
        <f>((S480*S487)*S365*S484)*S488</f>
        <v>25.6</v>
      </c>
      <c r="T493" s="8">
        <f>((T480*T487)*T365*T484)*T488</f>
        <v>12.8</v>
      </c>
      <c r="V493" s="163"/>
      <c r="W493" s="163"/>
      <c r="X493" s="163"/>
      <c r="Z493" s="8">
        <f>((Z480*Z487)*Z365*Z484)*Z488</f>
        <v>25.6</v>
      </c>
      <c r="AA493" s="8">
        <f>((AA480*AA487)*AA365*AA484)*AA488</f>
        <v>25.6</v>
      </c>
      <c r="AB493" s="8">
        <f>((AB480*AB487)*AB365*AB484)*AB488</f>
        <v>12.8</v>
      </c>
      <c r="AD493" s="163"/>
      <c r="AE493" s="163"/>
      <c r="AF493" s="163"/>
      <c r="AH493" s="8">
        <f>((AH480*AH487)*AH365*AH484)*AH488</f>
        <v>25.6</v>
      </c>
      <c r="AI493" s="8">
        <f>((AI480*AI487)*AI365*AI484)*AI488</f>
        <v>25.6</v>
      </c>
      <c r="AJ493" s="8">
        <f>((AJ480*AJ487)*AJ365*AJ484)*AJ488</f>
        <v>12.8</v>
      </c>
      <c r="AL493" s="163"/>
      <c r="AM493" s="163"/>
      <c r="AN493" s="163"/>
      <c r="AP493" s="8">
        <f>((AP480*AP487)*AP365*AP484)*AP488</f>
        <v>25.6</v>
      </c>
      <c r="AQ493" s="8">
        <f>((AQ480*AQ487)*AQ365*AQ484)*AQ488</f>
        <v>25.6</v>
      </c>
      <c r="AR493" s="8">
        <f>((AR480*AR487)*AR365*AR484)*AR488</f>
        <v>12.8</v>
      </c>
      <c r="AT493" s="163"/>
      <c r="AU493" s="163"/>
      <c r="AV493" s="163"/>
      <c r="AX493" s="8">
        <f t="shared" si="105"/>
        <v>128</v>
      </c>
      <c r="AY493" s="8">
        <f t="shared" si="105"/>
        <v>128</v>
      </c>
      <c r="AZ493" s="8">
        <f t="shared" si="105"/>
        <v>64</v>
      </c>
      <c r="BB493" s="8">
        <f t="shared" si="106"/>
        <v>0</v>
      </c>
      <c r="BC493" s="8">
        <f t="shared" si="106"/>
        <v>0</v>
      </c>
      <c r="BD493" s="8">
        <f t="shared" si="106"/>
        <v>0</v>
      </c>
    </row>
    <row r="494" spans="1:56" ht="18.75" customHeight="1" outlineLevel="1">
      <c r="A494">
        <v>1</v>
      </c>
      <c r="B494">
        <v>1</v>
      </c>
      <c r="D494" s="9" t="s">
        <v>358</v>
      </c>
      <c r="F494"/>
      <c r="I494" t="s">
        <v>421</v>
      </c>
      <c r="J494" s="8">
        <f>(J485*J486*J365*J484)*J488</f>
        <v>162</v>
      </c>
      <c r="K494" s="8">
        <f>(K485*K486*K365*K484)*K488</f>
        <v>16.2</v>
      </c>
      <c r="L494" s="8">
        <f>(L485*L486*L365*L484)*L488</f>
        <v>8.1</v>
      </c>
      <c r="N494" s="163"/>
      <c r="O494" s="163"/>
      <c r="P494" s="163"/>
      <c r="R494" s="8">
        <f>(R485*R486*R365*R484)*R488</f>
        <v>162</v>
      </c>
      <c r="S494" s="8">
        <f>(S485*S486*S365*S484)*S488</f>
        <v>16.2</v>
      </c>
      <c r="T494" s="8">
        <f>(T485*T486*T365*T484)*T488</f>
        <v>8.1</v>
      </c>
      <c r="V494" s="163"/>
      <c r="W494" s="163"/>
      <c r="X494" s="163"/>
      <c r="Z494" s="8">
        <f>(Z485*Z486*Z365*Z484)*Z488</f>
        <v>162</v>
      </c>
      <c r="AA494" s="8">
        <f>(AA485*AA486*AA365*AA484)*AA488</f>
        <v>16.2</v>
      </c>
      <c r="AB494" s="8">
        <f>(AB485*AB486*AB365*AB484)*AB488</f>
        <v>8.1</v>
      </c>
      <c r="AD494" s="163"/>
      <c r="AE494" s="163"/>
      <c r="AF494" s="163"/>
      <c r="AH494" s="8">
        <f>(AH485*AH486*AH365*AH484)*AH488</f>
        <v>162</v>
      </c>
      <c r="AI494" s="8">
        <f>(AI485*AI486*AI365*AI484)*AI488</f>
        <v>16.2</v>
      </c>
      <c r="AJ494" s="8">
        <f>(AJ485*AJ486*AJ365*AJ484)*AJ488</f>
        <v>8.1</v>
      </c>
      <c r="AL494" s="163"/>
      <c r="AM494" s="163"/>
      <c r="AN494" s="163"/>
      <c r="AP494" s="8">
        <f>(AP485*AP486*AP365*AP484)*AP488</f>
        <v>162</v>
      </c>
      <c r="AQ494" s="8">
        <f>(AQ485*AQ486*AQ365*AQ484)*AQ488</f>
        <v>16.2</v>
      </c>
      <c r="AR494" s="8">
        <f>(AR485*AR486*AR365*AR484)*AR488</f>
        <v>8.1</v>
      </c>
      <c r="AT494" s="163"/>
      <c r="AU494" s="163"/>
      <c r="AV494" s="163"/>
      <c r="AX494" s="8">
        <f t="shared" si="105"/>
        <v>810</v>
      </c>
      <c r="AY494" s="8">
        <f t="shared" si="105"/>
        <v>81</v>
      </c>
      <c r="AZ494" s="8">
        <f t="shared" si="105"/>
        <v>40.5</v>
      </c>
      <c r="BB494" s="8">
        <f t="shared" si="106"/>
        <v>0</v>
      </c>
      <c r="BC494" s="8">
        <f t="shared" si="106"/>
        <v>0</v>
      </c>
      <c r="BD494" s="8">
        <f t="shared" si="106"/>
        <v>0</v>
      </c>
    </row>
    <row r="495" spans="1:56">
      <c r="A495">
        <v>1</v>
      </c>
      <c r="B495" s="12" t="s">
        <v>145</v>
      </c>
      <c r="D495" s="7" t="s">
        <v>146</v>
      </c>
      <c r="F495"/>
      <c r="I495" t="s">
        <v>421</v>
      </c>
      <c r="J495" s="3">
        <f>SUM(J490:J494)</f>
        <v>214.57599999999999</v>
      </c>
      <c r="K495" s="3">
        <f>SUM(K490:K494)</f>
        <v>68.775999999999996</v>
      </c>
      <c r="L495" s="3">
        <f>SUM(L490:L494)</f>
        <v>47.875999999999998</v>
      </c>
      <c r="N495" s="3">
        <f>SUM(N490:N494)</f>
        <v>0</v>
      </c>
      <c r="O495" s="3">
        <f>SUM(O490:O494)</f>
        <v>0</v>
      </c>
      <c r="P495" s="3">
        <f>SUM(P490:P494)</f>
        <v>0</v>
      </c>
      <c r="R495" s="3">
        <f>SUM(R490:R494)</f>
        <v>214.57599999999999</v>
      </c>
      <c r="S495" s="3">
        <f>SUM(S490:S494)</f>
        <v>68.775999999999996</v>
      </c>
      <c r="T495" s="3">
        <f>SUM(T490:T494)</f>
        <v>47.875999999999998</v>
      </c>
      <c r="V495" s="3">
        <f>SUM(V490:V494)</f>
        <v>0</v>
      </c>
      <c r="W495" s="3">
        <f>SUM(W490:W494)</f>
        <v>0</v>
      </c>
      <c r="X495" s="3">
        <f>SUM(X490:X494)</f>
        <v>0</v>
      </c>
      <c r="Z495" s="3">
        <f>SUM(Z490:Z494)</f>
        <v>214.57599999999999</v>
      </c>
      <c r="AA495" s="3">
        <f>SUM(AA490:AA494)</f>
        <v>68.775999999999996</v>
      </c>
      <c r="AB495" s="3">
        <f>SUM(AB490:AB494)</f>
        <v>47.875999999999998</v>
      </c>
      <c r="AD495" s="3">
        <f>SUM(AD490:AD494)</f>
        <v>0</v>
      </c>
      <c r="AE495" s="3">
        <f>SUM(AE490:AE494)</f>
        <v>0</v>
      </c>
      <c r="AF495" s="3">
        <f>SUM(AF490:AF494)</f>
        <v>0</v>
      </c>
      <c r="AH495" s="3">
        <f>SUM(AH490:AH494)</f>
        <v>214.57599999999999</v>
      </c>
      <c r="AI495" s="3">
        <f>SUM(AI490:AI494)</f>
        <v>68.775999999999996</v>
      </c>
      <c r="AJ495" s="3">
        <f>SUM(AJ490:AJ494)</f>
        <v>47.875999999999998</v>
      </c>
      <c r="AL495" s="3">
        <f>SUM(AL490:AL494)</f>
        <v>0</v>
      </c>
      <c r="AM495" s="3">
        <f>SUM(AM490:AM494)</f>
        <v>0</v>
      </c>
      <c r="AN495" s="3">
        <f>SUM(AN490:AN494)</f>
        <v>0</v>
      </c>
      <c r="AP495" s="3">
        <f>SUM(AP490:AP494)</f>
        <v>214.57599999999999</v>
      </c>
      <c r="AQ495" s="3">
        <f>SUM(AQ490:AQ494)</f>
        <v>68.775999999999996</v>
      </c>
      <c r="AR495" s="3">
        <f>SUM(AR490:AR494)</f>
        <v>47.875999999999998</v>
      </c>
      <c r="AT495" s="3">
        <f>SUM(AT490:AT494)</f>
        <v>0</v>
      </c>
      <c r="AU495" s="3">
        <f>SUM(AU490:AU494)</f>
        <v>0</v>
      </c>
      <c r="AV495" s="3">
        <f>SUM(AV490:AV494)</f>
        <v>0</v>
      </c>
      <c r="AX495" s="3">
        <f>J495+R495+Z495+AH495+AP495</f>
        <v>1072.8799999999999</v>
      </c>
      <c r="AY495" s="3">
        <f t="shared" si="105"/>
        <v>343.88</v>
      </c>
      <c r="AZ495" s="3">
        <f t="shared" si="105"/>
        <v>239.38</v>
      </c>
      <c r="BB495" s="3">
        <f t="shared" si="106"/>
        <v>0</v>
      </c>
      <c r="BC495" s="3">
        <f t="shared" si="106"/>
        <v>0</v>
      </c>
      <c r="BD495" s="3">
        <f t="shared" si="106"/>
        <v>0</v>
      </c>
    </row>
    <row r="496" spans="1:56">
      <c r="A496">
        <v>1</v>
      </c>
      <c r="B496" s="12" t="s">
        <v>145</v>
      </c>
      <c r="C496" s="6"/>
      <c r="E496" s="6"/>
      <c r="F496" s="6"/>
      <c r="G496" s="6"/>
      <c r="I496" t="s">
        <v>421</v>
      </c>
      <c r="L496" s="3">
        <f>J495+K495+L495</f>
        <v>331.22799999999995</v>
      </c>
      <c r="P496" s="3">
        <f>N495+O495+P495</f>
        <v>0</v>
      </c>
      <c r="T496" s="3">
        <f>R495+S495+T495</f>
        <v>331.22799999999995</v>
      </c>
      <c r="X496" s="3">
        <f>V495+W495+X495</f>
        <v>0</v>
      </c>
      <c r="AB496" s="3">
        <f>Z495+AA495+AB495</f>
        <v>331.22799999999995</v>
      </c>
      <c r="AF496" s="3">
        <f>AD495+AE495+AF495</f>
        <v>0</v>
      </c>
      <c r="AJ496" s="3">
        <f>AH495+AI495+AJ495</f>
        <v>331.22799999999995</v>
      </c>
      <c r="AN496" s="3">
        <f>AL495+AM495+AN495</f>
        <v>0</v>
      </c>
      <c r="AR496" s="3">
        <f>AP495+AQ495+AR495</f>
        <v>331.22799999999995</v>
      </c>
      <c r="AV496" s="3">
        <f>AT495+AU495+AV495</f>
        <v>0</v>
      </c>
      <c r="AZ496" s="3">
        <f>AX495+AY495+AZ495</f>
        <v>1656.1399999999999</v>
      </c>
      <c r="BD496" s="3">
        <f>BB495+BC495+BD495</f>
        <v>0</v>
      </c>
    </row>
    <row r="497" spans="1:56">
      <c r="A497">
        <v>1</v>
      </c>
      <c r="B497" s="12" t="s">
        <v>147</v>
      </c>
      <c r="D497" s="7" t="s">
        <v>148</v>
      </c>
      <c r="F497"/>
      <c r="I497" t="s">
        <v>421</v>
      </c>
      <c r="J497" s="3">
        <f>SUM(J490:J494)</f>
        <v>214.57599999999999</v>
      </c>
      <c r="K497" s="3">
        <f>SUM(K490:K494)</f>
        <v>68.775999999999996</v>
      </c>
      <c r="L497" s="3">
        <f>SUM(L490:L494)</f>
        <v>47.875999999999998</v>
      </c>
      <c r="N497" s="3">
        <f>SUM(N490:N494)</f>
        <v>0</v>
      </c>
      <c r="O497" s="3">
        <f>SUM(O490:O494)</f>
        <v>0</v>
      </c>
      <c r="P497" s="3">
        <f>SUM(P490:P494)</f>
        <v>0</v>
      </c>
      <c r="R497" s="3">
        <f>SUM(R490:R494)</f>
        <v>214.57599999999999</v>
      </c>
      <c r="S497" s="3">
        <f>SUM(S490:S494)</f>
        <v>68.775999999999996</v>
      </c>
      <c r="T497" s="3">
        <f>SUM(T490:T494)</f>
        <v>47.875999999999998</v>
      </c>
      <c r="V497" s="3">
        <f>SUM(V490:V494)</f>
        <v>0</v>
      </c>
      <c r="W497" s="3">
        <f>SUM(W490:W494)</f>
        <v>0</v>
      </c>
      <c r="X497" s="3">
        <f>SUM(X490:X494)</f>
        <v>0</v>
      </c>
      <c r="Z497" s="3">
        <f>SUM(Z490:Z494)</f>
        <v>214.57599999999999</v>
      </c>
      <c r="AA497" s="3">
        <f>SUM(AA490:AA494)</f>
        <v>68.775999999999996</v>
      </c>
      <c r="AB497" s="3">
        <f>SUM(AB490:AB494)</f>
        <v>47.875999999999998</v>
      </c>
      <c r="AD497" s="3">
        <f>SUM(AD490:AD494)</f>
        <v>0</v>
      </c>
      <c r="AE497" s="3">
        <f>SUM(AE490:AE494)</f>
        <v>0</v>
      </c>
      <c r="AF497" s="3">
        <f>SUM(AF490:AF494)</f>
        <v>0</v>
      </c>
      <c r="AH497" s="3">
        <f>SUM(AH490:AH494)</f>
        <v>214.57599999999999</v>
      </c>
      <c r="AI497" s="3">
        <f>SUM(AI490:AI494)</f>
        <v>68.775999999999996</v>
      </c>
      <c r="AJ497" s="3">
        <f>SUM(AJ490:AJ494)</f>
        <v>47.875999999999998</v>
      </c>
      <c r="AL497" s="3">
        <f>SUM(AL490:AL494)</f>
        <v>0</v>
      </c>
      <c r="AM497" s="3">
        <f>SUM(AM490:AM494)</f>
        <v>0</v>
      </c>
      <c r="AN497" s="3">
        <f>SUM(AN490:AN494)</f>
        <v>0</v>
      </c>
      <c r="AP497" s="3">
        <f>SUM(AP490:AP494)</f>
        <v>214.57599999999999</v>
      </c>
      <c r="AQ497" s="3">
        <f>SUM(AQ490:AQ494)</f>
        <v>68.775999999999996</v>
      </c>
      <c r="AR497" s="3">
        <f>SUM(AR490:AR494)</f>
        <v>47.875999999999998</v>
      </c>
      <c r="AT497" s="3">
        <f>SUM(AT490:AT494)</f>
        <v>0</v>
      </c>
      <c r="AU497" s="3">
        <f>SUM(AU490:AU494)</f>
        <v>0</v>
      </c>
      <c r="AV497" s="3">
        <f>SUM(AV490:AV494)</f>
        <v>0</v>
      </c>
      <c r="AX497" s="3">
        <f>J497+R497+Z497+AH497+AP497</f>
        <v>1072.8799999999999</v>
      </c>
      <c r="AY497" s="3">
        <f t="shared" ref="AY497:AZ497" si="107">K497+S497+AA497+AI497+AQ497</f>
        <v>343.88</v>
      </c>
      <c r="AZ497" s="3">
        <f t="shared" si="107"/>
        <v>239.38</v>
      </c>
      <c r="BB497" s="3">
        <f t="shared" ref="BB497:BD497" si="108">N497+V497+AD497+AL497+AT497</f>
        <v>0</v>
      </c>
      <c r="BC497" s="3">
        <f t="shared" si="108"/>
        <v>0</v>
      </c>
      <c r="BD497" s="3">
        <f t="shared" si="108"/>
        <v>0</v>
      </c>
    </row>
    <row r="498" spans="1:56">
      <c r="A498">
        <v>1</v>
      </c>
      <c r="B498" s="12" t="s">
        <v>147</v>
      </c>
      <c r="C498" s="6"/>
      <c r="E498" s="6"/>
      <c r="F498" s="6"/>
      <c r="G498" s="6"/>
      <c r="I498" t="s">
        <v>421</v>
      </c>
      <c r="L498" s="3">
        <f>J497+K497+L497</f>
        <v>331.22799999999995</v>
      </c>
      <c r="P498" s="3">
        <f>N497+O497+P497</f>
        <v>0</v>
      </c>
      <c r="T498" s="3">
        <f>R497+S497+T497</f>
        <v>331.22799999999995</v>
      </c>
      <c r="X498" s="3">
        <f>V497+W497+X497</f>
        <v>0</v>
      </c>
      <c r="AB498" s="3">
        <f>Z497+AA497+AB497</f>
        <v>331.22799999999995</v>
      </c>
      <c r="AF498" s="3">
        <f>AD497+AE497+AF497</f>
        <v>0</v>
      </c>
      <c r="AJ498" s="3">
        <f>AH497+AI497+AJ497</f>
        <v>331.22799999999995</v>
      </c>
      <c r="AN498" s="3">
        <f>AL497+AM497+AN497</f>
        <v>0</v>
      </c>
      <c r="AR498" s="3">
        <f>AP497+AQ497+AR497</f>
        <v>331.22799999999995</v>
      </c>
      <c r="AV498" s="3">
        <f>AT497+AU497+AV497</f>
        <v>0</v>
      </c>
      <c r="AZ498" s="3">
        <f>AX497+AY497+AZ497</f>
        <v>1656.1399999999999</v>
      </c>
      <c r="BD498" s="3">
        <f>BB497+BC497+BD497</f>
        <v>0</v>
      </c>
    </row>
    <row r="499" spans="1:56" collapsed="1">
      <c r="A499">
        <v>1</v>
      </c>
      <c r="B499">
        <v>1</v>
      </c>
      <c r="F499"/>
    </row>
    <row r="500" spans="1:56">
      <c r="A500">
        <v>1</v>
      </c>
      <c r="B500" s="12" t="s">
        <v>145</v>
      </c>
      <c r="D500" s="94" t="s">
        <v>146</v>
      </c>
      <c r="F500"/>
      <c r="J500" s="3">
        <f>J385+J407+J429+J451+J473+J495</f>
        <v>1215.9759999999999</v>
      </c>
      <c r="K500" s="3">
        <f>K385+K407+K429+K451+K473+K495</f>
        <v>559.87599999999998</v>
      </c>
      <c r="L500" s="3">
        <f>L385+L407+L429+L451+L473+L495</f>
        <v>376.57599999999996</v>
      </c>
      <c r="N500" s="3">
        <f>N385+N407+N429+N451+N473+N495</f>
        <v>406.6437600000001</v>
      </c>
      <c r="O500" s="3">
        <f>O385+O407+O429+O451+O473+O495</f>
        <v>200.40357599999999</v>
      </c>
      <c r="P500" s="3">
        <f>P385+P407+P429+P451+P473+P495</f>
        <v>56.510800000000003</v>
      </c>
      <c r="R500" s="3">
        <f>R385+R407+R429+R451+R473+R495</f>
        <v>1215.9759999999999</v>
      </c>
      <c r="S500" s="3">
        <f>S385+S407+S429+S451+S473+S495</f>
        <v>559.87599999999998</v>
      </c>
      <c r="T500" s="3">
        <f>T385+T407+T429+T451+T473+T495</f>
        <v>376.57599999999996</v>
      </c>
      <c r="V500" s="3">
        <f>V385+V407+V429+V451+V473+V495</f>
        <v>293.06232000000006</v>
      </c>
      <c r="W500" s="3">
        <f>W385+W407+W429+W451+W473+W495</f>
        <v>189.04543200000001</v>
      </c>
      <c r="X500" s="3">
        <f>X385+X407+X429+X451+X473+X495</f>
        <v>56.510800000000003</v>
      </c>
      <c r="Z500" s="3">
        <f>Z385+Z407+Z429+Z451+Z473+Z495</f>
        <v>1215.9759999999999</v>
      </c>
      <c r="AA500" s="3">
        <f>AA385+AA407+AA429+AA451+AA473+AA495</f>
        <v>559.87599999999998</v>
      </c>
      <c r="AB500" s="3">
        <f>AB385+AB407+AB429+AB451+AB473+AB495</f>
        <v>376.57599999999996</v>
      </c>
      <c r="AD500" s="3">
        <f>AD385+AD407+AD429+AD451+AD473+AD495</f>
        <v>489.07800000000003</v>
      </c>
      <c r="AE500" s="3">
        <f>AE385+AE407+AE429+AE451+AE473+AE495</f>
        <v>208.64699999999999</v>
      </c>
      <c r="AF500" s="3">
        <f>AF385+AF407+AF429+AF451+AF473+AF495</f>
        <v>56.510800000000003</v>
      </c>
      <c r="AH500" s="3">
        <f>AH385+AH407+AH429+AH451+AH473+AH495</f>
        <v>1215.9759999999999</v>
      </c>
      <c r="AI500" s="3">
        <f>AI385+AI407+AI429+AI451+AI473+AI495</f>
        <v>559.87599999999998</v>
      </c>
      <c r="AJ500" s="3">
        <f>AJ385+AJ407+AJ429+AJ451+AJ473+AJ495</f>
        <v>376.57599999999996</v>
      </c>
      <c r="AL500" s="3">
        <f>AL385+AL407+AL429+AL451+AL473+AL495</f>
        <v>349.12727999999998</v>
      </c>
      <c r="AM500" s="3">
        <f>AM385+AM407+AM429+AM451+AM473+AM495</f>
        <v>194.651928</v>
      </c>
      <c r="AN500" s="3">
        <f>AN385+AN407+AN429+AN451+AN473+AN495</f>
        <v>56.510800000000003</v>
      </c>
      <c r="AP500" s="3">
        <f>AP385+AP407+AP429+AP451+AP473+AP495</f>
        <v>1215.9759999999999</v>
      </c>
      <c r="AQ500" s="3">
        <f>AQ385+AQ407+AQ429+AQ451+AQ473+AQ495</f>
        <v>559.87599999999998</v>
      </c>
      <c r="AR500" s="3">
        <f>AR385+AR407+AR429+AR451+AR473+AR495</f>
        <v>376.57599999999996</v>
      </c>
      <c r="AT500" s="3">
        <f>AT385+AT407+AT429+AT451+AT473+AT495</f>
        <v>334.12824000000006</v>
      </c>
      <c r="AU500" s="3">
        <f>AU385+AU407+AU429+AU451+AU473+AU495</f>
        <v>193.15202399999998</v>
      </c>
      <c r="AV500" s="3">
        <f>AV385+AV407+AV429+AV451+AV473+AV495</f>
        <v>56.510800000000003</v>
      </c>
      <c r="AX500" s="3">
        <f>AX385+AX407+AX429+AX451+AX473+AX495</f>
        <v>6079.88</v>
      </c>
      <c r="AY500" s="3">
        <f>AY385+AY407+AY429+AY451+AY473+AY495</f>
        <v>2799.38</v>
      </c>
      <c r="AZ500" s="3">
        <f>AZ385+AZ407+AZ429+AZ451+AZ473+AZ495</f>
        <v>1882.88</v>
      </c>
      <c r="BB500" s="3">
        <f>BB385+BB407+BB429+BB451+BB473+BB495</f>
        <v>1872.0396000000001</v>
      </c>
      <c r="BC500" s="3">
        <f>BC385+BC407+BC429+BC451+BC473+BC495</f>
        <v>985.89996000000008</v>
      </c>
      <c r="BD500" s="3">
        <f>BD385+BD407+BD429+BD451+BD473+BD495</f>
        <v>282.55400000000003</v>
      </c>
    </row>
    <row r="501" spans="1:56">
      <c r="A501">
        <v>1</v>
      </c>
      <c r="B501" s="12" t="s">
        <v>145</v>
      </c>
      <c r="F501"/>
      <c r="L501" s="3">
        <f>J500+K500+L500</f>
        <v>2152.4279999999999</v>
      </c>
      <c r="P501" s="3">
        <f>N500+O500+P500</f>
        <v>663.5581360000001</v>
      </c>
      <c r="T501" s="3">
        <f>R500+S500+T500</f>
        <v>2152.4279999999999</v>
      </c>
      <c r="X501" s="3">
        <f>V500+W500+X500</f>
        <v>538.61855200000002</v>
      </c>
      <c r="AB501" s="3">
        <f>Z500+AA500+AB500</f>
        <v>2152.4279999999999</v>
      </c>
      <c r="AF501" s="3">
        <f>AD500+AE500+AF500</f>
        <v>754.23580000000004</v>
      </c>
      <c r="AJ501" s="3">
        <f>AH500+AI500+AJ500</f>
        <v>2152.4279999999999</v>
      </c>
      <c r="AN501" s="3">
        <f>AL500+AM500+AN500</f>
        <v>600.29000799999994</v>
      </c>
      <c r="AR501" s="3">
        <f>AP500+AQ500+AR500</f>
        <v>2152.4279999999999</v>
      </c>
      <c r="AV501" s="3">
        <f>AT500+AU500+AV500</f>
        <v>583.79106400000001</v>
      </c>
      <c r="AZ501" s="3">
        <f>AX500+AY500+AZ500</f>
        <v>10762.14</v>
      </c>
      <c r="BD501" s="3">
        <f>BB500+BC500+BD500</f>
        <v>3140.4935600000003</v>
      </c>
    </row>
    <row r="502" spans="1:56">
      <c r="A502">
        <v>1</v>
      </c>
      <c r="B502" s="12" t="s">
        <v>147</v>
      </c>
      <c r="D502" s="94" t="s">
        <v>148</v>
      </c>
      <c r="F502"/>
      <c r="J502" s="3">
        <f>J387+J409+J431+J453+J475+J497</f>
        <v>1215.9759999999999</v>
      </c>
      <c r="K502" s="3">
        <f>K387+K409+K431+K453+K475+K497</f>
        <v>559.87599999999998</v>
      </c>
      <c r="L502" s="3">
        <f>L387+L409+L431+L453+L475+L497</f>
        <v>376.57599999999996</v>
      </c>
      <c r="N502" s="3">
        <f>N387+N409+N431+N453+N475+N497</f>
        <v>406.6437600000001</v>
      </c>
      <c r="O502" s="3">
        <f>O387+O409+O431+O453+O475+O497</f>
        <v>200.40357599999999</v>
      </c>
      <c r="P502" s="3">
        <f>P387+P409+P431+P453+P475+P497</f>
        <v>56.510800000000003</v>
      </c>
      <c r="R502" s="3">
        <f>R387+R409+R431+R453+R475+R497</f>
        <v>1215.9759999999999</v>
      </c>
      <c r="S502" s="3">
        <f>S387+S409+S431+S453+S475+S497</f>
        <v>559.87599999999998</v>
      </c>
      <c r="T502" s="3">
        <f>T387+T409+T431+T453+T475+T497</f>
        <v>376.57599999999996</v>
      </c>
      <c r="V502" s="3">
        <f>V387+V409+V431+V453+V475+V497</f>
        <v>293.06232000000006</v>
      </c>
      <c r="W502" s="3">
        <f>W387+W409+W431+W453+W475+W497</f>
        <v>189.04543200000001</v>
      </c>
      <c r="X502" s="3">
        <f>X387+X409+X431+X453+X475+X497</f>
        <v>56.510800000000003</v>
      </c>
      <c r="Z502" s="3">
        <f>Z387+Z409+Z431+Z453+Z475+Z497</f>
        <v>1215.9759999999999</v>
      </c>
      <c r="AA502" s="3">
        <f>AA387+AA409+AA431+AA453+AA475+AA497</f>
        <v>559.87599999999998</v>
      </c>
      <c r="AB502" s="3">
        <f>AB387+AB409+AB431+AB453+AB475+AB497</f>
        <v>376.57599999999996</v>
      </c>
      <c r="AD502" s="3">
        <f>AD387+AD409+AD431+AD453+AD475+AD497</f>
        <v>489.07800000000003</v>
      </c>
      <c r="AE502" s="3">
        <f>AE387+AE409+AE431+AE453+AE475+AE497</f>
        <v>208.64699999999999</v>
      </c>
      <c r="AF502" s="3">
        <f>AF387+AF409+AF431+AF453+AF475+AF497</f>
        <v>56.510800000000003</v>
      </c>
      <c r="AH502" s="3">
        <f>AH387+AH409+AH431+AH453+AH475+AH497</f>
        <v>1215.9759999999999</v>
      </c>
      <c r="AI502" s="3">
        <f>AI387+AI409+AI431+AI453+AI475+AI497</f>
        <v>559.87599999999998</v>
      </c>
      <c r="AJ502" s="3">
        <f>AJ387+AJ409+AJ431+AJ453+AJ475+AJ497</f>
        <v>376.57599999999996</v>
      </c>
      <c r="AL502" s="3">
        <f>AL387+AL409+AL431+AL453+AL475+AL497</f>
        <v>349.12727999999998</v>
      </c>
      <c r="AM502" s="3">
        <f>AM387+AM409+AM431+AM453+AM475+AM497</f>
        <v>194.651928</v>
      </c>
      <c r="AN502" s="3">
        <f>AN387+AN409+AN431+AN453+AN475+AN497</f>
        <v>56.510800000000003</v>
      </c>
      <c r="AP502" s="3">
        <f>AP387+AP409+AP431+AP453+AP475+AP497</f>
        <v>1215.9759999999999</v>
      </c>
      <c r="AQ502" s="3">
        <f>AQ387+AQ409+AQ431+AQ453+AQ475+AQ497</f>
        <v>559.87599999999998</v>
      </c>
      <c r="AR502" s="3">
        <f>AR387+AR409+AR431+AR453+AR475+AR497</f>
        <v>376.57599999999996</v>
      </c>
      <c r="AT502" s="3">
        <f>AT387+AT409+AT431+AT453+AT475+AT497</f>
        <v>334.12824000000006</v>
      </c>
      <c r="AU502" s="3">
        <f>AU387+AU409+AU431+AU453+AU475+AU497</f>
        <v>193.15202399999998</v>
      </c>
      <c r="AV502" s="3">
        <f>AV387+AV409+AV431+AV453+AV475+AV497</f>
        <v>56.510800000000003</v>
      </c>
      <c r="AX502" s="3">
        <f>AX387+AX409+AX431+AX453+AX475+AX497</f>
        <v>6079.88</v>
      </c>
      <c r="AY502" s="3">
        <f>AY387+AY409+AY431+AY453+AY475+AY497</f>
        <v>2799.38</v>
      </c>
      <c r="AZ502" s="3">
        <f>AZ387+AZ409+AZ431+AZ453+AZ475+AZ497</f>
        <v>1882.88</v>
      </c>
      <c r="BB502" s="3">
        <f>BB387+BB409+BB431+BB453+BB475+BB497</f>
        <v>1872.0396000000001</v>
      </c>
      <c r="BC502" s="3">
        <f>BC387+BC409+BC431+BC453+BC475+BC497</f>
        <v>985.89996000000008</v>
      </c>
      <c r="BD502" s="3">
        <f>BD387+BD409+BD431+BD453+BD475+BD497</f>
        <v>282.55400000000003</v>
      </c>
    </row>
    <row r="503" spans="1:56">
      <c r="A503">
        <v>1</v>
      </c>
      <c r="B503" s="12" t="s">
        <v>147</v>
      </c>
      <c r="F503"/>
      <c r="L503" s="3">
        <f>J502+K502+L502</f>
        <v>2152.4279999999999</v>
      </c>
      <c r="P503" s="3">
        <f>N502+O502+P502</f>
        <v>663.5581360000001</v>
      </c>
      <c r="T503" s="3">
        <f>R502+S502+T502</f>
        <v>2152.4279999999999</v>
      </c>
      <c r="X503" s="3">
        <f>V502+W502+X502</f>
        <v>538.61855200000002</v>
      </c>
      <c r="AB503" s="3">
        <f>Z502+AA502+AB502</f>
        <v>2152.4279999999999</v>
      </c>
      <c r="AF503" s="3">
        <f>AD502+AE502+AF502</f>
        <v>754.23580000000004</v>
      </c>
      <c r="AJ503" s="3">
        <f>AH502+AI502+AJ502</f>
        <v>2152.4279999999999</v>
      </c>
      <c r="AN503" s="3">
        <f>AL502+AM502+AN502</f>
        <v>600.29000799999994</v>
      </c>
      <c r="AR503" s="3">
        <f>AP502+AQ502+AR502</f>
        <v>2152.4279999999999</v>
      </c>
      <c r="AV503" s="3">
        <f>AT502+AU502+AV502</f>
        <v>583.79106400000001</v>
      </c>
      <c r="AZ503" s="3">
        <f>AX502+AY502+AZ502</f>
        <v>10762.14</v>
      </c>
      <c r="BD503" s="3">
        <f>BB502+BC502+BD502</f>
        <v>3140.4935600000003</v>
      </c>
    </row>
    <row r="504" spans="1:56">
      <c r="A504">
        <v>1</v>
      </c>
      <c r="B504">
        <v>1</v>
      </c>
      <c r="F504"/>
    </row>
    <row r="505" spans="1:56">
      <c r="A505">
        <v>1</v>
      </c>
      <c r="B505">
        <v>1</v>
      </c>
      <c r="F505"/>
      <c r="N505" s="2">
        <f>N500-J500</f>
        <v>-809.33223999999973</v>
      </c>
      <c r="O505" s="2">
        <f>O500-K500</f>
        <v>-359.47242399999999</v>
      </c>
      <c r="P505" s="2">
        <f>P500-L500</f>
        <v>-320.06519999999995</v>
      </c>
      <c r="V505" s="2">
        <f>V500-R500</f>
        <v>-922.91367999999989</v>
      </c>
      <c r="W505" s="2">
        <f>W500-S500</f>
        <v>-370.83056799999997</v>
      </c>
      <c r="X505" s="2">
        <f>X500-T500</f>
        <v>-320.06519999999995</v>
      </c>
      <c r="AD505" s="2">
        <f>AD500-Z500</f>
        <v>-726.89799999999991</v>
      </c>
      <c r="AE505" s="2">
        <f>AE500-AA500</f>
        <v>-351.22899999999998</v>
      </c>
      <c r="AF505" s="2">
        <f>AF500-AB500</f>
        <v>-320.06519999999995</v>
      </c>
      <c r="AL505" s="2">
        <f>AL500-AH500</f>
        <v>-866.84871999999996</v>
      </c>
      <c r="AM505" s="2">
        <f>AM500-AI500</f>
        <v>-365.22407199999998</v>
      </c>
      <c r="AN505" s="2">
        <f>AN500-AJ500</f>
        <v>-320.06519999999995</v>
      </c>
      <c r="AT505" s="2">
        <f>AT500-AP500</f>
        <v>-881.84775999999988</v>
      </c>
      <c r="AU505" s="2">
        <f>AU500-AQ500</f>
        <v>-366.72397599999999</v>
      </c>
      <c r="AV505" s="2">
        <f>AV500-AR500</f>
        <v>-320.06519999999995</v>
      </c>
      <c r="BB505" s="2">
        <f>BB500-AX500</f>
        <v>-4207.8404</v>
      </c>
      <c r="BC505" s="2">
        <f>BC500-AY500</f>
        <v>-1813.4800399999999</v>
      </c>
      <c r="BD505" s="2">
        <f>BD500-AZ500</f>
        <v>-1600.326</v>
      </c>
    </row>
    <row r="506" spans="1:56">
      <c r="A506">
        <v>1</v>
      </c>
      <c r="B506">
        <v>1</v>
      </c>
      <c r="F506"/>
      <c r="P506" s="2">
        <f>P501-L501</f>
        <v>-1488.8698639999998</v>
      </c>
      <c r="X506" s="2">
        <f>X501-T501</f>
        <v>-1613.809448</v>
      </c>
      <c r="AF506" s="2">
        <f>AF501-AB501</f>
        <v>-1398.1922</v>
      </c>
      <c r="AN506" s="2">
        <f>AN501-AJ501</f>
        <v>-1552.1379919999999</v>
      </c>
      <c r="AV506" s="2">
        <f>AV501-AR501</f>
        <v>-1568.6369359999999</v>
      </c>
      <c r="BD506" s="2">
        <f>BD501-AZ501</f>
        <v>-7621.6464399999986</v>
      </c>
    </row>
    <row r="507" spans="1:56">
      <c r="A507">
        <v>1</v>
      </c>
      <c r="B507">
        <v>1</v>
      </c>
      <c r="F507"/>
      <c r="N507" s="2">
        <f>N502-J502</f>
        <v>-809.33223999999973</v>
      </c>
      <c r="O507" s="2">
        <f>O502-K502</f>
        <v>-359.47242399999999</v>
      </c>
      <c r="P507" s="2">
        <f>P502-L502</f>
        <v>-320.06519999999995</v>
      </c>
      <c r="V507" s="2">
        <f>V502-R502</f>
        <v>-922.91367999999989</v>
      </c>
      <c r="W507" s="2">
        <f>W502-S502</f>
        <v>-370.83056799999997</v>
      </c>
      <c r="X507" s="2">
        <f>X502-T502</f>
        <v>-320.06519999999995</v>
      </c>
      <c r="AD507" s="2">
        <f>AD502-Z502</f>
        <v>-726.89799999999991</v>
      </c>
      <c r="AE507" s="2">
        <f>AE502-AA502</f>
        <v>-351.22899999999998</v>
      </c>
      <c r="AF507" s="2">
        <f>AF502-AB502</f>
        <v>-320.06519999999995</v>
      </c>
      <c r="AL507" s="2">
        <f>AL502-AH502</f>
        <v>-866.84871999999996</v>
      </c>
      <c r="AM507" s="2">
        <f>AM502-AI502</f>
        <v>-365.22407199999998</v>
      </c>
      <c r="AN507" s="2">
        <f>AN502-AJ502</f>
        <v>-320.06519999999995</v>
      </c>
      <c r="AT507" s="2">
        <f>AT502-AP502</f>
        <v>-881.84775999999988</v>
      </c>
      <c r="AU507" s="2">
        <f>AU502-AQ502</f>
        <v>-366.72397599999999</v>
      </c>
      <c r="AV507" s="2">
        <f>AV502-AR502</f>
        <v>-320.06519999999995</v>
      </c>
      <c r="BB507" s="2">
        <f>BB502-AX502</f>
        <v>-4207.8404</v>
      </c>
      <c r="BC507" s="2">
        <f>BC502-AY502</f>
        <v>-1813.4800399999999</v>
      </c>
      <c r="BD507" s="2">
        <f>BD502-AZ502</f>
        <v>-1600.326</v>
      </c>
    </row>
    <row r="508" spans="1:56">
      <c r="A508">
        <v>1</v>
      </c>
      <c r="B508">
        <v>1</v>
      </c>
      <c r="F508"/>
      <c r="P508" s="2">
        <f>P503-L503</f>
        <v>-1488.8698639999998</v>
      </c>
      <c r="X508" s="2">
        <f>X503-T503</f>
        <v>-1613.809448</v>
      </c>
      <c r="AF508" s="2">
        <f>AF503-AB503</f>
        <v>-1398.1922</v>
      </c>
      <c r="AN508" s="2">
        <f>AN503-AJ503</f>
        <v>-1552.1379919999999</v>
      </c>
      <c r="AV508" s="2">
        <f>AV503-AR503</f>
        <v>-1568.6369359999999</v>
      </c>
      <c r="BD508" s="2">
        <f>BD503-AZ503</f>
        <v>-7621.6464399999986</v>
      </c>
    </row>
    <row r="509" spans="1:56">
      <c r="A509">
        <v>1</v>
      </c>
      <c r="B509">
        <v>1</v>
      </c>
      <c r="C509" t="s">
        <v>31</v>
      </c>
      <c r="F509"/>
    </row>
    <row r="510" spans="1:56">
      <c r="A510">
        <v>1</v>
      </c>
      <c r="B510">
        <v>1</v>
      </c>
      <c r="D510" s="6" t="s">
        <v>74</v>
      </c>
      <c r="E510" s="6"/>
      <c r="F510" s="6"/>
      <c r="G510" s="6"/>
      <c r="J510" s="6"/>
      <c r="K510" s="6"/>
      <c r="L510" s="6"/>
      <c r="M510" s="6"/>
      <c r="N510" s="6"/>
      <c r="O510" s="6"/>
      <c r="P510" s="6"/>
      <c r="R510" s="6"/>
      <c r="S510" s="6"/>
      <c r="T510" s="6"/>
      <c r="U510" s="6"/>
      <c r="V510" s="6"/>
      <c r="W510" s="6"/>
      <c r="X510" s="6"/>
      <c r="Z510" s="6"/>
      <c r="AA510" s="6"/>
      <c r="AB510" s="6"/>
      <c r="AC510" s="6"/>
      <c r="AD510" s="6"/>
      <c r="AE510" s="6"/>
      <c r="AF510" s="6"/>
      <c r="AH510" s="6"/>
      <c r="AI510" s="6"/>
      <c r="AJ510" s="6"/>
      <c r="AK510" s="6"/>
      <c r="AL510" s="6"/>
      <c r="AM510" s="6"/>
      <c r="AN510" s="6"/>
      <c r="AP510" s="6"/>
      <c r="AQ510" s="6"/>
      <c r="AR510" s="6"/>
      <c r="AS510" s="6"/>
      <c r="AT510" s="6"/>
      <c r="AU510" s="6"/>
      <c r="AV510" s="6"/>
    </row>
    <row r="511" spans="1:56">
      <c r="A511">
        <v>1</v>
      </c>
      <c r="B511">
        <v>1</v>
      </c>
      <c r="C511" s="6"/>
      <c r="D511" s="6" t="s">
        <v>362</v>
      </c>
      <c r="E511" s="6"/>
      <c r="F511" s="6"/>
      <c r="G511" s="6"/>
      <c r="J511" s="6">
        <v>0.1</v>
      </c>
      <c r="K511" s="6" t="s">
        <v>363</v>
      </c>
      <c r="L511" s="6"/>
      <c r="M511" s="6"/>
      <c r="N511" s="6"/>
      <c r="O511" s="6"/>
      <c r="P511" s="6"/>
      <c r="R511" s="6">
        <v>0.1</v>
      </c>
      <c r="S511" s="6" t="s">
        <v>363</v>
      </c>
      <c r="T511" s="6"/>
      <c r="U511" s="6"/>
      <c r="V511" s="6"/>
      <c r="W511" s="6"/>
      <c r="X511" s="6"/>
      <c r="Z511" s="6">
        <v>0.1</v>
      </c>
      <c r="AA511" s="6" t="s">
        <v>363</v>
      </c>
      <c r="AB511" s="6"/>
      <c r="AC511" s="6"/>
      <c r="AD511" s="6"/>
      <c r="AE511" s="6"/>
      <c r="AF511" s="6"/>
      <c r="AH511" s="6">
        <v>0.1</v>
      </c>
      <c r="AI511" s="6" t="s">
        <v>363</v>
      </c>
      <c r="AJ511" s="6"/>
      <c r="AK511" s="6"/>
      <c r="AL511" s="6"/>
      <c r="AM511" s="6"/>
      <c r="AN511" s="6"/>
      <c r="AP511" s="6">
        <v>0.1</v>
      </c>
      <c r="AQ511" s="6" t="s">
        <v>363</v>
      </c>
      <c r="AR511" s="6"/>
      <c r="AS511" s="6"/>
      <c r="AT511" s="6"/>
      <c r="AU511" s="6"/>
      <c r="AV511" s="6"/>
    </row>
    <row r="512" spans="1:56">
      <c r="A512">
        <v>1</v>
      </c>
      <c r="B512">
        <v>1</v>
      </c>
      <c r="D512" s="22"/>
      <c r="F512"/>
      <c r="J512" s="6"/>
      <c r="K512" s="6"/>
      <c r="R512" s="6"/>
      <c r="S512" s="6"/>
      <c r="Z512" s="6"/>
      <c r="AA512" s="6"/>
      <c r="AH512" s="6"/>
      <c r="AI512" s="6"/>
      <c r="AP512" s="6"/>
      <c r="AQ512" s="6"/>
    </row>
    <row r="513" spans="1:56">
      <c r="A513">
        <v>1</v>
      </c>
      <c r="B513">
        <v>1</v>
      </c>
      <c r="D513" s="22"/>
      <c r="F513"/>
      <c r="J513" s="6" t="s">
        <v>82</v>
      </c>
      <c r="K513" s="6"/>
      <c r="L513" s="6"/>
      <c r="M513" s="6"/>
      <c r="N513" s="6" t="s">
        <v>83</v>
      </c>
      <c r="O513" s="6"/>
      <c r="P513" s="6"/>
      <c r="R513" s="6" t="s">
        <v>82</v>
      </c>
      <c r="S513" s="6"/>
      <c r="T513" s="6"/>
      <c r="U513" s="6"/>
      <c r="V513" s="6" t="s">
        <v>83</v>
      </c>
      <c r="W513" s="6"/>
      <c r="X513" s="6"/>
      <c r="Z513" s="6" t="s">
        <v>82</v>
      </c>
      <c r="AA513" s="6"/>
      <c r="AB513" s="6"/>
      <c r="AC513" s="6"/>
      <c r="AD513" s="6" t="s">
        <v>83</v>
      </c>
      <c r="AE513" s="6"/>
      <c r="AF513" s="6"/>
      <c r="AH513" s="6" t="s">
        <v>82</v>
      </c>
      <c r="AI513" s="6"/>
      <c r="AJ513" s="6"/>
      <c r="AK513" s="6"/>
      <c r="AL513" s="6" t="s">
        <v>83</v>
      </c>
      <c r="AM513" s="6"/>
      <c r="AN513" s="6"/>
      <c r="AP513" s="6" t="s">
        <v>82</v>
      </c>
      <c r="AQ513" s="6"/>
      <c r="AR513" s="6"/>
      <c r="AS513" s="6"/>
      <c r="AT513" s="6" t="s">
        <v>83</v>
      </c>
      <c r="AU513" s="6"/>
      <c r="AV513" s="6"/>
      <c r="AX513" s="6" t="s">
        <v>82</v>
      </c>
      <c r="AY513" s="6"/>
      <c r="AZ513" s="6"/>
      <c r="BA513" s="6"/>
      <c r="BB513" s="6" t="s">
        <v>83</v>
      </c>
      <c r="BC513" s="6"/>
      <c r="BD513" s="6"/>
    </row>
    <row r="514" spans="1:56">
      <c r="A514" s="12" t="s">
        <v>84</v>
      </c>
      <c r="B514" s="12" t="s">
        <v>85</v>
      </c>
      <c r="D514" s="4" t="s">
        <v>31</v>
      </c>
      <c r="E514" s="43"/>
      <c r="F514" s="44"/>
      <c r="G514" s="45"/>
      <c r="H514" s="46"/>
      <c r="J514" s="21" t="s">
        <v>86</v>
      </c>
      <c r="K514" s="20"/>
      <c r="L514" s="19"/>
      <c r="N514" s="21" t="s">
        <v>86</v>
      </c>
      <c r="O514" s="20"/>
      <c r="P514" s="19"/>
      <c r="R514" s="21" t="s">
        <v>87</v>
      </c>
      <c r="S514" s="20"/>
      <c r="T514" s="19"/>
      <c r="V514" s="21" t="s">
        <v>87</v>
      </c>
      <c r="W514" s="20"/>
      <c r="X514" s="19"/>
      <c r="Z514" s="21" t="s">
        <v>88</v>
      </c>
      <c r="AA514" s="20"/>
      <c r="AB514" s="19"/>
      <c r="AD514" s="21" t="s">
        <v>88</v>
      </c>
      <c r="AE514" s="20"/>
      <c r="AF514" s="19"/>
      <c r="AH514" s="21" t="s">
        <v>89</v>
      </c>
      <c r="AI514" s="20"/>
      <c r="AJ514" s="19"/>
      <c r="AL514" s="21" t="s">
        <v>89</v>
      </c>
      <c r="AM514" s="20"/>
      <c r="AN514" s="19"/>
      <c r="AP514" s="21" t="s">
        <v>90</v>
      </c>
      <c r="AQ514" s="20"/>
      <c r="AR514" s="19"/>
      <c r="AT514" s="21" t="s">
        <v>90</v>
      </c>
      <c r="AU514" s="20"/>
      <c r="AV514" s="19"/>
      <c r="AX514" s="21" t="s">
        <v>91</v>
      </c>
      <c r="AY514" s="20"/>
      <c r="AZ514" s="19"/>
      <c r="BB514" s="21" t="s">
        <v>91</v>
      </c>
      <c r="BC514" s="20"/>
      <c r="BD514" s="19"/>
    </row>
    <row r="515" spans="1:56">
      <c r="A515" s="12" t="s">
        <v>84</v>
      </c>
      <c r="B515" s="12" t="s">
        <v>85</v>
      </c>
      <c r="D515" s="7"/>
      <c r="E515" s="7" t="s">
        <v>151</v>
      </c>
      <c r="F515" s="18" t="s">
        <v>92</v>
      </c>
      <c r="G515" s="7" t="s">
        <v>93</v>
      </c>
      <c r="H515" s="17" t="s">
        <v>94</v>
      </c>
      <c r="J515" s="18" t="s">
        <v>8</v>
      </c>
      <c r="K515" s="18" t="s">
        <v>9</v>
      </c>
      <c r="L515" s="18" t="s">
        <v>10</v>
      </c>
      <c r="N515" s="18" t="s">
        <v>8</v>
      </c>
      <c r="O515" s="18" t="s">
        <v>9</v>
      </c>
      <c r="P515" s="18" t="s">
        <v>10</v>
      </c>
      <c r="R515" s="18" t="s">
        <v>8</v>
      </c>
      <c r="S515" s="18" t="s">
        <v>9</v>
      </c>
      <c r="T515" s="18" t="s">
        <v>10</v>
      </c>
      <c r="V515" s="18" t="s">
        <v>8</v>
      </c>
      <c r="W515" s="18" t="s">
        <v>9</v>
      </c>
      <c r="X515" s="18" t="s">
        <v>10</v>
      </c>
      <c r="Z515" s="18" t="s">
        <v>8</v>
      </c>
      <c r="AA515" s="18" t="s">
        <v>9</v>
      </c>
      <c r="AB515" s="18" t="s">
        <v>10</v>
      </c>
      <c r="AD515" s="18" t="s">
        <v>8</v>
      </c>
      <c r="AE515" s="18" t="s">
        <v>9</v>
      </c>
      <c r="AF515" s="18" t="s">
        <v>10</v>
      </c>
      <c r="AH515" s="18" t="s">
        <v>8</v>
      </c>
      <c r="AI515" s="18" t="s">
        <v>9</v>
      </c>
      <c r="AJ515" s="18" t="s">
        <v>10</v>
      </c>
      <c r="AL515" s="18" t="s">
        <v>8</v>
      </c>
      <c r="AM515" s="18" t="s">
        <v>9</v>
      </c>
      <c r="AN515" s="18" t="s">
        <v>10</v>
      </c>
      <c r="AP515" s="18" t="s">
        <v>8</v>
      </c>
      <c r="AQ515" s="18" t="s">
        <v>9</v>
      </c>
      <c r="AR515" s="18" t="s">
        <v>10</v>
      </c>
      <c r="AT515" s="18" t="s">
        <v>8</v>
      </c>
      <c r="AU515" s="18" t="s">
        <v>9</v>
      </c>
      <c r="AV515" s="18" t="s">
        <v>10</v>
      </c>
      <c r="AX515" s="18" t="s">
        <v>8</v>
      </c>
      <c r="AY515" s="18" t="s">
        <v>9</v>
      </c>
      <c r="AZ515" s="18" t="s">
        <v>10</v>
      </c>
      <c r="BB515" s="18" t="s">
        <v>8</v>
      </c>
      <c r="BC515" s="18" t="s">
        <v>9</v>
      </c>
      <c r="BD515" s="18" t="s">
        <v>10</v>
      </c>
    </row>
    <row r="516" spans="1:56">
      <c r="A516" s="12" t="s">
        <v>84</v>
      </c>
      <c r="B516">
        <v>1</v>
      </c>
      <c r="D516" s="9" t="s">
        <v>364</v>
      </c>
      <c r="E516" s="62" t="s">
        <v>158</v>
      </c>
      <c r="F516" s="14">
        <v>105</v>
      </c>
      <c r="G516" s="5" t="s">
        <v>156</v>
      </c>
      <c r="H516" s="5" t="s">
        <v>17</v>
      </c>
      <c r="J516" s="16">
        <v>17</v>
      </c>
      <c r="K516" s="16">
        <v>17</v>
      </c>
      <c r="L516" s="16">
        <v>17</v>
      </c>
      <c r="N516" s="162"/>
      <c r="O516" s="162"/>
      <c r="P516" s="162"/>
      <c r="R516" s="16">
        <v>17</v>
      </c>
      <c r="S516" s="16">
        <v>17</v>
      </c>
      <c r="T516" s="16">
        <v>17</v>
      </c>
      <c r="V516" s="162"/>
      <c r="W516" s="162"/>
      <c r="X516" s="162"/>
      <c r="Z516" s="16">
        <v>17</v>
      </c>
      <c r="AA516" s="16">
        <v>17</v>
      </c>
      <c r="AB516" s="16">
        <v>17</v>
      </c>
      <c r="AD516" s="162"/>
      <c r="AE516" s="162"/>
      <c r="AF516" s="162"/>
      <c r="AH516" s="16">
        <v>17</v>
      </c>
      <c r="AI516" s="16">
        <v>17</v>
      </c>
      <c r="AJ516" s="16">
        <v>17</v>
      </c>
      <c r="AL516" s="162"/>
      <c r="AM516" s="162"/>
      <c r="AN516" s="162"/>
      <c r="AP516" s="16">
        <v>17</v>
      </c>
      <c r="AQ516" s="16">
        <v>17</v>
      </c>
      <c r="AR516" s="16">
        <v>17</v>
      </c>
      <c r="AT516" s="162"/>
      <c r="AU516" s="162"/>
      <c r="AV516" s="162"/>
    </row>
    <row r="517" spans="1:56">
      <c r="A517" s="12" t="s">
        <v>84</v>
      </c>
      <c r="B517">
        <v>1</v>
      </c>
      <c r="D517" s="29" t="s">
        <v>365</v>
      </c>
      <c r="E517" s="5"/>
      <c r="F517" s="14">
        <v>105</v>
      </c>
      <c r="G517" s="5" t="s">
        <v>156</v>
      </c>
      <c r="H517" s="5" t="s">
        <v>98</v>
      </c>
      <c r="J517" s="13">
        <v>5</v>
      </c>
      <c r="K517" s="13">
        <v>5</v>
      </c>
      <c r="L517" s="13">
        <v>5</v>
      </c>
      <c r="N517" s="167"/>
      <c r="O517" s="167"/>
      <c r="P517" s="167"/>
      <c r="R517" s="13">
        <v>5</v>
      </c>
      <c r="S517" s="13">
        <v>5</v>
      </c>
      <c r="T517" s="13">
        <v>5</v>
      </c>
      <c r="V517" s="162"/>
      <c r="W517" s="167"/>
      <c r="X517" s="167"/>
      <c r="Z517" s="13">
        <v>5</v>
      </c>
      <c r="AA517" s="13">
        <v>5</v>
      </c>
      <c r="AB517" s="13">
        <v>5</v>
      </c>
      <c r="AD517" s="162"/>
      <c r="AE517" s="167"/>
      <c r="AF517" s="167"/>
      <c r="AH517" s="13">
        <v>5</v>
      </c>
      <c r="AI517" s="13">
        <v>5</v>
      </c>
      <c r="AJ517" s="13">
        <v>5</v>
      </c>
      <c r="AL517" s="162"/>
      <c r="AM517" s="167"/>
      <c r="AN517" s="167"/>
      <c r="AP517" s="13">
        <v>5</v>
      </c>
      <c r="AQ517" s="13">
        <v>5</v>
      </c>
      <c r="AR517" s="13">
        <v>5</v>
      </c>
      <c r="AT517" s="162"/>
      <c r="AU517" s="167"/>
      <c r="AV517" s="167"/>
    </row>
    <row r="518" spans="1:56">
      <c r="A518" s="12" t="s">
        <v>84</v>
      </c>
      <c r="B518">
        <v>1</v>
      </c>
      <c r="D518" s="9" t="s">
        <v>366</v>
      </c>
      <c r="E518" s="5"/>
      <c r="F518" s="14" t="s">
        <v>17</v>
      </c>
      <c r="G518" s="5"/>
      <c r="H518" s="5" t="s">
        <v>17</v>
      </c>
      <c r="J518" s="13">
        <v>2</v>
      </c>
      <c r="K518" s="13">
        <v>2</v>
      </c>
      <c r="L518" s="13">
        <v>2</v>
      </c>
      <c r="N518" s="167"/>
      <c r="O518" s="167"/>
      <c r="P518" s="167"/>
      <c r="R518" s="13">
        <v>2</v>
      </c>
      <c r="S518" s="13">
        <v>2</v>
      </c>
      <c r="T518" s="13">
        <v>2</v>
      </c>
      <c r="V518" s="167"/>
      <c r="W518" s="167"/>
      <c r="X518" s="167"/>
      <c r="Z518" s="13">
        <v>2</v>
      </c>
      <c r="AA518" s="13">
        <v>2</v>
      </c>
      <c r="AB518" s="13">
        <v>2</v>
      </c>
      <c r="AD518" s="167"/>
      <c r="AE518" s="167"/>
      <c r="AF518" s="167"/>
      <c r="AH518" s="13">
        <v>2</v>
      </c>
      <c r="AI518" s="13">
        <v>2</v>
      </c>
      <c r="AJ518" s="13">
        <v>2</v>
      </c>
      <c r="AL518" s="167"/>
      <c r="AM518" s="167"/>
      <c r="AN518" s="167"/>
      <c r="AP518" s="13">
        <v>2</v>
      </c>
      <c r="AQ518" s="13">
        <v>2</v>
      </c>
      <c r="AR518" s="13">
        <v>2</v>
      </c>
      <c r="AT518" s="167"/>
      <c r="AU518" s="167"/>
      <c r="AV518" s="167"/>
    </row>
    <row r="519" spans="1:56">
      <c r="A519" s="12" t="s">
        <v>84</v>
      </c>
      <c r="B519">
        <v>1</v>
      </c>
      <c r="D519" s="9" t="s">
        <v>367</v>
      </c>
      <c r="E519" s="5"/>
      <c r="F519" s="10">
        <v>103</v>
      </c>
      <c r="G519" s="5" t="s">
        <v>368</v>
      </c>
      <c r="H519" s="5" t="s">
        <v>17</v>
      </c>
      <c r="J519" s="13">
        <v>5</v>
      </c>
      <c r="K519" s="13">
        <v>5</v>
      </c>
      <c r="L519" s="13">
        <v>5</v>
      </c>
      <c r="N519" s="167"/>
      <c r="O519" s="167"/>
      <c r="P519" s="167"/>
      <c r="R519" s="13">
        <v>5</v>
      </c>
      <c r="S519" s="13">
        <v>5</v>
      </c>
      <c r="T519" s="13">
        <v>5</v>
      </c>
      <c r="V519" s="167"/>
      <c r="W519" s="167"/>
      <c r="X519" s="167"/>
      <c r="Z519" s="13">
        <v>5</v>
      </c>
      <c r="AA519" s="13">
        <v>5</v>
      </c>
      <c r="AB519" s="13">
        <v>5</v>
      </c>
      <c r="AD519" s="167"/>
      <c r="AE519" s="167"/>
      <c r="AF519" s="167"/>
      <c r="AH519" s="13">
        <v>5</v>
      </c>
      <c r="AI519" s="13">
        <v>5</v>
      </c>
      <c r="AJ519" s="13">
        <v>5</v>
      </c>
      <c r="AL519" s="167"/>
      <c r="AM519" s="167"/>
      <c r="AN519" s="167"/>
      <c r="AP519" s="13">
        <v>5</v>
      </c>
      <c r="AQ519" s="13">
        <v>5</v>
      </c>
      <c r="AR519" s="13">
        <v>5</v>
      </c>
      <c r="AT519" s="167"/>
      <c r="AU519" s="167"/>
      <c r="AV519" s="167"/>
    </row>
    <row r="520" spans="1:56">
      <c r="A520" s="12" t="s">
        <v>84</v>
      </c>
      <c r="B520">
        <v>1</v>
      </c>
      <c r="D520" s="29" t="s">
        <v>369</v>
      </c>
      <c r="E520" s="5"/>
      <c r="F520" s="10">
        <v>107</v>
      </c>
      <c r="G520" s="5" t="s">
        <v>156</v>
      </c>
      <c r="H520" s="5" t="s">
        <v>17</v>
      </c>
      <c r="J520" s="11">
        <f>J516*2+J517*2</f>
        <v>44</v>
      </c>
      <c r="K520" s="11">
        <f>K516*2+K517*2</f>
        <v>44</v>
      </c>
      <c r="L520" s="11">
        <f>L516*2+L517*2</f>
        <v>44</v>
      </c>
      <c r="N520" s="168"/>
      <c r="O520" s="168"/>
      <c r="P520" s="168"/>
      <c r="R520" s="11">
        <f>R516*2+R517*2</f>
        <v>44</v>
      </c>
      <c r="S520" s="11">
        <f>S516*2+S517*2</f>
        <v>44</v>
      </c>
      <c r="T520" s="11">
        <f>T516*2+T517*2</f>
        <v>44</v>
      </c>
      <c r="V520" s="168"/>
      <c r="W520" s="168"/>
      <c r="X520" s="168"/>
      <c r="Z520" s="11">
        <f>Z516*2+Z517*2</f>
        <v>44</v>
      </c>
      <c r="AA520" s="11">
        <f>AA516*2+AA517*2</f>
        <v>44</v>
      </c>
      <c r="AB520" s="11">
        <f>AB516*2+AB517*2</f>
        <v>44</v>
      </c>
      <c r="AD520" s="168"/>
      <c r="AE520" s="168"/>
      <c r="AF520" s="168"/>
      <c r="AH520" s="11">
        <f>AH516*2+AH517*2</f>
        <v>44</v>
      </c>
      <c r="AI520" s="11">
        <f>AI516*2+AI517*2</f>
        <v>44</v>
      </c>
      <c r="AJ520" s="11">
        <f>AJ516*2+AJ517*2</f>
        <v>44</v>
      </c>
      <c r="AL520" s="168"/>
      <c r="AM520" s="168"/>
      <c r="AN520" s="168"/>
      <c r="AP520" s="11">
        <f>AP516*2+AP517*2</f>
        <v>44</v>
      </c>
      <c r="AQ520" s="11">
        <f>AQ516*2+AQ517*2</f>
        <v>44</v>
      </c>
      <c r="AR520" s="11">
        <f>AR516*2+AR517*2</f>
        <v>44</v>
      </c>
      <c r="AT520" s="168"/>
      <c r="AU520" s="168"/>
      <c r="AV520" s="168"/>
    </row>
    <row r="521" spans="1:56">
      <c r="A521" s="12" t="s">
        <v>84</v>
      </c>
      <c r="B521">
        <v>1</v>
      </c>
      <c r="D521" s="9" t="s">
        <v>370</v>
      </c>
      <c r="E521" s="5"/>
      <c r="F521" s="10">
        <v>104</v>
      </c>
      <c r="G521" s="5" t="s">
        <v>156</v>
      </c>
      <c r="H521" s="5" t="s">
        <v>17</v>
      </c>
      <c r="J521" s="11">
        <f>J516*J519*J518</f>
        <v>170</v>
      </c>
      <c r="K521" s="11">
        <f>K516*K519*K518</f>
        <v>170</v>
      </c>
      <c r="L521" s="11">
        <f>L516*L519*L518</f>
        <v>170</v>
      </c>
      <c r="N521" s="168"/>
      <c r="O521" s="168"/>
      <c r="P521" s="168"/>
      <c r="R521" s="11">
        <f>R516*R519*R518</f>
        <v>170</v>
      </c>
      <c r="S521" s="11">
        <f>S516*S519*S518</f>
        <v>170</v>
      </c>
      <c r="T521" s="11">
        <f>T516*T519*T518</f>
        <v>170</v>
      </c>
      <c r="V521" s="168"/>
      <c r="W521" s="168"/>
      <c r="X521" s="168"/>
      <c r="Z521" s="11">
        <f>Z516*Z519*Z518</f>
        <v>170</v>
      </c>
      <c r="AA521" s="11">
        <f>AA516*AA519*AA518</f>
        <v>170</v>
      </c>
      <c r="AB521" s="11">
        <f>AB516*AB519*AB518</f>
        <v>170</v>
      </c>
      <c r="AD521" s="168"/>
      <c r="AE521" s="168"/>
      <c r="AF521" s="168"/>
      <c r="AH521" s="11">
        <f>AH516*AH519*AH518</f>
        <v>170</v>
      </c>
      <c r="AI521" s="11">
        <f>AI516*AI519*AI518</f>
        <v>170</v>
      </c>
      <c r="AJ521" s="11">
        <f>AJ516*AJ519*AJ518</f>
        <v>170</v>
      </c>
      <c r="AL521" s="168"/>
      <c r="AM521" s="168"/>
      <c r="AN521" s="168"/>
      <c r="AP521" s="11">
        <f>AP516*AP519*AP518</f>
        <v>170</v>
      </c>
      <c r="AQ521" s="11">
        <f>AQ516*AQ519*AQ518</f>
        <v>170</v>
      </c>
      <c r="AR521" s="11">
        <f>AR516*AR519*AR518</f>
        <v>170</v>
      </c>
      <c r="AT521" s="168"/>
      <c r="AU521" s="168"/>
      <c r="AV521" s="168"/>
    </row>
    <row r="522" spans="1:56">
      <c r="A522">
        <v>1</v>
      </c>
      <c r="B522">
        <v>1</v>
      </c>
      <c r="F522"/>
    </row>
    <row r="523" spans="1:56">
      <c r="A523">
        <v>1</v>
      </c>
      <c r="B523">
        <v>1</v>
      </c>
      <c r="C523" s="6"/>
      <c r="D523" s="9" t="s">
        <v>264</v>
      </c>
      <c r="E523" s="6"/>
      <c r="F523" s="6"/>
      <c r="G523" s="5" t="s">
        <v>117</v>
      </c>
      <c r="H523" s="5">
        <f>COUNTIF($G$11:$G$521,G523)</f>
        <v>27</v>
      </c>
      <c r="J523" s="8">
        <f>J516*J517*J518*J511</f>
        <v>17</v>
      </c>
      <c r="K523" s="8">
        <f>K516*K517*K518*J511</f>
        <v>17</v>
      </c>
      <c r="L523" s="8">
        <f>L516*L517*L518*J511</f>
        <v>17</v>
      </c>
      <c r="N523" s="8">
        <f>N516*N517*N518*J511</f>
        <v>0</v>
      </c>
      <c r="O523" s="8">
        <f>O516*O517*O518*J511</f>
        <v>0</v>
      </c>
      <c r="P523" s="8">
        <f>P516*P517*P518*J511</f>
        <v>0</v>
      </c>
      <c r="R523" s="8">
        <f>R516*R517*R518*R511</f>
        <v>17</v>
      </c>
      <c r="S523" s="8">
        <f>S516*S517*S518*R511</f>
        <v>17</v>
      </c>
      <c r="T523" s="8">
        <f>T516*T517*T518*R511</f>
        <v>17</v>
      </c>
      <c r="V523" s="8">
        <f>V516*V517*V518*R511</f>
        <v>0</v>
      </c>
      <c r="W523" s="8">
        <f>W516*W517*W518*R511</f>
        <v>0</v>
      </c>
      <c r="X523" s="8">
        <f>X516*X517*X518*R511</f>
        <v>0</v>
      </c>
      <c r="Z523" s="8">
        <f>Z516*Z517*Z518*Z511</f>
        <v>17</v>
      </c>
      <c r="AA523" s="8">
        <f>AA516*AA517*AA518*Z511</f>
        <v>17</v>
      </c>
      <c r="AB523" s="8">
        <f>AB516*AB517*AB518*Z511</f>
        <v>17</v>
      </c>
      <c r="AD523" s="8">
        <f>AD516*AD517*AD518*Z511</f>
        <v>0</v>
      </c>
      <c r="AE523" s="8">
        <f>AE516*AE517*AE518*Z511</f>
        <v>0</v>
      </c>
      <c r="AF523" s="8">
        <f>AF516*AF517*AF518*Z511</f>
        <v>0</v>
      </c>
      <c r="AH523" s="8">
        <f>AH516*AH517*AH518*AH511</f>
        <v>17</v>
      </c>
      <c r="AI523" s="8">
        <f>AI516*AI517*AI518*AH511</f>
        <v>17</v>
      </c>
      <c r="AJ523" s="8">
        <f>AJ516*AJ517*AJ518*AH511</f>
        <v>17</v>
      </c>
      <c r="AL523" s="8">
        <f>AL516*AL517*AL518*AH511</f>
        <v>0</v>
      </c>
      <c r="AM523" s="8">
        <f>AM516*AM517*AM518*AH511</f>
        <v>0</v>
      </c>
      <c r="AN523" s="8">
        <f>AN516*AN517*AN518*AH511</f>
        <v>0</v>
      </c>
      <c r="AP523" s="8">
        <f>AP516*AP517*AP518*AP511</f>
        <v>17</v>
      </c>
      <c r="AQ523" s="8">
        <f>AQ516*AQ517*AQ518*AP511</f>
        <v>17</v>
      </c>
      <c r="AR523" s="8">
        <f>AR516*AR517*AR518*AP511</f>
        <v>17</v>
      </c>
      <c r="AT523" s="8">
        <f>AT516*AT517*AT518*AP511</f>
        <v>0</v>
      </c>
      <c r="AU523" s="8">
        <f>AU516*AU517*AU518*AP511</f>
        <v>0</v>
      </c>
      <c r="AV523" s="8">
        <f>AV516*AV517*AV518*AP511</f>
        <v>0</v>
      </c>
      <c r="AX523" s="8">
        <f>J523+R523+Z523+AH523+AP523</f>
        <v>85</v>
      </c>
      <c r="AY523" s="8">
        <f>K523+S523+AA523+AI523+AQ523</f>
        <v>85</v>
      </c>
      <c r="AZ523" s="8">
        <f>L523+T523+AB523+AJ523+AR523</f>
        <v>85</v>
      </c>
      <c r="BB523" s="8">
        <f>N523+V523+AD523+AL523+AT523</f>
        <v>0</v>
      </c>
      <c r="BC523" s="8">
        <f>O523+W523+AE523+AM523+AU523</f>
        <v>0</v>
      </c>
      <c r="BD523" s="8">
        <f>P523+X523+AF523+AN523+AV523</f>
        <v>0</v>
      </c>
    </row>
    <row r="524" spans="1:56">
      <c r="A524">
        <v>1</v>
      </c>
      <c r="B524" s="12" t="s">
        <v>145</v>
      </c>
      <c r="D524" s="7" t="s">
        <v>146</v>
      </c>
      <c r="E524" s="6"/>
      <c r="F524" s="6"/>
      <c r="G524" s="5" t="s">
        <v>113</v>
      </c>
      <c r="H524" s="5">
        <f>COUNTIF($G$11:$G$521,G524)</f>
        <v>9</v>
      </c>
      <c r="J524" s="3">
        <f>SUM(J523:J523)</f>
        <v>17</v>
      </c>
      <c r="K524" s="3">
        <f>SUM(K523:K523)</f>
        <v>17</v>
      </c>
      <c r="L524" s="3">
        <f>SUM(L523:L523)</f>
        <v>17</v>
      </c>
      <c r="N524" s="3">
        <f>SUM(N523:N523)</f>
        <v>0</v>
      </c>
      <c r="O524" s="3">
        <f>SUM(O523:O523)</f>
        <v>0</v>
      </c>
      <c r="P524" s="3">
        <f>SUM(P523:P523)</f>
        <v>0</v>
      </c>
      <c r="R524" s="3">
        <f>SUM(R523:R523)</f>
        <v>17</v>
      </c>
      <c r="S524" s="3">
        <f>SUM(S523:S523)</f>
        <v>17</v>
      </c>
      <c r="T524" s="3">
        <f>SUM(T523:T523)</f>
        <v>17</v>
      </c>
      <c r="V524" s="3">
        <f>SUM(V523:V523)</f>
        <v>0</v>
      </c>
      <c r="W524" s="3">
        <f>SUM(W523:W523)</f>
        <v>0</v>
      </c>
      <c r="X524" s="3">
        <f>SUM(X523:X523)</f>
        <v>0</v>
      </c>
      <c r="Z524" s="3">
        <f>SUM(Z523:Z523)</f>
        <v>17</v>
      </c>
      <c r="AA524" s="3">
        <f>SUM(AA523:AA523)</f>
        <v>17</v>
      </c>
      <c r="AB524" s="3">
        <f>SUM(AB523:AB523)</f>
        <v>17</v>
      </c>
      <c r="AD524" s="3">
        <f>SUM(AD523:AD523)</f>
        <v>0</v>
      </c>
      <c r="AE524" s="3">
        <f>SUM(AE523:AE523)</f>
        <v>0</v>
      </c>
      <c r="AF524" s="3">
        <f>SUM(AF523:AF523)</f>
        <v>0</v>
      </c>
      <c r="AH524" s="3">
        <f>SUM(AH523:AH523)</f>
        <v>17</v>
      </c>
      <c r="AI524" s="3">
        <f>SUM(AI523:AI523)</f>
        <v>17</v>
      </c>
      <c r="AJ524" s="3">
        <f>SUM(AJ523:AJ523)</f>
        <v>17</v>
      </c>
      <c r="AL524" s="3">
        <f>SUM(AL523:AL523)</f>
        <v>0</v>
      </c>
      <c r="AM524" s="3">
        <f>SUM(AM523:AM523)</f>
        <v>0</v>
      </c>
      <c r="AN524" s="3">
        <f>SUM(AN523:AN523)</f>
        <v>0</v>
      </c>
      <c r="AP524" s="3">
        <f>SUM(AP523:AP523)</f>
        <v>17</v>
      </c>
      <c r="AQ524" s="3">
        <f>SUM(AQ523:AQ523)</f>
        <v>17</v>
      </c>
      <c r="AR524" s="3">
        <f>SUM(AR523:AR523)</f>
        <v>17</v>
      </c>
      <c r="AT524" s="3">
        <f>SUM(AT523:AT523)</f>
        <v>0</v>
      </c>
      <c r="AU524" s="3">
        <f>SUM(AU523:AU523)</f>
        <v>0</v>
      </c>
      <c r="AV524" s="3">
        <f>SUM(AV523:AV523)</f>
        <v>0</v>
      </c>
      <c r="AX524" s="3">
        <f>J524+R524+Z524+AH524+AP524</f>
        <v>85</v>
      </c>
      <c r="AY524" s="3">
        <f t="shared" ref="AY524:AZ524" si="109">K524+S524+AA524+AI524+AQ524</f>
        <v>85</v>
      </c>
      <c r="AZ524" s="3">
        <f t="shared" si="109"/>
        <v>85</v>
      </c>
      <c r="BB524" s="3">
        <f t="shared" ref="BB524:BD524" si="110">N524+V524+AD524+AL524+AT524</f>
        <v>0</v>
      </c>
      <c r="BC524" s="3">
        <f t="shared" si="110"/>
        <v>0</v>
      </c>
      <c r="BD524" s="3">
        <f t="shared" si="110"/>
        <v>0</v>
      </c>
    </row>
    <row r="525" spans="1:56">
      <c r="A525">
        <v>1</v>
      </c>
      <c r="B525" s="12" t="s">
        <v>145</v>
      </c>
      <c r="E525" s="6"/>
      <c r="F525" s="6"/>
      <c r="G525" s="5" t="s">
        <v>111</v>
      </c>
      <c r="H525" s="5">
        <f>COUNTIF($G$11:$G$521,G525)</f>
        <v>3</v>
      </c>
      <c r="L525" s="3">
        <f>J524+K524+L524</f>
        <v>51</v>
      </c>
      <c r="P525" s="3">
        <f>N524+O524+P524</f>
        <v>0</v>
      </c>
      <c r="T525" s="3">
        <f>R524+S524+T524</f>
        <v>51</v>
      </c>
      <c r="X525" s="3">
        <f>V524+W524+X524</f>
        <v>0</v>
      </c>
      <c r="AB525" s="3">
        <f>Z524+AA524+AB524</f>
        <v>51</v>
      </c>
      <c r="AF525" s="3">
        <f>AD524+AE524+AF524</f>
        <v>0</v>
      </c>
      <c r="AJ525" s="3">
        <f>AH524+AI524+AJ524</f>
        <v>51</v>
      </c>
      <c r="AN525" s="3">
        <f>AL524+AM524+AN524</f>
        <v>0</v>
      </c>
      <c r="AR525" s="3">
        <f>AP524+AQ524+AR524</f>
        <v>51</v>
      </c>
      <c r="AV525" s="3">
        <f>AT524+AU524+AV524</f>
        <v>0</v>
      </c>
      <c r="AZ525" s="3">
        <f>AX524+AY524+AZ524</f>
        <v>255</v>
      </c>
      <c r="BD525" s="3">
        <f>BB524+BC524+BD524</f>
        <v>0</v>
      </c>
    </row>
    <row r="526" spans="1:56">
      <c r="A526">
        <v>1</v>
      </c>
      <c r="B526" s="12" t="s">
        <v>147</v>
      </c>
      <c r="D526" s="7" t="s">
        <v>148</v>
      </c>
      <c r="E526" s="6"/>
      <c r="F526" s="6"/>
      <c r="G526" s="5" t="s">
        <v>104</v>
      </c>
      <c r="H526" s="5">
        <f>SUM(H523:H525)</f>
        <v>39</v>
      </c>
      <c r="J526" s="3">
        <f>SUM(J523:J523)</f>
        <v>17</v>
      </c>
      <c r="K526" s="3">
        <f>SUM(K523:K523)</f>
        <v>17</v>
      </c>
      <c r="L526" s="3">
        <f>SUM(L523:L523)</f>
        <v>17</v>
      </c>
      <c r="N526" s="3">
        <f>SUM(N523:N523)</f>
        <v>0</v>
      </c>
      <c r="O526" s="3">
        <f>SUM(O523:O523)</f>
        <v>0</v>
      </c>
      <c r="P526" s="3">
        <f>SUM(P523:P523)</f>
        <v>0</v>
      </c>
      <c r="R526" s="3">
        <f>SUM(R523:R523)</f>
        <v>17</v>
      </c>
      <c r="S526" s="3">
        <f>SUM(S523:S523)</f>
        <v>17</v>
      </c>
      <c r="T526" s="3">
        <f>SUM(T523:T523)</f>
        <v>17</v>
      </c>
      <c r="V526" s="3">
        <f>SUM(V523:V523)</f>
        <v>0</v>
      </c>
      <c r="W526" s="3">
        <f>SUM(W523:W523)</f>
        <v>0</v>
      </c>
      <c r="X526" s="3">
        <f>SUM(X523:X523)</f>
        <v>0</v>
      </c>
      <c r="Z526" s="3">
        <f>SUM(Z523:Z523)</f>
        <v>17</v>
      </c>
      <c r="AA526" s="3">
        <f>SUM(AA523:AA523)</f>
        <v>17</v>
      </c>
      <c r="AB526" s="3">
        <f>SUM(AB523:AB523)</f>
        <v>17</v>
      </c>
      <c r="AD526" s="3">
        <f>SUM(AD523:AD523)</f>
        <v>0</v>
      </c>
      <c r="AE526" s="3">
        <f>SUM(AE523:AE523)</f>
        <v>0</v>
      </c>
      <c r="AF526" s="3">
        <f>SUM(AF523:AF523)</f>
        <v>0</v>
      </c>
      <c r="AH526" s="3">
        <f>SUM(AH523:AH523)</f>
        <v>17</v>
      </c>
      <c r="AI526" s="3">
        <f>SUM(AI523:AI523)</f>
        <v>17</v>
      </c>
      <c r="AJ526" s="3">
        <f>SUM(AJ523:AJ523)</f>
        <v>17</v>
      </c>
      <c r="AL526" s="3">
        <f>SUM(AL523:AL523)</f>
        <v>0</v>
      </c>
      <c r="AM526" s="3">
        <f>SUM(AM523:AM523)</f>
        <v>0</v>
      </c>
      <c r="AN526" s="3">
        <f>SUM(AN523:AN523)</f>
        <v>0</v>
      </c>
      <c r="AP526" s="3">
        <f>SUM(AP523:AP523)</f>
        <v>17</v>
      </c>
      <c r="AQ526" s="3">
        <f>SUM(AQ523:AQ523)</f>
        <v>17</v>
      </c>
      <c r="AR526" s="3">
        <f>SUM(AR523:AR523)</f>
        <v>17</v>
      </c>
      <c r="AT526" s="3">
        <f>SUM(AT523:AT523)</f>
        <v>0</v>
      </c>
      <c r="AU526" s="3">
        <f>SUM(AU523:AU523)</f>
        <v>0</v>
      </c>
      <c r="AV526" s="3">
        <f>SUM(AV523:AV523)</f>
        <v>0</v>
      </c>
      <c r="AX526" s="3">
        <f>J526+R526+Z526+AH526+AP526</f>
        <v>85</v>
      </c>
      <c r="AY526" s="3">
        <f t="shared" ref="AY526:AZ526" si="111">K526+S526+AA526+AI526+AQ526</f>
        <v>85</v>
      </c>
      <c r="AZ526" s="3">
        <f t="shared" si="111"/>
        <v>85</v>
      </c>
      <c r="BB526" s="3">
        <f t="shared" ref="BB526:BD526" si="112">N526+V526+AD526+AL526+AT526</f>
        <v>0</v>
      </c>
      <c r="BC526" s="3">
        <f t="shared" si="112"/>
        <v>0</v>
      </c>
      <c r="BD526" s="3">
        <f t="shared" si="112"/>
        <v>0</v>
      </c>
    </row>
    <row r="527" spans="1:56">
      <c r="A527">
        <v>1</v>
      </c>
      <c r="B527" s="12" t="s">
        <v>147</v>
      </c>
      <c r="E527" s="6"/>
      <c r="F527" s="6"/>
      <c r="G527" s="6"/>
      <c r="L527" s="3">
        <f>J526+K526+L526</f>
        <v>51</v>
      </c>
      <c r="P527" s="3">
        <f>N526+O526+P526</f>
        <v>0</v>
      </c>
      <c r="T527" s="3">
        <f>R526+S526+T526</f>
        <v>51</v>
      </c>
      <c r="X527" s="3">
        <f>V526+W526+X526</f>
        <v>0</v>
      </c>
      <c r="AB527" s="3">
        <f>Z526+AA526+AB526</f>
        <v>51</v>
      </c>
      <c r="AF527" s="3">
        <f>AD526+AE526+AF526</f>
        <v>0</v>
      </c>
      <c r="AJ527" s="3">
        <f>AH526+AI526+AJ526</f>
        <v>51</v>
      </c>
      <c r="AN527" s="3">
        <f>AL526+AM526+AN526</f>
        <v>0</v>
      </c>
      <c r="AR527" s="3">
        <f>AP526+AQ526+AR526</f>
        <v>51</v>
      </c>
      <c r="AV527" s="3">
        <f>AT526+AU526+AV526</f>
        <v>0</v>
      </c>
      <c r="AZ527" s="3">
        <f>AX526+AY526+AZ526</f>
        <v>255</v>
      </c>
      <c r="BD527" s="3">
        <f>BB526+BC526+BD526</f>
        <v>0</v>
      </c>
    </row>
    <row r="528" spans="1:56">
      <c r="A528">
        <v>1</v>
      </c>
      <c r="B528">
        <v>1</v>
      </c>
      <c r="F528"/>
      <c r="G528" s="5" t="s">
        <v>98</v>
      </c>
      <c r="H528" s="5">
        <f>COUNTIF($H$11:$H$521,G528)</f>
        <v>38</v>
      </c>
    </row>
    <row r="529" spans="1:87">
      <c r="A529">
        <v>1</v>
      </c>
      <c r="B529">
        <v>1</v>
      </c>
      <c r="F529"/>
      <c r="G529" s="5" t="s">
        <v>102</v>
      </c>
      <c r="H529" s="5">
        <f>COUNTIF($H$11:$H$521,G529)</f>
        <v>7</v>
      </c>
      <c r="N529" s="2">
        <f>N524-J524</f>
        <v>-17</v>
      </c>
      <c r="O529" s="2">
        <f>O524-K524</f>
        <v>-17</v>
      </c>
      <c r="P529" s="2">
        <f>P524-L524</f>
        <v>-17</v>
      </c>
      <c r="V529" s="2">
        <f>V524-R524</f>
        <v>-17</v>
      </c>
      <c r="W529" s="2">
        <f>W524-S524</f>
        <v>-17</v>
      </c>
      <c r="X529" s="2">
        <f>X524-T524</f>
        <v>-17</v>
      </c>
      <c r="AD529" s="2">
        <f>AD524-Z524</f>
        <v>-17</v>
      </c>
      <c r="AE529" s="2">
        <f>AE524-AA524</f>
        <v>-17</v>
      </c>
      <c r="AF529" s="2">
        <f>AF524-AB524</f>
        <v>-17</v>
      </c>
      <c r="AL529" s="2">
        <f>AL524-AH524</f>
        <v>-17</v>
      </c>
      <c r="AM529" s="2">
        <f>AM524-AI524</f>
        <v>-17</v>
      </c>
      <c r="AN529" s="2">
        <f>AN524-AJ524</f>
        <v>-17</v>
      </c>
      <c r="AT529" s="2">
        <f>AT524-AP524</f>
        <v>-17</v>
      </c>
      <c r="AU529" s="2">
        <f>AU524-AQ524</f>
        <v>-17</v>
      </c>
      <c r="AV529" s="2">
        <f>AV524-AR524</f>
        <v>-17</v>
      </c>
      <c r="BB529" s="2">
        <f>BB524-AX524</f>
        <v>-85</v>
      </c>
      <c r="BC529" s="2">
        <f>BC524-AY524</f>
        <v>-85</v>
      </c>
      <c r="BD529" s="2">
        <f>BD524-AZ524</f>
        <v>-85</v>
      </c>
    </row>
    <row r="530" spans="1:87">
      <c r="A530">
        <v>1</v>
      </c>
      <c r="B530">
        <v>1</v>
      </c>
      <c r="F530"/>
      <c r="G530" s="5" t="s">
        <v>371</v>
      </c>
      <c r="H530" s="5">
        <f>COUNTIF($H$11:$H$521,G530)</f>
        <v>14</v>
      </c>
      <c r="P530" s="2">
        <f>P525-L525</f>
        <v>-51</v>
      </c>
      <c r="X530" s="2">
        <f>X525-T525</f>
        <v>-51</v>
      </c>
      <c r="AF530" s="2">
        <f>AF525-AB525</f>
        <v>-51</v>
      </c>
      <c r="AN530" s="2">
        <f>AN525-AJ525</f>
        <v>-51</v>
      </c>
      <c r="AV530" s="2">
        <f>AV525-AR525</f>
        <v>-51</v>
      </c>
      <c r="BD530" s="2">
        <f>BD525-AZ525</f>
        <v>-255</v>
      </c>
    </row>
    <row r="531" spans="1:87">
      <c r="A531">
        <v>1</v>
      </c>
      <c r="B531">
        <v>1</v>
      </c>
      <c r="F531"/>
      <c r="G531" s="5" t="s">
        <v>17</v>
      </c>
      <c r="H531" s="5">
        <f>COUNTIF($H$11:$H$521,G531)</f>
        <v>95</v>
      </c>
      <c r="N531" s="2">
        <f>N526-J526</f>
        <v>-17</v>
      </c>
      <c r="O531" s="2">
        <f>O526-K526</f>
        <v>-17</v>
      </c>
      <c r="P531" s="2">
        <f>P526-L526</f>
        <v>-17</v>
      </c>
      <c r="V531" s="2">
        <f>V526-R526</f>
        <v>-17</v>
      </c>
      <c r="W531" s="2">
        <f>W526-S526</f>
        <v>-17</v>
      </c>
      <c r="X531" s="2">
        <f>X526-T526</f>
        <v>-17</v>
      </c>
      <c r="AD531" s="2">
        <f>AD526-Z526</f>
        <v>-17</v>
      </c>
      <c r="AE531" s="2">
        <f>AE526-AA526</f>
        <v>-17</v>
      </c>
      <c r="AF531" s="2">
        <f>AF526-AB526</f>
        <v>-17</v>
      </c>
      <c r="AL531" s="2">
        <f>AL526-AH526</f>
        <v>-17</v>
      </c>
      <c r="AM531" s="2">
        <f>AM526-AI526</f>
        <v>-17</v>
      </c>
      <c r="AN531" s="2">
        <f>AN526-AJ526</f>
        <v>-17</v>
      </c>
      <c r="AT531" s="2">
        <f>AT526-AP526</f>
        <v>-17</v>
      </c>
      <c r="AU531" s="2">
        <f>AU526-AQ526</f>
        <v>-17</v>
      </c>
      <c r="AV531" s="2">
        <f>AV526-AR526</f>
        <v>-17</v>
      </c>
      <c r="BB531" s="2">
        <f>BB526-AX526</f>
        <v>-85</v>
      </c>
      <c r="BC531" s="2">
        <f>BC526-AY526</f>
        <v>-85</v>
      </c>
      <c r="BD531" s="2">
        <f>BD526-AZ526</f>
        <v>-85</v>
      </c>
    </row>
    <row r="532" spans="1:87">
      <c r="A532">
        <v>1</v>
      </c>
      <c r="B532">
        <v>1</v>
      </c>
      <c r="F532"/>
      <c r="G532" s="5" t="s">
        <v>106</v>
      </c>
      <c r="H532" s="5">
        <f>COUNTIF($H$11:$H$521,G532)</f>
        <v>12</v>
      </c>
      <c r="P532" s="2">
        <f>P527-L527</f>
        <v>-51</v>
      </c>
      <c r="X532" s="2">
        <f>X527-T527</f>
        <v>-51</v>
      </c>
      <c r="AF532" s="2">
        <f>AF527-AB527</f>
        <v>-51</v>
      </c>
      <c r="AN532" s="2">
        <f>AN527-AJ527</f>
        <v>-51</v>
      </c>
      <c r="AV532" s="2">
        <f>AV527-AR527</f>
        <v>-51</v>
      </c>
      <c r="BD532" s="2">
        <f>BD527-AZ527</f>
        <v>-255</v>
      </c>
    </row>
    <row r="533" spans="1:87">
      <c r="A533">
        <v>1</v>
      </c>
      <c r="G533" s="5" t="s">
        <v>104</v>
      </c>
      <c r="H533" s="5">
        <f>SUBTOTAL(9,H528:H532)</f>
        <v>166</v>
      </c>
    </row>
    <row r="534" spans="1:87">
      <c r="A534">
        <v>1</v>
      </c>
      <c r="B534" s="12" t="s">
        <v>145</v>
      </c>
      <c r="C534" t="s">
        <v>374</v>
      </c>
      <c r="D534" s="22"/>
      <c r="F534"/>
      <c r="J534" s="6" t="s">
        <v>82</v>
      </c>
      <c r="K534" s="6"/>
      <c r="L534" s="6"/>
      <c r="M534" t="s">
        <v>465</v>
      </c>
      <c r="N534" s="6" t="s">
        <v>83</v>
      </c>
      <c r="O534" s="6"/>
      <c r="P534" s="6"/>
      <c r="R534" s="6" t="s">
        <v>82</v>
      </c>
      <c r="S534" s="6"/>
      <c r="T534" s="6"/>
      <c r="U534" s="6"/>
      <c r="V534" s="6" t="s">
        <v>83</v>
      </c>
      <c r="W534" s="6"/>
      <c r="X534" s="6"/>
      <c r="Z534" s="6" t="s">
        <v>82</v>
      </c>
      <c r="AA534" s="6"/>
      <c r="AB534" s="6"/>
      <c r="AC534" s="6"/>
      <c r="AD534" s="6" t="s">
        <v>83</v>
      </c>
      <c r="AE534" s="6"/>
      <c r="AF534" s="6"/>
      <c r="AH534" s="6" t="s">
        <v>82</v>
      </c>
      <c r="AI534" s="6"/>
      <c r="AJ534" s="6"/>
      <c r="AK534" s="6"/>
      <c r="AL534" s="6" t="s">
        <v>83</v>
      </c>
      <c r="AM534" s="6"/>
      <c r="AN534" s="6"/>
      <c r="AP534" s="6" t="s">
        <v>82</v>
      </c>
      <c r="AQ534" s="6"/>
      <c r="AR534" s="6"/>
      <c r="AS534" s="6"/>
      <c r="AT534" s="6" t="s">
        <v>83</v>
      </c>
      <c r="AU534" s="6"/>
      <c r="AV534" s="6"/>
      <c r="AX534" s="6" t="s">
        <v>82</v>
      </c>
      <c r="AY534" s="6"/>
      <c r="AZ534" s="6"/>
      <c r="BA534" s="6"/>
      <c r="BB534" s="6" t="s">
        <v>83</v>
      </c>
      <c r="BC534" s="6"/>
      <c r="BD534" s="6"/>
      <c r="BF534" s="6" t="s">
        <v>377</v>
      </c>
      <c r="BK534" t="s">
        <v>378</v>
      </c>
    </row>
    <row r="535" spans="1:87">
      <c r="A535">
        <v>1</v>
      </c>
      <c r="B535" s="12" t="s">
        <v>145</v>
      </c>
      <c r="D535" s="22"/>
      <c r="F535"/>
      <c r="J535" s="21" t="s">
        <v>86</v>
      </c>
      <c r="K535" s="20"/>
      <c r="L535" s="19"/>
      <c r="M535" t="s">
        <v>465</v>
      </c>
      <c r="N535" s="21" t="s">
        <v>86</v>
      </c>
      <c r="O535" s="20"/>
      <c r="P535" s="19"/>
      <c r="R535" s="21" t="s">
        <v>87</v>
      </c>
      <c r="S535" s="20"/>
      <c r="T535" s="19"/>
      <c r="V535" s="21" t="s">
        <v>87</v>
      </c>
      <c r="W535" s="20"/>
      <c r="X535" s="19"/>
      <c r="Z535" s="21" t="s">
        <v>88</v>
      </c>
      <c r="AA535" s="20"/>
      <c r="AB535" s="19"/>
      <c r="AD535" s="21" t="s">
        <v>88</v>
      </c>
      <c r="AE535" s="20"/>
      <c r="AF535" s="19"/>
      <c r="AH535" s="21" t="s">
        <v>89</v>
      </c>
      <c r="AI535" s="20"/>
      <c r="AJ535" s="19"/>
      <c r="AL535" s="21" t="s">
        <v>89</v>
      </c>
      <c r="AM535" s="20"/>
      <c r="AN535" s="19"/>
      <c r="AP535" s="21" t="s">
        <v>90</v>
      </c>
      <c r="AQ535" s="20"/>
      <c r="AR535" s="19"/>
      <c r="AT535" s="21" t="s">
        <v>90</v>
      </c>
      <c r="AU535" s="20"/>
      <c r="AV535" s="19"/>
      <c r="AX535" s="21" t="s">
        <v>91</v>
      </c>
      <c r="AY535" s="20"/>
      <c r="AZ535" s="19"/>
      <c r="BB535" s="21" t="s">
        <v>91</v>
      </c>
      <c r="BC535" s="20"/>
      <c r="BD535" s="19"/>
      <c r="BF535" s="21" t="s">
        <v>91</v>
      </c>
      <c r="BG535" s="20"/>
      <c r="BH535" s="19"/>
      <c r="BK535" s="21" t="s">
        <v>91</v>
      </c>
      <c r="BL535" s="20"/>
      <c r="BM535" s="19"/>
      <c r="BP535" t="s">
        <v>418</v>
      </c>
      <c r="BW535" t="s">
        <v>419</v>
      </c>
      <c r="CD535" t="s">
        <v>420</v>
      </c>
    </row>
    <row r="536" spans="1:87" ht="20.100000000000001" customHeight="1">
      <c r="A536">
        <v>1</v>
      </c>
      <c r="B536" s="12" t="s">
        <v>145</v>
      </c>
      <c r="D536" s="22"/>
      <c r="F536"/>
      <c r="J536" s="18" t="s">
        <v>8</v>
      </c>
      <c r="K536" s="18" t="s">
        <v>9</v>
      </c>
      <c r="L536" s="18" t="s">
        <v>10</v>
      </c>
      <c r="M536" t="s">
        <v>465</v>
      </c>
      <c r="N536" s="18" t="s">
        <v>8</v>
      </c>
      <c r="O536" s="18" t="s">
        <v>9</v>
      </c>
      <c r="P536" s="18" t="s">
        <v>10</v>
      </c>
      <c r="R536" s="18" t="s">
        <v>8</v>
      </c>
      <c r="S536" s="18" t="s">
        <v>9</v>
      </c>
      <c r="T536" s="18" t="s">
        <v>10</v>
      </c>
      <c r="V536" s="18" t="s">
        <v>8</v>
      </c>
      <c r="W536" s="18" t="s">
        <v>9</v>
      </c>
      <c r="X536" s="18" t="s">
        <v>10</v>
      </c>
      <c r="Z536" s="18" t="s">
        <v>8</v>
      </c>
      <c r="AA536" s="18" t="s">
        <v>9</v>
      </c>
      <c r="AB536" s="18" t="s">
        <v>10</v>
      </c>
      <c r="AD536" s="18" t="s">
        <v>8</v>
      </c>
      <c r="AE536" s="18" t="s">
        <v>9</v>
      </c>
      <c r="AF536" s="18" t="s">
        <v>10</v>
      </c>
      <c r="AH536" s="18" t="s">
        <v>8</v>
      </c>
      <c r="AI536" s="18" t="s">
        <v>9</v>
      </c>
      <c r="AJ536" s="18" t="s">
        <v>10</v>
      </c>
      <c r="AL536" s="18" t="s">
        <v>8</v>
      </c>
      <c r="AM536" s="18" t="s">
        <v>9</v>
      </c>
      <c r="AN536" s="18" t="s">
        <v>10</v>
      </c>
      <c r="AP536" s="18" t="s">
        <v>8</v>
      </c>
      <c r="AQ536" s="18" t="s">
        <v>9</v>
      </c>
      <c r="AR536" s="18" t="s">
        <v>10</v>
      </c>
      <c r="AT536" s="18" t="s">
        <v>8</v>
      </c>
      <c r="AU536" s="18" t="s">
        <v>9</v>
      </c>
      <c r="AV536" s="18" t="s">
        <v>10</v>
      </c>
      <c r="AX536" s="18" t="s">
        <v>8</v>
      </c>
      <c r="AY536" s="18" t="s">
        <v>9</v>
      </c>
      <c r="AZ536" s="18" t="s">
        <v>10</v>
      </c>
      <c r="BB536" s="18" t="s">
        <v>8</v>
      </c>
      <c r="BC536" s="18" t="s">
        <v>9</v>
      </c>
      <c r="BD536" s="18" t="s">
        <v>10</v>
      </c>
      <c r="BF536" s="18" t="s">
        <v>8</v>
      </c>
      <c r="BG536" s="18" t="s">
        <v>9</v>
      </c>
      <c r="BH536" s="18" t="s">
        <v>10</v>
      </c>
      <c r="BK536" s="18" t="s">
        <v>8</v>
      </c>
      <c r="BL536" s="18" t="s">
        <v>9</v>
      </c>
      <c r="BM536" s="18" t="s">
        <v>10</v>
      </c>
      <c r="BP536" s="18" t="s">
        <v>86</v>
      </c>
      <c r="BQ536" s="18" t="s">
        <v>108</v>
      </c>
      <c r="BR536" s="18" t="s">
        <v>119</v>
      </c>
      <c r="BS536" s="18" t="s">
        <v>126</v>
      </c>
      <c r="BT536" s="18" t="s">
        <v>130</v>
      </c>
      <c r="BU536" s="18" t="s">
        <v>104</v>
      </c>
      <c r="BW536" s="18" t="s">
        <v>86</v>
      </c>
      <c r="BX536" s="18" t="s">
        <v>108</v>
      </c>
      <c r="BY536" s="18" t="s">
        <v>119</v>
      </c>
      <c r="BZ536" s="18" t="s">
        <v>126</v>
      </c>
      <c r="CA536" s="18" t="s">
        <v>130</v>
      </c>
      <c r="CB536" s="18" t="s">
        <v>104</v>
      </c>
      <c r="CD536" s="18" t="s">
        <v>86</v>
      </c>
      <c r="CE536" s="18" t="s">
        <v>108</v>
      </c>
      <c r="CF536" s="18" t="s">
        <v>119</v>
      </c>
      <c r="CG536" s="18" t="s">
        <v>126</v>
      </c>
      <c r="CH536" s="18" t="s">
        <v>130</v>
      </c>
      <c r="CI536" s="18" t="s">
        <v>104</v>
      </c>
    </row>
    <row r="537" spans="1:87" ht="20.100000000000001" customHeight="1">
      <c r="A537">
        <v>1</v>
      </c>
      <c r="B537" s="12" t="s">
        <v>145</v>
      </c>
      <c r="D537" s="9" t="s">
        <v>73</v>
      </c>
      <c r="J537" s="3">
        <f>J38</f>
        <v>2327.6446864000004</v>
      </c>
      <c r="K537" s="3">
        <f>K38</f>
        <v>171.16446864</v>
      </c>
      <c r="L537" s="3">
        <f>L38</f>
        <v>171.16446864</v>
      </c>
      <c r="M537" t="s">
        <v>465</v>
      </c>
      <c r="N537" s="3">
        <f>N38</f>
        <v>2507.81410336</v>
      </c>
      <c r="O537" s="3">
        <f>O38</f>
        <v>183.50141033599999</v>
      </c>
      <c r="P537" s="3">
        <f>P38</f>
        <v>141.50141033599999</v>
      </c>
      <c r="R537" s="3">
        <f>R38</f>
        <v>1068.1148843999999</v>
      </c>
      <c r="S537" s="3">
        <f>S38</f>
        <v>146.01148844000002</v>
      </c>
      <c r="T537" s="3">
        <f>T38</f>
        <v>146.01148844000002</v>
      </c>
      <c r="V537" s="3">
        <f>V38</f>
        <v>1088.7538485600001</v>
      </c>
      <c r="W537" s="3">
        <f>W38</f>
        <v>159.59138485600002</v>
      </c>
      <c r="X537" s="3">
        <f>X38</f>
        <v>117.591384856</v>
      </c>
      <c r="Z537" s="3">
        <f>Z38</f>
        <v>2221.8336661999997</v>
      </c>
      <c r="AA537" s="3">
        <f>AA38</f>
        <v>160.58336661999996</v>
      </c>
      <c r="AB537" s="3">
        <f>AB38</f>
        <v>160.58336661999996</v>
      </c>
      <c r="AD537" s="3">
        <f>AD38</f>
        <v>2335.1812218800001</v>
      </c>
      <c r="AE537" s="3">
        <f>AE38</f>
        <v>173.45012218799997</v>
      </c>
      <c r="AF537" s="3">
        <f>AF38</f>
        <v>131.45012218799999</v>
      </c>
      <c r="AH537" s="3">
        <f>AH38</f>
        <v>2134.2626163999998</v>
      </c>
      <c r="AI537" s="3">
        <f>AI38</f>
        <v>151.82626163999998</v>
      </c>
      <c r="AJ537" s="3">
        <f>AJ38</f>
        <v>151.82626163999998</v>
      </c>
      <c r="AL537" s="3">
        <f>AL38</f>
        <v>2194.7421853599994</v>
      </c>
      <c r="AM537" s="3">
        <f>AM38</f>
        <v>165.19021853599997</v>
      </c>
      <c r="AN537" s="3">
        <f>AN38</f>
        <v>123.190218536</v>
      </c>
      <c r="AP537" s="3">
        <f>AP38</f>
        <v>2140.8605033999997</v>
      </c>
      <c r="AQ537" s="3">
        <f>AQ38</f>
        <v>152.48605034000002</v>
      </c>
      <c r="AR537" s="3">
        <f>AR38</f>
        <v>152.48605034000002</v>
      </c>
      <c r="AT537" s="3">
        <f>AT38</f>
        <v>2204.4827691599999</v>
      </c>
      <c r="AU537" s="3">
        <f>AU38</f>
        <v>165.79227691600002</v>
      </c>
      <c r="AV537" s="3">
        <f>AV38</f>
        <v>123.79227691600001</v>
      </c>
      <c r="AX537" s="3">
        <f>J537+R537+Z537+AH537+AP537</f>
        <v>9892.7163567999996</v>
      </c>
      <c r="AY537" s="3">
        <f>K537+S537+AA537+AI537+AQ537</f>
        <v>782.07163567999999</v>
      </c>
      <c r="AZ537" s="3">
        <f>L537+T537+AB537+AJ537+AR537</f>
        <v>782.07163567999999</v>
      </c>
      <c r="BB537" s="3">
        <f>N537+V537+AD537+AL537+AT537</f>
        <v>10330.97412832</v>
      </c>
      <c r="BC537" s="3">
        <f>O537+W537+AE537+AM537+AU537</f>
        <v>847.52541283200003</v>
      </c>
      <c r="BD537" s="3">
        <f>P537+X537+AF537+AN537+AV537</f>
        <v>637.52541283199992</v>
      </c>
      <c r="BF537" s="3">
        <f>計算シート!BB537</f>
        <v>10330.97412832</v>
      </c>
      <c r="BG537" s="3">
        <f>計算シート!BC537</f>
        <v>847.52541283200003</v>
      </c>
      <c r="BH537" s="3">
        <f>計算シート!BD537</f>
        <v>217.525412832</v>
      </c>
      <c r="BK537" s="3">
        <f t="shared" ref="BK537:BM554" si="113">BB537-BF537</f>
        <v>0</v>
      </c>
      <c r="BL537" s="3">
        <f t="shared" si="113"/>
        <v>0</v>
      </c>
      <c r="BM537" s="106">
        <f>BD537-BH537</f>
        <v>419.99999999999989</v>
      </c>
      <c r="BP537" s="199">
        <f>P537</f>
        <v>141.50141033599999</v>
      </c>
      <c r="BQ537" s="199">
        <f>X537</f>
        <v>117.591384856</v>
      </c>
      <c r="BR537" s="199">
        <f>AF537</f>
        <v>131.45012218799999</v>
      </c>
      <c r="BS537" s="199">
        <f>AN537</f>
        <v>123.190218536</v>
      </c>
      <c r="BT537" s="199">
        <f>AV537</f>
        <v>123.79227691600001</v>
      </c>
      <c r="BU537" s="199">
        <f>SUM(BP537:BT537)</f>
        <v>637.52541283199992</v>
      </c>
      <c r="BW537" s="199">
        <f>計算シート!P537</f>
        <v>57.501410335999999</v>
      </c>
      <c r="BX537" s="199">
        <f>計算シート!X537</f>
        <v>33.591384856000005</v>
      </c>
      <c r="BY537" s="199">
        <f>計算シート!AF537</f>
        <v>47.450122188000002</v>
      </c>
      <c r="BZ537" s="199">
        <f>計算シート!AN537</f>
        <v>39.190218535999996</v>
      </c>
      <c r="CA537" s="199">
        <f>計算シート!AV537</f>
        <v>39.792276915999999</v>
      </c>
      <c r="CB537" s="199">
        <f>SUM(BW537:CA537)</f>
        <v>217.525412832</v>
      </c>
      <c r="CD537" s="288">
        <f t="shared" ref="CD537:CD556" si="114">BP537-BW537</f>
        <v>84</v>
      </c>
      <c r="CE537" s="288">
        <f t="shared" ref="CE537:CH553" si="115">BQ537-BX537</f>
        <v>84</v>
      </c>
      <c r="CF537" s="288">
        <f t="shared" si="115"/>
        <v>84</v>
      </c>
      <c r="CG537" s="288">
        <f t="shared" si="115"/>
        <v>84</v>
      </c>
      <c r="CH537" s="288">
        <f t="shared" si="115"/>
        <v>84</v>
      </c>
      <c r="CI537" s="288">
        <f>SUM(CD537:CH537)</f>
        <v>420</v>
      </c>
    </row>
    <row r="538" spans="1:87" ht="20.100000000000001" customHeight="1">
      <c r="A538">
        <v>1</v>
      </c>
      <c r="B538" s="12" t="s">
        <v>145</v>
      </c>
      <c r="D538" s="9" t="s">
        <v>20</v>
      </c>
      <c r="J538" s="3">
        <f>J71</f>
        <v>2346.4896000000003</v>
      </c>
      <c r="K538" s="3">
        <f>K71</f>
        <v>494.22400000000005</v>
      </c>
      <c r="L538" s="3">
        <f>L71</f>
        <v>247.11200000000002</v>
      </c>
      <c r="M538" t="s">
        <v>465</v>
      </c>
      <c r="N538" s="3">
        <f>N71</f>
        <v>0</v>
      </c>
      <c r="O538" s="3">
        <f>O71</f>
        <v>0</v>
      </c>
      <c r="P538" s="3">
        <f>P71</f>
        <v>0</v>
      </c>
      <c r="R538" s="3">
        <f>R71</f>
        <v>2011.2768000000001</v>
      </c>
      <c r="S538" s="3">
        <f>S71</f>
        <v>494.22400000000005</v>
      </c>
      <c r="T538" s="3">
        <f>T71</f>
        <v>247.11200000000002</v>
      </c>
      <c r="V538" s="3">
        <f>V71</f>
        <v>0</v>
      </c>
      <c r="W538" s="3">
        <f>W71</f>
        <v>0</v>
      </c>
      <c r="X538" s="3">
        <f>X71</f>
        <v>0</v>
      </c>
      <c r="Z538" s="3">
        <f>Z71</f>
        <v>2178.8832000000002</v>
      </c>
      <c r="AA538" s="3">
        <f>AA71</f>
        <v>494.22400000000005</v>
      </c>
      <c r="AB538" s="3">
        <f>AB71</f>
        <v>247.11200000000002</v>
      </c>
      <c r="AD538" s="3">
        <f>AD71</f>
        <v>0</v>
      </c>
      <c r="AE538" s="3">
        <f>AE71</f>
        <v>0</v>
      </c>
      <c r="AF538" s="3">
        <f>AF71</f>
        <v>0</v>
      </c>
      <c r="AH538" s="3">
        <f>AH71</f>
        <v>2178.8832000000002</v>
      </c>
      <c r="AI538" s="3">
        <f>AI71</f>
        <v>494.22400000000005</v>
      </c>
      <c r="AJ538" s="3">
        <f>AJ71</f>
        <v>247.11200000000002</v>
      </c>
      <c r="AL538" s="3">
        <f>AL71</f>
        <v>0</v>
      </c>
      <c r="AM538" s="3">
        <f>AM71</f>
        <v>0</v>
      </c>
      <c r="AN538" s="3">
        <f>AN71</f>
        <v>0</v>
      </c>
      <c r="AP538" s="3">
        <f>AP71</f>
        <v>2178.8832000000002</v>
      </c>
      <c r="AQ538" s="3">
        <f>AQ71</f>
        <v>494.22400000000005</v>
      </c>
      <c r="AR538" s="3">
        <f>AR71</f>
        <v>247.11200000000002</v>
      </c>
      <c r="AT538" s="3">
        <f>AT71</f>
        <v>0</v>
      </c>
      <c r="AU538" s="3">
        <f>AU71</f>
        <v>0</v>
      </c>
      <c r="AV538" s="3">
        <f>AV71</f>
        <v>0</v>
      </c>
      <c r="AX538" s="3">
        <f t="shared" ref="AX538:AZ556" si="116">J538+R538+Z538+AH538+AP538</f>
        <v>10894.416000000001</v>
      </c>
      <c r="AY538" s="3">
        <f t="shared" si="116"/>
        <v>2471.1200000000003</v>
      </c>
      <c r="AZ538" s="3">
        <f t="shared" si="116"/>
        <v>1235.5600000000002</v>
      </c>
      <c r="BB538" s="3">
        <f t="shared" ref="BB538:BD555" si="117">N538+V538+AD538+AL538+AT538</f>
        <v>0</v>
      </c>
      <c r="BC538" s="3">
        <f t="shared" si="117"/>
        <v>0</v>
      </c>
      <c r="BD538" s="3">
        <f t="shared" si="117"/>
        <v>0</v>
      </c>
      <c r="BF538" s="3">
        <f>計算シート!BB538</f>
        <v>0</v>
      </c>
      <c r="BG538" s="3">
        <f>計算シート!BC538</f>
        <v>0</v>
      </c>
      <c r="BH538" s="3">
        <f>計算シート!BD538</f>
        <v>0</v>
      </c>
      <c r="BK538" s="3">
        <f t="shared" si="113"/>
        <v>0</v>
      </c>
      <c r="BL538" s="3">
        <f t="shared" si="113"/>
        <v>0</v>
      </c>
      <c r="BM538" s="3">
        <f t="shared" si="113"/>
        <v>0</v>
      </c>
      <c r="BP538" s="199">
        <f t="shared" ref="BP538:BP554" si="118">P538</f>
        <v>0</v>
      </c>
      <c r="BQ538" s="199">
        <f t="shared" ref="BQ538:BQ554" si="119">X538</f>
        <v>0</v>
      </c>
      <c r="BR538" s="199">
        <f t="shared" ref="BR538:BR554" si="120">AF538</f>
        <v>0</v>
      </c>
      <c r="BS538" s="199">
        <f t="shared" ref="BS538:BS554" si="121">AN538</f>
        <v>0</v>
      </c>
      <c r="BT538" s="199">
        <f t="shared" ref="BT538:BT554" si="122">AV538</f>
        <v>0</v>
      </c>
      <c r="BU538" s="199">
        <f t="shared" ref="BU538:BU554" si="123">SUM(BP538:BT538)</f>
        <v>0</v>
      </c>
      <c r="BW538" s="199">
        <f>計算シート!P538</f>
        <v>0</v>
      </c>
      <c r="BX538" s="199">
        <f>計算シート!X538</f>
        <v>0</v>
      </c>
      <c r="BY538" s="199">
        <f>計算シート!AF538</f>
        <v>0</v>
      </c>
      <c r="BZ538" s="199">
        <f>計算シート!AN538</f>
        <v>0</v>
      </c>
      <c r="CA538" s="199">
        <f>計算シート!AV538</f>
        <v>0</v>
      </c>
      <c r="CB538" s="199">
        <f t="shared" ref="CB538:CB554" si="124">SUM(BW538:CA538)</f>
        <v>0</v>
      </c>
      <c r="CD538" s="199">
        <f t="shared" si="114"/>
        <v>0</v>
      </c>
      <c r="CE538" s="199">
        <f t="shared" si="115"/>
        <v>0</v>
      </c>
      <c r="CF538" s="199">
        <f t="shared" si="115"/>
        <v>0</v>
      </c>
      <c r="CG538" s="199">
        <f t="shared" si="115"/>
        <v>0</v>
      </c>
      <c r="CH538" s="199">
        <f t="shared" si="115"/>
        <v>0</v>
      </c>
      <c r="CI538" s="199">
        <f t="shared" ref="CI538:CI553" si="125">SUM(CD538:CH538)</f>
        <v>0</v>
      </c>
    </row>
    <row r="539" spans="1:87" ht="20.100000000000001" customHeight="1">
      <c r="A539">
        <v>1</v>
      </c>
      <c r="B539" s="12" t="s">
        <v>145</v>
      </c>
      <c r="D539" s="9" t="s">
        <v>22</v>
      </c>
      <c r="J539" s="3">
        <f>J117</f>
        <v>514.76319999999998</v>
      </c>
      <c r="K539" s="3">
        <f>K117</f>
        <v>73.876000000000005</v>
      </c>
      <c r="L539" s="3">
        <f>L117</f>
        <v>36.938000000000002</v>
      </c>
      <c r="M539" t="s">
        <v>465</v>
      </c>
      <c r="N539" s="3">
        <f>N117</f>
        <v>1231.1999999999998</v>
      </c>
      <c r="O539" s="3">
        <f>O117</f>
        <v>225.33999999999997</v>
      </c>
      <c r="P539" s="3">
        <f>P117</f>
        <v>89.16</v>
      </c>
      <c r="R539" s="3">
        <f>R117</f>
        <v>514.76319999999998</v>
      </c>
      <c r="S539" s="3">
        <f>S117</f>
        <v>73.876000000000005</v>
      </c>
      <c r="T539" s="3">
        <f>T117</f>
        <v>36.938000000000002</v>
      </c>
      <c r="V539" s="3">
        <f>V117</f>
        <v>708.95999999999992</v>
      </c>
      <c r="W539" s="3">
        <f>W117</f>
        <v>135.57999999999998</v>
      </c>
      <c r="X539" s="3">
        <f>X117</f>
        <v>56.52</v>
      </c>
      <c r="Z539" s="3">
        <f>Z117</f>
        <v>514.76319999999998</v>
      </c>
      <c r="AA539" s="3">
        <f>AA117</f>
        <v>73.876000000000005</v>
      </c>
      <c r="AB539" s="3">
        <f>AB117</f>
        <v>36.938000000000002</v>
      </c>
      <c r="AD539" s="3">
        <f>AD117</f>
        <v>1178.9759999999999</v>
      </c>
      <c r="AE539" s="3">
        <f>AE117</f>
        <v>225.33999999999997</v>
      </c>
      <c r="AF539" s="3">
        <f>AF117</f>
        <v>89.16</v>
      </c>
      <c r="AH539" s="3">
        <f>AH117</f>
        <v>514.76319999999998</v>
      </c>
      <c r="AI539" s="3">
        <f>AI117</f>
        <v>73.876000000000005</v>
      </c>
      <c r="AJ539" s="3">
        <f>AJ117</f>
        <v>36.938000000000002</v>
      </c>
      <c r="AL539" s="3">
        <f>AL117</f>
        <v>1178.9759999999999</v>
      </c>
      <c r="AM539" s="3">
        <f>AM117</f>
        <v>225.33999999999997</v>
      </c>
      <c r="AN539" s="3">
        <f>AN117</f>
        <v>89.16</v>
      </c>
      <c r="AP539" s="3">
        <f>AP117</f>
        <v>514.76319999999998</v>
      </c>
      <c r="AQ539" s="3">
        <f>AQ117</f>
        <v>73.876000000000005</v>
      </c>
      <c r="AR539" s="3">
        <f>AR117</f>
        <v>36.938000000000002</v>
      </c>
      <c r="AT539" s="3">
        <f>AT117</f>
        <v>1178.9759999999999</v>
      </c>
      <c r="AU539" s="3">
        <f>AU117</f>
        <v>225.33999999999997</v>
      </c>
      <c r="AV539" s="3">
        <f>AV117</f>
        <v>89.16</v>
      </c>
      <c r="AX539" s="3">
        <f t="shared" si="116"/>
        <v>2573.8159999999998</v>
      </c>
      <c r="AY539" s="3">
        <f t="shared" si="116"/>
        <v>369.38</v>
      </c>
      <c r="AZ539" s="3">
        <f>L539+T539+AB539+AJ539+AR539</f>
        <v>184.69</v>
      </c>
      <c r="BB539" s="3">
        <f t="shared" si="117"/>
        <v>5477.0879999999988</v>
      </c>
      <c r="BC539" s="3">
        <f t="shared" si="117"/>
        <v>1036.9399999999998</v>
      </c>
      <c r="BD539" s="3">
        <f>P539+X539+AF539+AN539+AV539</f>
        <v>413.15999999999997</v>
      </c>
      <c r="BF539" s="3">
        <f>計算シート!BB539</f>
        <v>5477.0879999999988</v>
      </c>
      <c r="BG539" s="3">
        <f>計算シート!BC539</f>
        <v>1036.9399999999998</v>
      </c>
      <c r="BH539" s="3">
        <f>計算シート!BD539</f>
        <v>103.28999999999999</v>
      </c>
      <c r="BK539" s="3">
        <f>BB539-BF539</f>
        <v>0</v>
      </c>
      <c r="BL539" s="3">
        <f t="shared" si="113"/>
        <v>0</v>
      </c>
      <c r="BM539" s="106">
        <f t="shared" si="113"/>
        <v>309.87</v>
      </c>
      <c r="BP539" s="199">
        <f t="shared" si="118"/>
        <v>89.16</v>
      </c>
      <c r="BQ539" s="199">
        <f t="shared" si="119"/>
        <v>56.52</v>
      </c>
      <c r="BR539" s="199">
        <f t="shared" si="120"/>
        <v>89.16</v>
      </c>
      <c r="BS539" s="199">
        <f t="shared" si="121"/>
        <v>89.16</v>
      </c>
      <c r="BT539" s="199">
        <f t="shared" si="122"/>
        <v>89.16</v>
      </c>
      <c r="BU539" s="199">
        <f t="shared" si="123"/>
        <v>413.15999999999997</v>
      </c>
      <c r="BW539" s="199">
        <f>計算シート!P539</f>
        <v>22.29</v>
      </c>
      <c r="BX539" s="199">
        <f>計算シート!X539</f>
        <v>14.13</v>
      </c>
      <c r="BY539" s="199">
        <f>計算シート!AF539</f>
        <v>22.29</v>
      </c>
      <c r="BZ539" s="199">
        <f>計算シート!AN539</f>
        <v>22.29</v>
      </c>
      <c r="CA539" s="199">
        <f>計算シート!AV539</f>
        <v>22.29</v>
      </c>
      <c r="CB539" s="199">
        <f t="shared" si="124"/>
        <v>103.28999999999999</v>
      </c>
      <c r="CD539" s="288">
        <f t="shared" si="114"/>
        <v>66.87</v>
      </c>
      <c r="CE539" s="288">
        <f t="shared" si="115"/>
        <v>42.39</v>
      </c>
      <c r="CF539" s="288">
        <f t="shared" si="115"/>
        <v>66.87</v>
      </c>
      <c r="CG539" s="288">
        <f t="shared" si="115"/>
        <v>66.87</v>
      </c>
      <c r="CH539" s="288">
        <f t="shared" si="115"/>
        <v>66.87</v>
      </c>
      <c r="CI539" s="288">
        <f t="shared" si="125"/>
        <v>309.87</v>
      </c>
    </row>
    <row r="540" spans="1:87" ht="20.100000000000001" customHeight="1">
      <c r="A540">
        <v>1</v>
      </c>
      <c r="B540" s="12" t="s">
        <v>145</v>
      </c>
      <c r="D540" s="9" t="s">
        <v>189</v>
      </c>
      <c r="J540" s="3">
        <f>J168</f>
        <v>1026.02</v>
      </c>
      <c r="K540" s="3">
        <f>K168</f>
        <v>279.68600000000004</v>
      </c>
      <c r="L540" s="3">
        <f>L168</f>
        <v>279.68600000000004</v>
      </c>
      <c r="M540" t="s">
        <v>465</v>
      </c>
      <c r="N540" s="3">
        <f>N168</f>
        <v>878.19679999999994</v>
      </c>
      <c r="O540" s="3">
        <f>O168</f>
        <v>195.60368</v>
      </c>
      <c r="P540" s="3">
        <f>P168</f>
        <v>185.34368000000001</v>
      </c>
      <c r="R540" s="3">
        <f>R168</f>
        <v>1026.02</v>
      </c>
      <c r="S540" s="3">
        <f>S168</f>
        <v>279.68600000000004</v>
      </c>
      <c r="T540" s="3">
        <f>T168</f>
        <v>279.68600000000004</v>
      </c>
      <c r="V540" s="3">
        <f>V168</f>
        <v>878.19679999999994</v>
      </c>
      <c r="W540" s="3">
        <f>W168</f>
        <v>195.60368</v>
      </c>
      <c r="X540" s="3">
        <f>X168</f>
        <v>185.34368000000001</v>
      </c>
      <c r="Z540" s="3">
        <f>Z168</f>
        <v>1026.02</v>
      </c>
      <c r="AA540" s="3">
        <f>AA168</f>
        <v>279.68600000000004</v>
      </c>
      <c r="AB540" s="3">
        <f>AB168</f>
        <v>279.68600000000004</v>
      </c>
      <c r="AD540" s="3">
        <f>AD168</f>
        <v>878.19679999999994</v>
      </c>
      <c r="AE540" s="3">
        <f>AE168</f>
        <v>195.60368</v>
      </c>
      <c r="AF540" s="3">
        <f>AF168</f>
        <v>185.34368000000001</v>
      </c>
      <c r="AH540" s="3">
        <f>AH168</f>
        <v>1026.02</v>
      </c>
      <c r="AI540" s="3">
        <f>AI168</f>
        <v>279.68600000000004</v>
      </c>
      <c r="AJ540" s="3">
        <f>AJ168</f>
        <v>279.68600000000004</v>
      </c>
      <c r="AL540" s="3">
        <f>AL168</f>
        <v>878.19679999999994</v>
      </c>
      <c r="AM540" s="3">
        <f>AM168</f>
        <v>195.60368</v>
      </c>
      <c r="AN540" s="3">
        <f>AN168</f>
        <v>185.34368000000001</v>
      </c>
      <c r="AP540" s="3">
        <f>AP168</f>
        <v>1026.02</v>
      </c>
      <c r="AQ540" s="3">
        <f>AQ168</f>
        <v>279.68600000000004</v>
      </c>
      <c r="AR540" s="3">
        <f>AR168</f>
        <v>279.68600000000004</v>
      </c>
      <c r="AT540" s="3">
        <f>AT168</f>
        <v>878.19679999999994</v>
      </c>
      <c r="AU540" s="3">
        <f>AU168</f>
        <v>195.60368</v>
      </c>
      <c r="AV540" s="3">
        <f>AV168</f>
        <v>185.34368000000001</v>
      </c>
      <c r="AX540" s="3">
        <f t="shared" si="116"/>
        <v>5130.1000000000004</v>
      </c>
      <c r="AY540" s="3">
        <f t="shared" si="116"/>
        <v>1398.4300000000003</v>
      </c>
      <c r="AZ540" s="3">
        <f t="shared" si="116"/>
        <v>1398.4300000000003</v>
      </c>
      <c r="BB540" s="3">
        <f t="shared" si="117"/>
        <v>4390.9839999999995</v>
      </c>
      <c r="BC540" s="3">
        <f t="shared" si="117"/>
        <v>978.01839999999993</v>
      </c>
      <c r="BD540" s="3">
        <f t="shared" si="117"/>
        <v>926.71839999999997</v>
      </c>
      <c r="BF540" s="3">
        <f>計算シート!BB540</f>
        <v>4390.9839999999995</v>
      </c>
      <c r="BG540" s="3">
        <f>計算シート!BC540</f>
        <v>978.01839999999993</v>
      </c>
      <c r="BH540" s="3">
        <f>計算シート!BD540</f>
        <v>926.71839999999997</v>
      </c>
      <c r="BK540" s="3">
        <f t="shared" si="113"/>
        <v>0</v>
      </c>
      <c r="BL540" s="3">
        <f t="shared" si="113"/>
        <v>0</v>
      </c>
      <c r="BM540" s="3">
        <f t="shared" si="113"/>
        <v>0</v>
      </c>
      <c r="BP540" s="199">
        <f t="shared" si="118"/>
        <v>185.34368000000001</v>
      </c>
      <c r="BQ540" s="199">
        <f t="shared" si="119"/>
        <v>185.34368000000001</v>
      </c>
      <c r="BR540" s="199">
        <f t="shared" si="120"/>
        <v>185.34368000000001</v>
      </c>
      <c r="BS540" s="199">
        <f t="shared" si="121"/>
        <v>185.34368000000001</v>
      </c>
      <c r="BT540" s="199">
        <f t="shared" si="122"/>
        <v>185.34368000000001</v>
      </c>
      <c r="BU540" s="199">
        <f t="shared" si="123"/>
        <v>926.71839999999997</v>
      </c>
      <c r="BW540" s="199">
        <f>計算シート!P540</f>
        <v>185.34368000000001</v>
      </c>
      <c r="BX540" s="199">
        <f>計算シート!X540</f>
        <v>185.34368000000001</v>
      </c>
      <c r="BY540" s="199">
        <f>計算シート!AF540</f>
        <v>185.34368000000001</v>
      </c>
      <c r="BZ540" s="199">
        <f>計算シート!AN540</f>
        <v>185.34368000000001</v>
      </c>
      <c r="CA540" s="199">
        <f>計算シート!AV540</f>
        <v>185.34368000000001</v>
      </c>
      <c r="CB540" s="199">
        <f t="shared" si="124"/>
        <v>926.71839999999997</v>
      </c>
      <c r="CD540" s="199">
        <f t="shared" si="114"/>
        <v>0</v>
      </c>
      <c r="CE540" s="199">
        <f t="shared" si="115"/>
        <v>0</v>
      </c>
      <c r="CF540" s="199">
        <f t="shared" si="115"/>
        <v>0</v>
      </c>
      <c r="CG540" s="199">
        <f t="shared" si="115"/>
        <v>0</v>
      </c>
      <c r="CH540" s="199">
        <f t="shared" si="115"/>
        <v>0</v>
      </c>
      <c r="CI540" s="199">
        <f t="shared" si="125"/>
        <v>0</v>
      </c>
    </row>
    <row r="541" spans="1:87" ht="20.100000000000001" customHeight="1">
      <c r="A541">
        <v>1</v>
      </c>
      <c r="B541" s="12" t="s">
        <v>145</v>
      </c>
      <c r="D541" s="9" t="s">
        <v>26</v>
      </c>
      <c r="J541" s="3">
        <f>J203</f>
        <v>305.28000000000003</v>
      </c>
      <c r="K541" s="3">
        <f>K203</f>
        <v>14.72</v>
      </c>
      <c r="L541" s="3">
        <f>L203</f>
        <v>14.72</v>
      </c>
      <c r="M541" t="s">
        <v>465</v>
      </c>
      <c r="N541" s="3">
        <f>N203</f>
        <v>354.24</v>
      </c>
      <c r="O541" s="3">
        <f>O203</f>
        <v>43.919999999999995</v>
      </c>
      <c r="P541" s="3">
        <f>P203</f>
        <v>25.2</v>
      </c>
      <c r="R541" s="3">
        <f>R203</f>
        <v>305.28000000000003</v>
      </c>
      <c r="S541" s="3">
        <f>S203</f>
        <v>14.72</v>
      </c>
      <c r="T541" s="3">
        <f>T203</f>
        <v>14.72</v>
      </c>
      <c r="V541" s="3">
        <f>V203</f>
        <v>354.24</v>
      </c>
      <c r="W541" s="3">
        <f>W203</f>
        <v>43.919999999999995</v>
      </c>
      <c r="X541" s="3">
        <f>X203</f>
        <v>25.2</v>
      </c>
      <c r="Z541" s="3">
        <f>Z203</f>
        <v>305.28000000000003</v>
      </c>
      <c r="AA541" s="3">
        <f>AA203</f>
        <v>14.72</v>
      </c>
      <c r="AB541" s="3">
        <f>AB203</f>
        <v>14.72</v>
      </c>
      <c r="AD541" s="3">
        <f>AD203</f>
        <v>354.24</v>
      </c>
      <c r="AE541" s="3">
        <f>AE203</f>
        <v>43.919999999999995</v>
      </c>
      <c r="AF541" s="3">
        <f>AF203</f>
        <v>25.2</v>
      </c>
      <c r="AH541" s="3">
        <f>AH203</f>
        <v>305.28000000000003</v>
      </c>
      <c r="AI541" s="3">
        <f>AI203</f>
        <v>14.72</v>
      </c>
      <c r="AJ541" s="3">
        <f>AJ203</f>
        <v>14.72</v>
      </c>
      <c r="AL541" s="3">
        <f>AL203</f>
        <v>354.24</v>
      </c>
      <c r="AM541" s="3">
        <f>AM203</f>
        <v>43.919999999999995</v>
      </c>
      <c r="AN541" s="3">
        <f>AN203</f>
        <v>25.2</v>
      </c>
      <c r="AP541" s="3">
        <f>AP203</f>
        <v>305.28000000000003</v>
      </c>
      <c r="AQ541" s="3">
        <f>AQ203</f>
        <v>14.72</v>
      </c>
      <c r="AR541" s="3">
        <f>AR203</f>
        <v>14.72</v>
      </c>
      <c r="AT541" s="3">
        <f>AT203</f>
        <v>354.24</v>
      </c>
      <c r="AU541" s="3">
        <f>AU203</f>
        <v>43.919999999999995</v>
      </c>
      <c r="AV541" s="3">
        <f>AV203</f>
        <v>25.2</v>
      </c>
      <c r="AX541" s="3">
        <f t="shared" si="116"/>
        <v>1526.4</v>
      </c>
      <c r="AY541" s="3">
        <f t="shared" si="116"/>
        <v>73.600000000000009</v>
      </c>
      <c r="AZ541" s="3">
        <f t="shared" si="116"/>
        <v>73.600000000000009</v>
      </c>
      <c r="BB541" s="3">
        <f t="shared" si="117"/>
        <v>1771.2</v>
      </c>
      <c r="BC541" s="3">
        <f t="shared" si="117"/>
        <v>219.59999999999997</v>
      </c>
      <c r="BD541" s="3">
        <f t="shared" si="117"/>
        <v>126</v>
      </c>
      <c r="BF541" s="3">
        <f>計算シート!BB541</f>
        <v>1771.2</v>
      </c>
      <c r="BG541" s="3">
        <f>計算シート!BC541</f>
        <v>219.59999999999997</v>
      </c>
      <c r="BH541" s="3">
        <f>計算シート!BD541</f>
        <v>126</v>
      </c>
      <c r="BK541" s="3">
        <f t="shared" si="113"/>
        <v>0</v>
      </c>
      <c r="BL541" s="3">
        <f t="shared" si="113"/>
        <v>0</v>
      </c>
      <c r="BM541" s="106">
        <f t="shared" si="113"/>
        <v>0</v>
      </c>
      <c r="BP541" s="199">
        <f t="shared" si="118"/>
        <v>25.2</v>
      </c>
      <c r="BQ541" s="199">
        <f t="shared" si="119"/>
        <v>25.2</v>
      </c>
      <c r="BR541" s="199">
        <f t="shared" si="120"/>
        <v>25.2</v>
      </c>
      <c r="BS541" s="199">
        <f t="shared" si="121"/>
        <v>25.2</v>
      </c>
      <c r="BT541" s="199">
        <f t="shared" si="122"/>
        <v>25.2</v>
      </c>
      <c r="BU541" s="199">
        <f t="shared" si="123"/>
        <v>126</v>
      </c>
      <c r="BW541" s="199">
        <f>計算シート!P541</f>
        <v>25.2</v>
      </c>
      <c r="BX541" s="199">
        <f>計算シート!X541</f>
        <v>25.2</v>
      </c>
      <c r="BY541" s="199">
        <f>計算シート!AF541</f>
        <v>25.2</v>
      </c>
      <c r="BZ541" s="199">
        <f>計算シート!AN541</f>
        <v>25.2</v>
      </c>
      <c r="CA541" s="199">
        <f>計算シート!AV541</f>
        <v>25.2</v>
      </c>
      <c r="CB541" s="199">
        <f t="shared" si="124"/>
        <v>126</v>
      </c>
      <c r="CD541" s="288">
        <f t="shared" si="114"/>
        <v>0</v>
      </c>
      <c r="CE541" s="288">
        <f t="shared" si="115"/>
        <v>0</v>
      </c>
      <c r="CF541" s="288">
        <f t="shared" si="115"/>
        <v>0</v>
      </c>
      <c r="CG541" s="288">
        <f t="shared" si="115"/>
        <v>0</v>
      </c>
      <c r="CH541" s="288">
        <f t="shared" si="115"/>
        <v>0</v>
      </c>
      <c r="CI541" s="288">
        <f t="shared" si="125"/>
        <v>0</v>
      </c>
    </row>
    <row r="542" spans="1:87" ht="20.100000000000001" customHeight="1">
      <c r="A542">
        <v>1</v>
      </c>
      <c r="B542" s="12" t="s">
        <v>145</v>
      </c>
      <c r="D542" s="9" t="s">
        <v>274</v>
      </c>
      <c r="J542" s="3">
        <f>J238</f>
        <v>294.499908</v>
      </c>
      <c r="K542" s="3">
        <f>K238</f>
        <v>29.449990799999988</v>
      </c>
      <c r="L542" s="3">
        <f>L238</f>
        <v>29.449990799999988</v>
      </c>
      <c r="M542" t="s">
        <v>465</v>
      </c>
      <c r="N542" s="3">
        <f>N238</f>
        <v>13.252495860000002</v>
      </c>
      <c r="O542" s="3">
        <f>O238</f>
        <v>1.325249586</v>
      </c>
      <c r="P542" s="3">
        <f>P238</f>
        <v>1.325249586</v>
      </c>
      <c r="R542" s="3">
        <f>R238</f>
        <v>74.393342999999987</v>
      </c>
      <c r="S542" s="3">
        <f>S238</f>
        <v>7.4393343000000014</v>
      </c>
      <c r="T542" s="3">
        <f>T238</f>
        <v>7.4393343000000014</v>
      </c>
      <c r="V542" s="3">
        <f>V238</f>
        <v>3.3477004349999993</v>
      </c>
      <c r="W542" s="3">
        <f>W238</f>
        <v>0.33477004349999989</v>
      </c>
      <c r="X542" s="3">
        <f>X238</f>
        <v>0.33477004349999989</v>
      </c>
      <c r="Z542" s="3">
        <f>Z238</f>
        <v>200.67870149999999</v>
      </c>
      <c r="AA542" s="3">
        <f>AA238</f>
        <v>20.067870149999994</v>
      </c>
      <c r="AB542" s="3">
        <f>AB238</f>
        <v>20.067870149999994</v>
      </c>
      <c r="AD542" s="3">
        <f>AD238</f>
        <v>9.0305415674999985</v>
      </c>
      <c r="AE542" s="3">
        <f>AE238</f>
        <v>0.90305415674999989</v>
      </c>
      <c r="AF542" s="3">
        <f>AF238</f>
        <v>0.90305415674999989</v>
      </c>
      <c r="AH542" s="3">
        <f>AH238</f>
        <v>112.632633</v>
      </c>
      <c r="AI542" s="3">
        <f>AI238</f>
        <v>11.263263300000002</v>
      </c>
      <c r="AJ542" s="3">
        <f>AJ238</f>
        <v>11.263263300000002</v>
      </c>
      <c r="AL542" s="3">
        <f>AL238</f>
        <v>5.0684684849999995</v>
      </c>
      <c r="AM542" s="3">
        <f>AM238</f>
        <v>0.50684684849999984</v>
      </c>
      <c r="AN542" s="3">
        <f>AN238</f>
        <v>0.50684684849999984</v>
      </c>
      <c r="AP542" s="3">
        <f>AP238</f>
        <v>122.85571049999999</v>
      </c>
      <c r="AQ542" s="3">
        <f>AQ238</f>
        <v>12.285571050000001</v>
      </c>
      <c r="AR542" s="3">
        <f>AR238</f>
        <v>12.285571050000001</v>
      </c>
      <c r="AT542" s="3">
        <f>AT238</f>
        <v>5.5285069724999998</v>
      </c>
      <c r="AU542" s="3">
        <f>AU238</f>
        <v>0.55285069724999991</v>
      </c>
      <c r="AV542" s="3">
        <f>AV238</f>
        <v>0.55285069724999991</v>
      </c>
      <c r="AX542" s="3">
        <f t="shared" si="116"/>
        <v>805.06029599999988</v>
      </c>
      <c r="AY542" s="3">
        <f t="shared" si="116"/>
        <v>80.506029599999991</v>
      </c>
      <c r="AZ542" s="3">
        <f t="shared" si="116"/>
        <v>80.506029599999991</v>
      </c>
      <c r="BB542" s="211">
        <f t="shared" si="117"/>
        <v>36.227713319999999</v>
      </c>
      <c r="BC542" s="211">
        <f t="shared" si="117"/>
        <v>3.6227713319999992</v>
      </c>
      <c r="BD542" s="211">
        <f t="shared" si="117"/>
        <v>3.6227713319999992</v>
      </c>
      <c r="BF542" s="211">
        <f>計算シート!BB542</f>
        <v>36.227713319999999</v>
      </c>
      <c r="BG542" s="211">
        <f>計算シート!BC542</f>
        <v>3.6227713319999992</v>
      </c>
      <c r="BH542" s="211">
        <f>計算シート!BD542</f>
        <v>3.6227713319999992</v>
      </c>
      <c r="BK542" s="211">
        <f t="shared" si="113"/>
        <v>0</v>
      </c>
      <c r="BL542" s="211">
        <f t="shared" si="113"/>
        <v>0</v>
      </c>
      <c r="BM542" s="211">
        <f t="shared" si="113"/>
        <v>0</v>
      </c>
      <c r="BP542" s="199">
        <f t="shared" si="118"/>
        <v>1.325249586</v>
      </c>
      <c r="BQ542" s="199">
        <f t="shared" si="119"/>
        <v>0.33477004349999989</v>
      </c>
      <c r="BR542" s="199">
        <f t="shared" si="120"/>
        <v>0.90305415674999989</v>
      </c>
      <c r="BS542" s="199">
        <f t="shared" si="121"/>
        <v>0.50684684849999984</v>
      </c>
      <c r="BT542" s="199">
        <f t="shared" si="122"/>
        <v>0.55285069724999991</v>
      </c>
      <c r="BU542" s="199">
        <f t="shared" si="123"/>
        <v>3.6227713319999992</v>
      </c>
      <c r="BW542" s="199">
        <f>計算シート!P542</f>
        <v>1.325249586</v>
      </c>
      <c r="BX542" s="199">
        <f>計算シート!X542</f>
        <v>0.33477004349999989</v>
      </c>
      <c r="BY542" s="199">
        <f>計算シート!AF542</f>
        <v>0.90305415674999989</v>
      </c>
      <c r="BZ542" s="199">
        <f>計算シート!AN542</f>
        <v>0.50684684849999984</v>
      </c>
      <c r="CA542" s="199">
        <f>計算シート!AV542</f>
        <v>0.55285069724999991</v>
      </c>
      <c r="CB542" s="199">
        <f t="shared" si="124"/>
        <v>3.6227713319999992</v>
      </c>
      <c r="CD542" s="199">
        <f t="shared" si="114"/>
        <v>0</v>
      </c>
      <c r="CE542" s="199">
        <f t="shared" si="115"/>
        <v>0</v>
      </c>
      <c r="CF542" s="199">
        <f t="shared" si="115"/>
        <v>0</v>
      </c>
      <c r="CG542" s="199">
        <f t="shared" si="115"/>
        <v>0</v>
      </c>
      <c r="CH542" s="199">
        <f t="shared" si="115"/>
        <v>0</v>
      </c>
      <c r="CI542" s="199">
        <f t="shared" si="125"/>
        <v>0</v>
      </c>
    </row>
    <row r="543" spans="1:87" ht="20.100000000000001" customHeight="1">
      <c r="A543">
        <v>1</v>
      </c>
      <c r="B543" s="12" t="s">
        <v>145</v>
      </c>
      <c r="D543" s="9" t="s">
        <v>290</v>
      </c>
      <c r="J543" s="3">
        <f>J259</f>
        <v>9.2650000000000006</v>
      </c>
      <c r="K543" s="3">
        <f>K259</f>
        <v>7.2080000000000002</v>
      </c>
      <c r="L543" s="3">
        <f>L259</f>
        <v>7.2080000000000002</v>
      </c>
      <c r="M543" t="s">
        <v>465</v>
      </c>
      <c r="N543" s="3">
        <f>N259</f>
        <v>2.1420000000000003</v>
      </c>
      <c r="O543" s="3">
        <f>O259</f>
        <v>1.5215000000000001</v>
      </c>
      <c r="P543" s="3">
        <f>P259</f>
        <v>1.5215000000000001</v>
      </c>
      <c r="R543" s="3">
        <f>R259</f>
        <v>7.5649999999999995</v>
      </c>
      <c r="S543" s="3">
        <f>S259</f>
        <v>7.0380000000000003</v>
      </c>
      <c r="T543" s="3">
        <f>T259</f>
        <v>7.0380000000000003</v>
      </c>
      <c r="V543" s="3">
        <f>V259</f>
        <v>1.6235000000000002</v>
      </c>
      <c r="W543" s="3">
        <f>W259</f>
        <v>1.4705000000000001</v>
      </c>
      <c r="X543" s="3">
        <f>X259</f>
        <v>1.4705000000000001</v>
      </c>
      <c r="Z543" s="3">
        <f>Z259</f>
        <v>8.5510000000000002</v>
      </c>
      <c r="AA543" s="3">
        <f>AA259</f>
        <v>7.1400000000000006</v>
      </c>
      <c r="AB543" s="3">
        <f>AB259</f>
        <v>7.1400000000000006</v>
      </c>
      <c r="AD543" s="3">
        <f>AD259</f>
        <v>1.9210000000000003</v>
      </c>
      <c r="AE543" s="3">
        <f>AE259</f>
        <v>1.496</v>
      </c>
      <c r="AF543" s="3">
        <f>AF259</f>
        <v>1.496</v>
      </c>
      <c r="AH543" s="3">
        <f>AH259</f>
        <v>7.8539999999999992</v>
      </c>
      <c r="AI543" s="3">
        <f>AI259</f>
        <v>7.0719999999999992</v>
      </c>
      <c r="AJ543" s="3">
        <f>AJ259</f>
        <v>7.0719999999999992</v>
      </c>
      <c r="AL543" s="3">
        <f>AL259</f>
        <v>1.7170000000000001</v>
      </c>
      <c r="AM543" s="3">
        <f>AM259</f>
        <v>1.4790000000000001</v>
      </c>
      <c r="AN543" s="3">
        <f>AN259</f>
        <v>1.4790000000000001</v>
      </c>
      <c r="AP543" s="3">
        <f>AP259</f>
        <v>7.9389999999999992</v>
      </c>
      <c r="AQ543" s="3">
        <f>AQ259</f>
        <v>7.0889999999999995</v>
      </c>
      <c r="AR543" s="3">
        <f>AR259</f>
        <v>7.0889999999999995</v>
      </c>
      <c r="AT543" s="3">
        <f>AT259</f>
        <v>1.7425000000000002</v>
      </c>
      <c r="AU543" s="3">
        <f>AU259</f>
        <v>1.4790000000000001</v>
      </c>
      <c r="AV543" s="3">
        <f>AV259</f>
        <v>1.4790000000000001</v>
      </c>
      <c r="AX543" s="3">
        <f t="shared" si="116"/>
        <v>41.173999999999999</v>
      </c>
      <c r="AY543" s="3">
        <f t="shared" si="116"/>
        <v>35.547000000000004</v>
      </c>
      <c r="AZ543" s="3">
        <f t="shared" si="116"/>
        <v>35.547000000000004</v>
      </c>
      <c r="BB543" s="212">
        <f t="shared" si="117"/>
        <v>9.1460000000000008</v>
      </c>
      <c r="BC543" s="212">
        <f t="shared" si="117"/>
        <v>7.4459999999999997</v>
      </c>
      <c r="BD543" s="212">
        <f t="shared" si="117"/>
        <v>7.4459999999999997</v>
      </c>
      <c r="BF543" s="212">
        <f>計算シート!BB543</f>
        <v>9.1460000000000008</v>
      </c>
      <c r="BG543" s="212">
        <f>計算シート!BC543</f>
        <v>7.4459999999999997</v>
      </c>
      <c r="BH543" s="212">
        <f>計算シート!BD543</f>
        <v>7.4459999999999997</v>
      </c>
      <c r="BK543" s="212">
        <f t="shared" si="113"/>
        <v>0</v>
      </c>
      <c r="BL543" s="212">
        <f t="shared" si="113"/>
        <v>0</v>
      </c>
      <c r="BM543" s="212">
        <f t="shared" si="113"/>
        <v>0</v>
      </c>
      <c r="BP543" s="199">
        <f t="shared" si="118"/>
        <v>1.5215000000000001</v>
      </c>
      <c r="BQ543" s="199">
        <f t="shared" si="119"/>
        <v>1.4705000000000001</v>
      </c>
      <c r="BR543" s="199">
        <f t="shared" si="120"/>
        <v>1.496</v>
      </c>
      <c r="BS543" s="199">
        <f t="shared" si="121"/>
        <v>1.4790000000000001</v>
      </c>
      <c r="BT543" s="199">
        <f t="shared" si="122"/>
        <v>1.4790000000000001</v>
      </c>
      <c r="BU543" s="199">
        <f t="shared" si="123"/>
        <v>7.4459999999999997</v>
      </c>
      <c r="BW543" s="199">
        <f>計算シート!P543</f>
        <v>1.5215000000000001</v>
      </c>
      <c r="BX543" s="199">
        <f>計算シート!X543</f>
        <v>1.4705000000000001</v>
      </c>
      <c r="BY543" s="199">
        <f>計算シート!AF543</f>
        <v>1.496</v>
      </c>
      <c r="BZ543" s="199">
        <f>計算シート!AN543</f>
        <v>1.4790000000000001</v>
      </c>
      <c r="CA543" s="199">
        <f>計算シート!AV543</f>
        <v>1.4790000000000001</v>
      </c>
      <c r="CB543" s="199">
        <f t="shared" si="124"/>
        <v>7.4459999999999997</v>
      </c>
      <c r="CD543" s="199">
        <f t="shared" si="114"/>
        <v>0</v>
      </c>
      <c r="CE543" s="199">
        <f t="shared" si="115"/>
        <v>0</v>
      </c>
      <c r="CF543" s="199">
        <f t="shared" si="115"/>
        <v>0</v>
      </c>
      <c r="CG543" s="199">
        <f t="shared" si="115"/>
        <v>0</v>
      </c>
      <c r="CH543" s="199">
        <f t="shared" si="115"/>
        <v>0</v>
      </c>
      <c r="CI543" s="199">
        <f t="shared" si="125"/>
        <v>0</v>
      </c>
    </row>
    <row r="544" spans="1:87" ht="20.100000000000001" customHeight="1">
      <c r="A544">
        <v>1</v>
      </c>
      <c r="B544" s="12" t="s">
        <v>145</v>
      </c>
      <c r="D544" s="9" t="s">
        <v>296</v>
      </c>
      <c r="J544" s="3">
        <f>J278</f>
        <v>1176.5</v>
      </c>
      <c r="K544" s="3">
        <f>K278</f>
        <v>117.65</v>
      </c>
      <c r="L544" s="3">
        <f>L278</f>
        <v>117.65</v>
      </c>
      <c r="M544" t="s">
        <v>465</v>
      </c>
      <c r="N544" s="3">
        <f>N278</f>
        <v>20.323499999999999</v>
      </c>
      <c r="O544" s="3">
        <f>O278</f>
        <v>2.0323500000000001</v>
      </c>
      <c r="P544" s="3">
        <f>P278</f>
        <v>2.0323500000000001</v>
      </c>
      <c r="R544" s="3">
        <f>R278</f>
        <v>1176.5</v>
      </c>
      <c r="S544" s="3">
        <f>S278</f>
        <v>117.65</v>
      </c>
      <c r="T544" s="3">
        <f>T278</f>
        <v>117.65</v>
      </c>
      <c r="V544" s="3">
        <f>V278</f>
        <v>20.323499999999999</v>
      </c>
      <c r="W544" s="3">
        <f>W278</f>
        <v>2.0323500000000001</v>
      </c>
      <c r="X544" s="3">
        <f>X278</f>
        <v>2.0323500000000001</v>
      </c>
      <c r="Z544" s="3">
        <f>Z278</f>
        <v>1176.5</v>
      </c>
      <c r="AA544" s="3">
        <f>AA278</f>
        <v>117.65</v>
      </c>
      <c r="AB544" s="3">
        <f>AB278</f>
        <v>117.65</v>
      </c>
      <c r="AD544" s="3">
        <f>AD278</f>
        <v>20.323499999999999</v>
      </c>
      <c r="AE544" s="3">
        <f>AE278</f>
        <v>2.0323500000000001</v>
      </c>
      <c r="AF544" s="3">
        <f>AF278</f>
        <v>2.0323500000000001</v>
      </c>
      <c r="AH544" s="3">
        <f>AH278</f>
        <v>1176.5</v>
      </c>
      <c r="AI544" s="3">
        <f>AI278</f>
        <v>117.65</v>
      </c>
      <c r="AJ544" s="3">
        <f>AJ278</f>
        <v>117.65</v>
      </c>
      <c r="AL544" s="3">
        <f>AL278</f>
        <v>20.323499999999999</v>
      </c>
      <c r="AM544" s="3">
        <f>AM278</f>
        <v>2.0323500000000001</v>
      </c>
      <c r="AN544" s="3">
        <f>AN278</f>
        <v>2.0323500000000001</v>
      </c>
      <c r="AP544" s="3">
        <f>AP278</f>
        <v>1176.5</v>
      </c>
      <c r="AQ544" s="3">
        <f>AQ278</f>
        <v>117.65</v>
      </c>
      <c r="AR544" s="3">
        <f>AR278</f>
        <v>117.65</v>
      </c>
      <c r="AT544" s="3">
        <f>AT278</f>
        <v>20.323499999999999</v>
      </c>
      <c r="AU544" s="3">
        <f>AU278</f>
        <v>2.0323500000000001</v>
      </c>
      <c r="AV544" s="3">
        <f>AV278</f>
        <v>2.0323500000000001</v>
      </c>
      <c r="AX544" s="3">
        <f t="shared" si="116"/>
        <v>5882.5</v>
      </c>
      <c r="AY544" s="3">
        <f t="shared" si="116"/>
        <v>588.25</v>
      </c>
      <c r="AZ544" s="3">
        <f t="shared" si="116"/>
        <v>588.25</v>
      </c>
      <c r="BB544" s="212">
        <f t="shared" si="117"/>
        <v>101.61749999999999</v>
      </c>
      <c r="BC544" s="212">
        <f t="shared" si="117"/>
        <v>10.161750000000001</v>
      </c>
      <c r="BD544" s="212">
        <f t="shared" si="117"/>
        <v>10.161750000000001</v>
      </c>
      <c r="BF544" s="212">
        <f>計算シート!BB544</f>
        <v>101.61749999999999</v>
      </c>
      <c r="BG544" s="212">
        <f>計算シート!BC544</f>
        <v>10.161750000000001</v>
      </c>
      <c r="BH544" s="212">
        <f>計算シート!BD544</f>
        <v>10.161750000000001</v>
      </c>
      <c r="BK544" s="212">
        <f t="shared" si="113"/>
        <v>0</v>
      </c>
      <c r="BL544" s="212">
        <f t="shared" si="113"/>
        <v>0</v>
      </c>
      <c r="BM544" s="212">
        <f t="shared" si="113"/>
        <v>0</v>
      </c>
      <c r="BP544" s="199">
        <f t="shared" si="118"/>
        <v>2.0323500000000001</v>
      </c>
      <c r="BQ544" s="199">
        <f t="shared" si="119"/>
        <v>2.0323500000000001</v>
      </c>
      <c r="BR544" s="199">
        <f t="shared" si="120"/>
        <v>2.0323500000000001</v>
      </c>
      <c r="BS544" s="199">
        <f t="shared" si="121"/>
        <v>2.0323500000000001</v>
      </c>
      <c r="BT544" s="199">
        <f t="shared" si="122"/>
        <v>2.0323500000000001</v>
      </c>
      <c r="BU544" s="199">
        <f t="shared" si="123"/>
        <v>10.161750000000001</v>
      </c>
      <c r="BW544" s="199">
        <f>計算シート!P544</f>
        <v>2.0323500000000001</v>
      </c>
      <c r="BX544" s="199">
        <f>計算シート!X544</f>
        <v>2.0323500000000001</v>
      </c>
      <c r="BY544" s="199">
        <f>計算シート!AF544</f>
        <v>2.0323500000000001</v>
      </c>
      <c r="BZ544" s="199">
        <f>計算シート!AN544</f>
        <v>2.0323500000000001</v>
      </c>
      <c r="CA544" s="199">
        <f>計算シート!AV544</f>
        <v>2.0323500000000001</v>
      </c>
      <c r="CB544" s="199">
        <f t="shared" si="124"/>
        <v>10.161750000000001</v>
      </c>
      <c r="CD544" s="199">
        <f t="shared" si="114"/>
        <v>0</v>
      </c>
      <c r="CE544" s="199">
        <f t="shared" si="115"/>
        <v>0</v>
      </c>
      <c r="CF544" s="199">
        <f t="shared" si="115"/>
        <v>0</v>
      </c>
      <c r="CG544" s="199">
        <f t="shared" si="115"/>
        <v>0</v>
      </c>
      <c r="CH544" s="199">
        <f t="shared" si="115"/>
        <v>0</v>
      </c>
      <c r="CI544" s="199">
        <f t="shared" si="125"/>
        <v>0</v>
      </c>
    </row>
    <row r="545" spans="1:87" ht="20.100000000000001" customHeight="1">
      <c r="A545">
        <v>1</v>
      </c>
      <c r="B545" s="12" t="s">
        <v>145</v>
      </c>
      <c r="D545" s="9" t="s">
        <v>306</v>
      </c>
      <c r="J545" s="3">
        <f>J295</f>
        <v>32.299999999999997</v>
      </c>
      <c r="K545" s="3">
        <f>K295</f>
        <v>3.2300000000000004</v>
      </c>
      <c r="L545" s="3">
        <f>L295</f>
        <v>3.2300000000000004</v>
      </c>
      <c r="M545" t="s">
        <v>465</v>
      </c>
      <c r="N545" s="3">
        <f>N295</f>
        <v>2.4225000000000003</v>
      </c>
      <c r="O545" s="3">
        <f>O295</f>
        <v>0.24225000000000002</v>
      </c>
      <c r="P545" s="3">
        <f>P295</f>
        <v>0.24225000000000002</v>
      </c>
      <c r="R545" s="3">
        <f>R295</f>
        <v>32.299999999999997</v>
      </c>
      <c r="S545" s="3">
        <f>S295</f>
        <v>3.2300000000000004</v>
      </c>
      <c r="T545" s="3">
        <f>T295</f>
        <v>3.2300000000000004</v>
      </c>
      <c r="V545" s="3">
        <f>V295</f>
        <v>2.4225000000000003</v>
      </c>
      <c r="W545" s="3">
        <f>W295</f>
        <v>0.24225000000000002</v>
      </c>
      <c r="X545" s="3">
        <f>X295</f>
        <v>0.24225000000000002</v>
      </c>
      <c r="Z545" s="3">
        <f>Z295</f>
        <v>32.299999999999997</v>
      </c>
      <c r="AA545" s="3">
        <f>AA295</f>
        <v>3.2300000000000004</v>
      </c>
      <c r="AB545" s="3">
        <f>AB295</f>
        <v>3.2300000000000004</v>
      </c>
      <c r="AD545" s="3">
        <f>AD295</f>
        <v>2.4225000000000003</v>
      </c>
      <c r="AE545" s="3">
        <f>AE295</f>
        <v>0.24225000000000002</v>
      </c>
      <c r="AF545" s="3">
        <f>AF295</f>
        <v>0.24225000000000002</v>
      </c>
      <c r="AH545" s="3">
        <f>AH295</f>
        <v>32.299999999999997</v>
      </c>
      <c r="AI545" s="3">
        <f>AI295</f>
        <v>3.2300000000000004</v>
      </c>
      <c r="AJ545" s="3">
        <f>AJ295</f>
        <v>3.2300000000000004</v>
      </c>
      <c r="AL545" s="3">
        <f>AL295</f>
        <v>2.4225000000000003</v>
      </c>
      <c r="AM545" s="3">
        <f>AM295</f>
        <v>0.24225000000000002</v>
      </c>
      <c r="AN545" s="3">
        <f>AN295</f>
        <v>0.24225000000000002</v>
      </c>
      <c r="AP545" s="3">
        <f>AP295</f>
        <v>32.299999999999997</v>
      </c>
      <c r="AQ545" s="3">
        <f>AQ295</f>
        <v>3.2300000000000004</v>
      </c>
      <c r="AR545" s="3">
        <f>AR295</f>
        <v>3.2300000000000004</v>
      </c>
      <c r="AT545" s="3">
        <f>AT295</f>
        <v>2.4225000000000003</v>
      </c>
      <c r="AU545" s="3">
        <f>AU295</f>
        <v>0.24225000000000002</v>
      </c>
      <c r="AV545" s="3">
        <f>AV295</f>
        <v>0.24225000000000002</v>
      </c>
      <c r="AX545" s="3">
        <f t="shared" si="116"/>
        <v>161.5</v>
      </c>
      <c r="AY545" s="3">
        <f t="shared" si="116"/>
        <v>16.150000000000002</v>
      </c>
      <c r="AZ545" s="3">
        <f t="shared" si="116"/>
        <v>16.150000000000002</v>
      </c>
      <c r="BB545" s="212">
        <f t="shared" si="117"/>
        <v>12.112500000000001</v>
      </c>
      <c r="BC545" s="212">
        <f t="shared" si="117"/>
        <v>1.2112500000000002</v>
      </c>
      <c r="BD545" s="212">
        <f t="shared" si="117"/>
        <v>1.2112500000000002</v>
      </c>
      <c r="BF545" s="212">
        <f>計算シート!BB545</f>
        <v>12.112500000000001</v>
      </c>
      <c r="BG545" s="212">
        <f>計算シート!BC545</f>
        <v>1.2112500000000002</v>
      </c>
      <c r="BH545" s="212">
        <f>計算シート!BD545</f>
        <v>1.2112500000000002</v>
      </c>
      <c r="BK545" s="212">
        <f t="shared" si="113"/>
        <v>0</v>
      </c>
      <c r="BL545" s="212">
        <f t="shared" si="113"/>
        <v>0</v>
      </c>
      <c r="BM545" s="212">
        <f t="shared" si="113"/>
        <v>0</v>
      </c>
      <c r="BP545" s="199">
        <f t="shared" si="118"/>
        <v>0.24225000000000002</v>
      </c>
      <c r="BQ545" s="199">
        <f t="shared" si="119"/>
        <v>0.24225000000000002</v>
      </c>
      <c r="BR545" s="199">
        <f t="shared" si="120"/>
        <v>0.24225000000000002</v>
      </c>
      <c r="BS545" s="199">
        <f t="shared" si="121"/>
        <v>0.24225000000000002</v>
      </c>
      <c r="BT545" s="199">
        <f t="shared" si="122"/>
        <v>0.24225000000000002</v>
      </c>
      <c r="BU545" s="199">
        <f t="shared" si="123"/>
        <v>1.2112500000000002</v>
      </c>
      <c r="BW545" s="199">
        <f>計算シート!P545</f>
        <v>0.24225000000000002</v>
      </c>
      <c r="BX545" s="199">
        <f>計算シート!X545</f>
        <v>0.24225000000000002</v>
      </c>
      <c r="BY545" s="199">
        <f>計算シート!AF545</f>
        <v>0.24225000000000002</v>
      </c>
      <c r="BZ545" s="199">
        <f>計算シート!AN545</f>
        <v>0.24225000000000002</v>
      </c>
      <c r="CA545" s="199">
        <f>計算シート!AV545</f>
        <v>0.24225000000000002</v>
      </c>
      <c r="CB545" s="199">
        <f t="shared" si="124"/>
        <v>1.2112500000000002</v>
      </c>
      <c r="CD545" s="199">
        <f t="shared" si="114"/>
        <v>0</v>
      </c>
      <c r="CE545" s="199">
        <f t="shared" si="115"/>
        <v>0</v>
      </c>
      <c r="CF545" s="199">
        <f t="shared" si="115"/>
        <v>0</v>
      </c>
      <c r="CG545" s="199">
        <f t="shared" si="115"/>
        <v>0</v>
      </c>
      <c r="CH545" s="199">
        <f t="shared" si="115"/>
        <v>0</v>
      </c>
      <c r="CI545" s="199">
        <f t="shared" si="125"/>
        <v>0</v>
      </c>
    </row>
    <row r="546" spans="1:87" ht="20.100000000000001" customHeight="1">
      <c r="A546">
        <v>1</v>
      </c>
      <c r="B546" s="12" t="s">
        <v>145</v>
      </c>
      <c r="D546" s="9" t="s">
        <v>309</v>
      </c>
      <c r="J546" s="3">
        <f>J310</f>
        <v>97.589185200000003</v>
      </c>
      <c r="K546" s="3">
        <f>K310</f>
        <v>0.95000000000000007</v>
      </c>
      <c r="L546" s="3">
        <f>L310</f>
        <v>0.95000000000000007</v>
      </c>
      <c r="M546" t="s">
        <v>465</v>
      </c>
      <c r="N546" s="3">
        <f>N310</f>
        <v>58.553511120000003</v>
      </c>
      <c r="O546" s="3">
        <f>O310</f>
        <v>0.95000000000000007</v>
      </c>
      <c r="P546" s="3">
        <f>P310</f>
        <v>0.95000000000000007</v>
      </c>
      <c r="R546" s="3">
        <f>R310</f>
        <v>24.651911699999999</v>
      </c>
      <c r="S546" s="3">
        <f>S310</f>
        <v>0.95000000000000007</v>
      </c>
      <c r="T546" s="3">
        <f>T310</f>
        <v>0.95000000000000007</v>
      </c>
      <c r="V546" s="3">
        <f>V310</f>
        <v>14.79114702</v>
      </c>
      <c r="W546" s="3">
        <f>W310</f>
        <v>0.95000000000000007</v>
      </c>
      <c r="X546" s="3">
        <f>X310</f>
        <v>0.95000000000000007</v>
      </c>
      <c r="Z546" s="3">
        <f>Z310</f>
        <v>66.499412849999999</v>
      </c>
      <c r="AA546" s="3">
        <f>AA310</f>
        <v>0.95000000000000007</v>
      </c>
      <c r="AB546" s="3">
        <f>AB310</f>
        <v>0.95000000000000007</v>
      </c>
      <c r="AD546" s="3">
        <f>AD310</f>
        <v>39.899647710000004</v>
      </c>
      <c r="AE546" s="3">
        <f>AE310</f>
        <v>0.95000000000000007</v>
      </c>
      <c r="AF546" s="3">
        <f>AF310</f>
        <v>0.95000000000000007</v>
      </c>
      <c r="AH546" s="3">
        <f>AH310</f>
        <v>37.323362700000004</v>
      </c>
      <c r="AI546" s="3">
        <f>AI310</f>
        <v>0.95000000000000007</v>
      </c>
      <c r="AJ546" s="3">
        <f>AJ310</f>
        <v>0.95000000000000007</v>
      </c>
      <c r="AL546" s="3">
        <f>AL310</f>
        <v>22.39401762</v>
      </c>
      <c r="AM546" s="3">
        <f>AM310</f>
        <v>0.95000000000000007</v>
      </c>
      <c r="AN546" s="3">
        <f>AN310</f>
        <v>0.95000000000000007</v>
      </c>
      <c r="AP546" s="3">
        <f>AP310</f>
        <v>40.711009949999998</v>
      </c>
      <c r="AQ546" s="3">
        <f>AQ310</f>
        <v>0.95000000000000007</v>
      </c>
      <c r="AR546" s="3">
        <f>AR310</f>
        <v>0.95000000000000007</v>
      </c>
      <c r="AT546" s="3">
        <f>AT310</f>
        <v>24.426605970000001</v>
      </c>
      <c r="AU546" s="3">
        <f>AU310</f>
        <v>0.95000000000000007</v>
      </c>
      <c r="AV546" s="3">
        <f>AV310</f>
        <v>0.95000000000000007</v>
      </c>
      <c r="AX546" s="3">
        <f t="shared" si="116"/>
        <v>266.77488240000002</v>
      </c>
      <c r="AY546" s="3">
        <f t="shared" si="116"/>
        <v>4.75</v>
      </c>
      <c r="AZ546" s="3">
        <f t="shared" si="116"/>
        <v>4.75</v>
      </c>
      <c r="BB546" s="212">
        <f t="shared" si="117"/>
        <v>160.06492944000001</v>
      </c>
      <c r="BC546" s="212">
        <f t="shared" si="117"/>
        <v>4.75</v>
      </c>
      <c r="BD546" s="212">
        <f t="shared" si="117"/>
        <v>4.75</v>
      </c>
      <c r="BF546" s="212">
        <f>計算シート!BB546</f>
        <v>160.06492944000001</v>
      </c>
      <c r="BG546" s="212">
        <f>計算シート!BC546</f>
        <v>4.75</v>
      </c>
      <c r="BH546" s="212">
        <f>計算シート!BD546</f>
        <v>4.75</v>
      </c>
      <c r="BK546" s="212">
        <f t="shared" si="113"/>
        <v>0</v>
      </c>
      <c r="BL546" s="212">
        <f t="shared" si="113"/>
        <v>0</v>
      </c>
      <c r="BM546" s="212">
        <f t="shared" si="113"/>
        <v>0</v>
      </c>
      <c r="BP546" s="199">
        <f t="shared" si="118"/>
        <v>0.95000000000000007</v>
      </c>
      <c r="BQ546" s="199">
        <f t="shared" si="119"/>
        <v>0.95000000000000007</v>
      </c>
      <c r="BR546" s="199">
        <f t="shared" si="120"/>
        <v>0.95000000000000007</v>
      </c>
      <c r="BS546" s="199">
        <f t="shared" si="121"/>
        <v>0.95000000000000007</v>
      </c>
      <c r="BT546" s="199">
        <f t="shared" si="122"/>
        <v>0.95000000000000007</v>
      </c>
      <c r="BU546" s="199">
        <f t="shared" si="123"/>
        <v>4.75</v>
      </c>
      <c r="BW546" s="199">
        <f>計算シート!P546</f>
        <v>0.95000000000000007</v>
      </c>
      <c r="BX546" s="199">
        <f>計算シート!X546</f>
        <v>0.95000000000000007</v>
      </c>
      <c r="BY546" s="199">
        <f>計算シート!AF546</f>
        <v>0.95000000000000007</v>
      </c>
      <c r="BZ546" s="199">
        <f>計算シート!AN546</f>
        <v>0.95000000000000007</v>
      </c>
      <c r="CA546" s="199">
        <f>計算シート!AV546</f>
        <v>0.95000000000000007</v>
      </c>
      <c r="CB546" s="199">
        <f t="shared" si="124"/>
        <v>4.75</v>
      </c>
      <c r="CD546" s="199">
        <f t="shared" si="114"/>
        <v>0</v>
      </c>
      <c r="CE546" s="199">
        <f t="shared" si="115"/>
        <v>0</v>
      </c>
      <c r="CF546" s="199">
        <f t="shared" si="115"/>
        <v>0</v>
      </c>
      <c r="CG546" s="199">
        <f t="shared" si="115"/>
        <v>0</v>
      </c>
      <c r="CH546" s="199">
        <f t="shared" si="115"/>
        <v>0</v>
      </c>
      <c r="CI546" s="199">
        <f t="shared" si="125"/>
        <v>0</v>
      </c>
    </row>
    <row r="547" spans="1:87" ht="20.100000000000001" customHeight="1">
      <c r="A547">
        <v>1</v>
      </c>
      <c r="B547" s="12" t="s">
        <v>145</v>
      </c>
      <c r="D547" s="9" t="s">
        <v>315</v>
      </c>
      <c r="J547" s="3">
        <f>J327</f>
        <v>158.90646311999998</v>
      </c>
      <c r="K547" s="3">
        <f>K327</f>
        <v>15.890646311999998</v>
      </c>
      <c r="L547" s="3">
        <f>L327</f>
        <v>15.890646311999998</v>
      </c>
      <c r="M547" t="s">
        <v>465</v>
      </c>
      <c r="N547" s="3">
        <f>N327</f>
        <v>0</v>
      </c>
      <c r="O547" s="3">
        <f>O327</f>
        <v>0</v>
      </c>
      <c r="P547" s="3">
        <f>P327</f>
        <v>0</v>
      </c>
      <c r="R547" s="3">
        <f>R327</f>
        <v>141.03898902</v>
      </c>
      <c r="S547" s="3">
        <f>S327</f>
        <v>14.103898901999999</v>
      </c>
      <c r="T547" s="3">
        <f>T327</f>
        <v>14.103898901999999</v>
      </c>
      <c r="V547" s="3">
        <f>V327</f>
        <v>0</v>
      </c>
      <c r="W547" s="3">
        <f>W327</f>
        <v>0</v>
      </c>
      <c r="X547" s="3">
        <f>X327</f>
        <v>0</v>
      </c>
      <c r="Z547" s="3">
        <f>Z327</f>
        <v>151.29038871</v>
      </c>
      <c r="AA547" s="3">
        <f>AA327</f>
        <v>15.129038870999999</v>
      </c>
      <c r="AB547" s="3">
        <f>AB327</f>
        <v>15.129038870999999</v>
      </c>
      <c r="AD547" s="3">
        <f>AD327</f>
        <v>0</v>
      </c>
      <c r="AE547" s="3">
        <f>AE327</f>
        <v>0</v>
      </c>
      <c r="AF547" s="3">
        <f>AF327</f>
        <v>0</v>
      </c>
      <c r="AH547" s="3">
        <f>AH327</f>
        <v>144.14311961999999</v>
      </c>
      <c r="AI547" s="3">
        <f>AI327</f>
        <v>14.414311961999999</v>
      </c>
      <c r="AJ547" s="3">
        <f>AJ327</f>
        <v>14.414311961999999</v>
      </c>
      <c r="AL547" s="3">
        <f>AL327</f>
        <v>0</v>
      </c>
      <c r="AM547" s="3">
        <f>AM327</f>
        <v>0</v>
      </c>
      <c r="AN547" s="3">
        <f>AN327</f>
        <v>0</v>
      </c>
      <c r="AP547" s="3">
        <f>AP327</f>
        <v>144.97299296999998</v>
      </c>
      <c r="AQ547" s="3">
        <f>AQ327</f>
        <v>14.497299297</v>
      </c>
      <c r="AR547" s="3">
        <f>AR327</f>
        <v>14.497299297</v>
      </c>
      <c r="AT547" s="3">
        <f>AT327</f>
        <v>0</v>
      </c>
      <c r="AU547" s="3">
        <f>AU327</f>
        <v>0</v>
      </c>
      <c r="AV547" s="3">
        <f>AV327</f>
        <v>0</v>
      </c>
      <c r="AX547" s="3">
        <f t="shared" si="116"/>
        <v>740.35195343999999</v>
      </c>
      <c r="AY547" s="3">
        <f t="shared" si="116"/>
        <v>74.035195344000002</v>
      </c>
      <c r="AZ547" s="3">
        <f t="shared" si="116"/>
        <v>74.035195344000002</v>
      </c>
      <c r="BB547" s="212">
        <f t="shared" si="117"/>
        <v>0</v>
      </c>
      <c r="BC547" s="212">
        <f t="shared" si="117"/>
        <v>0</v>
      </c>
      <c r="BD547" s="212">
        <f t="shared" si="117"/>
        <v>0</v>
      </c>
      <c r="BF547" s="212">
        <f>計算シート!BB547</f>
        <v>0</v>
      </c>
      <c r="BG547" s="212">
        <f>計算シート!BC547</f>
        <v>0</v>
      </c>
      <c r="BH547" s="212">
        <f>計算シート!BD547</f>
        <v>0</v>
      </c>
      <c r="BK547" s="212">
        <f t="shared" si="113"/>
        <v>0</v>
      </c>
      <c r="BL547" s="212">
        <f t="shared" si="113"/>
        <v>0</v>
      </c>
      <c r="BM547" s="212">
        <f t="shared" si="113"/>
        <v>0</v>
      </c>
      <c r="BP547" s="199">
        <f t="shared" si="118"/>
        <v>0</v>
      </c>
      <c r="BQ547" s="199">
        <f t="shared" si="119"/>
        <v>0</v>
      </c>
      <c r="BR547" s="199">
        <f t="shared" si="120"/>
        <v>0</v>
      </c>
      <c r="BS547" s="199">
        <f t="shared" si="121"/>
        <v>0</v>
      </c>
      <c r="BT547" s="199">
        <f t="shared" si="122"/>
        <v>0</v>
      </c>
      <c r="BU547" s="199">
        <f t="shared" si="123"/>
        <v>0</v>
      </c>
      <c r="BW547" s="199">
        <f>計算シート!P547</f>
        <v>0</v>
      </c>
      <c r="BX547" s="199">
        <f>計算シート!X547</f>
        <v>0</v>
      </c>
      <c r="BY547" s="199">
        <f>計算シート!AF547</f>
        <v>0</v>
      </c>
      <c r="BZ547" s="199">
        <f>計算シート!AN547</f>
        <v>0</v>
      </c>
      <c r="CA547" s="199">
        <f>計算シート!AV547</f>
        <v>0</v>
      </c>
      <c r="CB547" s="199">
        <f t="shared" si="124"/>
        <v>0</v>
      </c>
      <c r="CD547" s="199">
        <f t="shared" si="114"/>
        <v>0</v>
      </c>
      <c r="CE547" s="199">
        <f t="shared" si="115"/>
        <v>0</v>
      </c>
      <c r="CF547" s="199">
        <f t="shared" si="115"/>
        <v>0</v>
      </c>
      <c r="CG547" s="199">
        <f t="shared" si="115"/>
        <v>0</v>
      </c>
      <c r="CH547" s="199">
        <f t="shared" si="115"/>
        <v>0</v>
      </c>
      <c r="CI547" s="199">
        <f t="shared" si="125"/>
        <v>0</v>
      </c>
    </row>
    <row r="548" spans="1:87" ht="20.100000000000001" customHeight="1">
      <c r="A548">
        <v>1</v>
      </c>
      <c r="B548" s="12" t="s">
        <v>145</v>
      </c>
      <c r="D548" s="9" t="s">
        <v>372</v>
      </c>
      <c r="J548" s="3">
        <f>J345</f>
        <v>73.507999999999996</v>
      </c>
      <c r="K548" s="3">
        <f>K345</f>
        <v>7.3507999999999996</v>
      </c>
      <c r="L548" s="3">
        <f>L345</f>
        <v>7.3507999999999996</v>
      </c>
      <c r="M548" t="s">
        <v>465</v>
      </c>
      <c r="N548" s="3">
        <f>N345</f>
        <v>5.5130999999999997</v>
      </c>
      <c r="O548" s="3">
        <f>O345</f>
        <v>0.55130999999999997</v>
      </c>
      <c r="P548" s="3">
        <f>P345</f>
        <v>0.55130999999999997</v>
      </c>
      <c r="R548" s="3">
        <f>R345</f>
        <v>73.507999999999996</v>
      </c>
      <c r="S548" s="3">
        <f>S345</f>
        <v>7.3507999999999996</v>
      </c>
      <c r="T548" s="3">
        <f>T345</f>
        <v>7.3507999999999996</v>
      </c>
      <c r="V548" s="3">
        <f>V345</f>
        <v>5.5130999999999997</v>
      </c>
      <c r="W548" s="3">
        <f>W345</f>
        <v>0.55130999999999997</v>
      </c>
      <c r="X548" s="3">
        <f>X345</f>
        <v>0.55130999999999997</v>
      </c>
      <c r="Z548" s="3">
        <f>Z345</f>
        <v>73.507999999999996</v>
      </c>
      <c r="AA548" s="3">
        <f>AA345</f>
        <v>7.3507999999999996</v>
      </c>
      <c r="AB548" s="3">
        <f>AB345</f>
        <v>7.3507999999999996</v>
      </c>
      <c r="AD548" s="3">
        <f>AD345</f>
        <v>5.5130999999999997</v>
      </c>
      <c r="AE548" s="3">
        <f>AE345</f>
        <v>0.55130999999999997</v>
      </c>
      <c r="AF548" s="3">
        <f>AF345</f>
        <v>0.55130999999999997</v>
      </c>
      <c r="AH548" s="3">
        <f>AH345</f>
        <v>73.507999999999996</v>
      </c>
      <c r="AI548" s="3">
        <f>AI345</f>
        <v>7.3507999999999996</v>
      </c>
      <c r="AJ548" s="3">
        <f>AJ345</f>
        <v>7.3507999999999996</v>
      </c>
      <c r="AL548" s="3">
        <f>AL345</f>
        <v>5.5130999999999997</v>
      </c>
      <c r="AM548" s="3">
        <f>AM345</f>
        <v>0.55130999999999997</v>
      </c>
      <c r="AN548" s="3">
        <f>AN345</f>
        <v>0.55130999999999997</v>
      </c>
      <c r="AP548" s="3">
        <f>AP345</f>
        <v>73.507999999999996</v>
      </c>
      <c r="AQ548" s="3">
        <f>AQ345</f>
        <v>7.3507999999999996</v>
      </c>
      <c r="AR548" s="3">
        <f>AR345</f>
        <v>7.3507999999999996</v>
      </c>
      <c r="AT548" s="3">
        <f>AT345</f>
        <v>5.5130999999999997</v>
      </c>
      <c r="AU548" s="3">
        <f>AU345</f>
        <v>0.55130999999999997</v>
      </c>
      <c r="AV548" s="3">
        <f>AV345</f>
        <v>0.55130999999999997</v>
      </c>
      <c r="AX548" s="3">
        <f t="shared" si="116"/>
        <v>367.53999999999996</v>
      </c>
      <c r="AY548" s="3">
        <f t="shared" si="116"/>
        <v>36.753999999999998</v>
      </c>
      <c r="AZ548" s="3">
        <f t="shared" si="116"/>
        <v>36.753999999999998</v>
      </c>
      <c r="BB548" s="210">
        <f t="shared" si="117"/>
        <v>27.5655</v>
      </c>
      <c r="BC548" s="210">
        <f t="shared" si="117"/>
        <v>2.7565499999999998</v>
      </c>
      <c r="BD548" s="210">
        <f t="shared" si="117"/>
        <v>2.7565499999999998</v>
      </c>
      <c r="BF548" s="210">
        <f>計算シート!BB548</f>
        <v>27.5655</v>
      </c>
      <c r="BG548" s="210">
        <f>計算シート!BC548</f>
        <v>2.7565499999999998</v>
      </c>
      <c r="BH548" s="210">
        <f>計算シート!BD548</f>
        <v>2.7565499999999998</v>
      </c>
      <c r="BK548" s="210">
        <f t="shared" si="113"/>
        <v>0</v>
      </c>
      <c r="BL548" s="210">
        <f t="shared" si="113"/>
        <v>0</v>
      </c>
      <c r="BM548" s="210">
        <f t="shared" si="113"/>
        <v>0</v>
      </c>
      <c r="BP548" s="199">
        <f t="shared" si="118"/>
        <v>0.55130999999999997</v>
      </c>
      <c r="BQ548" s="199">
        <f t="shared" si="119"/>
        <v>0.55130999999999997</v>
      </c>
      <c r="BR548" s="199">
        <f t="shared" si="120"/>
        <v>0.55130999999999997</v>
      </c>
      <c r="BS548" s="199">
        <f t="shared" si="121"/>
        <v>0.55130999999999997</v>
      </c>
      <c r="BT548" s="199">
        <f t="shared" si="122"/>
        <v>0.55130999999999997</v>
      </c>
      <c r="BU548" s="199">
        <f t="shared" si="123"/>
        <v>2.7565499999999998</v>
      </c>
      <c r="BW548" s="199">
        <f>計算シート!P548</f>
        <v>0.55130999999999997</v>
      </c>
      <c r="BX548" s="199">
        <f>計算シート!X548</f>
        <v>0.55130999999999997</v>
      </c>
      <c r="BY548" s="199">
        <f>計算シート!AF548</f>
        <v>0.55130999999999997</v>
      </c>
      <c r="BZ548" s="199">
        <f>計算シート!AN548</f>
        <v>0.55130999999999997</v>
      </c>
      <c r="CA548" s="199">
        <f>計算シート!AV548</f>
        <v>0.55130999999999997</v>
      </c>
      <c r="CB548" s="199">
        <f t="shared" si="124"/>
        <v>2.7565499999999998</v>
      </c>
      <c r="CD548" s="199">
        <f t="shared" si="114"/>
        <v>0</v>
      </c>
      <c r="CE548" s="199">
        <f t="shared" si="115"/>
        <v>0</v>
      </c>
      <c r="CF548" s="199">
        <f t="shared" si="115"/>
        <v>0</v>
      </c>
      <c r="CG548" s="199">
        <f t="shared" si="115"/>
        <v>0</v>
      </c>
      <c r="CH548" s="199">
        <f t="shared" si="115"/>
        <v>0</v>
      </c>
      <c r="CI548" s="199">
        <f t="shared" si="125"/>
        <v>0</v>
      </c>
    </row>
    <row r="549" spans="1:87" ht="20.100000000000001" customHeight="1">
      <c r="B549" s="12"/>
      <c r="D549" s="206" t="s">
        <v>404</v>
      </c>
      <c r="J549" s="3"/>
      <c r="K549" s="3"/>
      <c r="L549" s="3"/>
      <c r="M549" t="s">
        <v>465</v>
      </c>
      <c r="N549" s="3">
        <f>N385</f>
        <v>107.72400000000002</v>
      </c>
      <c r="O549" s="3">
        <f>O385</f>
        <v>57.342000000000006</v>
      </c>
      <c r="P549" s="3">
        <f>P385</f>
        <v>41.266000000000005</v>
      </c>
      <c r="R549" s="3"/>
      <c r="S549" s="3"/>
      <c r="T549" s="3"/>
      <c r="V549" s="3">
        <f>V385</f>
        <v>107.72400000000002</v>
      </c>
      <c r="W549" s="3">
        <f>W385</f>
        <v>57.342000000000006</v>
      </c>
      <c r="X549" s="3">
        <f>X385</f>
        <v>41.266000000000005</v>
      </c>
      <c r="Z549" s="3"/>
      <c r="AA549" s="3"/>
      <c r="AB549" s="3"/>
      <c r="AD549" s="3">
        <f>AD385</f>
        <v>107.72400000000002</v>
      </c>
      <c r="AE549" s="3">
        <f>AE385</f>
        <v>57.342000000000006</v>
      </c>
      <c r="AF549" s="3">
        <f>AF385</f>
        <v>41.266000000000005</v>
      </c>
      <c r="AH549" s="3"/>
      <c r="AI549" s="3"/>
      <c r="AJ549" s="3"/>
      <c r="AL549" s="3">
        <f>AL385</f>
        <v>107.72400000000002</v>
      </c>
      <c r="AM549" s="3">
        <f>AM385</f>
        <v>57.342000000000006</v>
      </c>
      <c r="AN549" s="3">
        <f>AN385</f>
        <v>41.266000000000005</v>
      </c>
      <c r="AP549" s="3"/>
      <c r="AQ549" s="3"/>
      <c r="AR549" s="3"/>
      <c r="AT549" s="3">
        <f>AT385</f>
        <v>107.72400000000002</v>
      </c>
      <c r="AU549" s="3">
        <f>AU385</f>
        <v>57.342000000000006</v>
      </c>
      <c r="AV549" s="3">
        <f>AV385</f>
        <v>41.266000000000005</v>
      </c>
      <c r="AX549" s="3"/>
      <c r="AY549" s="3"/>
      <c r="AZ549" s="3"/>
      <c r="BB549" s="207">
        <f t="shared" si="117"/>
        <v>538.62000000000012</v>
      </c>
      <c r="BC549" s="207">
        <f>O549+W549+AE549+AM549+AU549</f>
        <v>286.71000000000004</v>
      </c>
      <c r="BD549" s="207">
        <f>P549+X549+AF549+AN549+AV549</f>
        <v>206.33000000000004</v>
      </c>
      <c r="BF549" s="207">
        <f>計算シート!BB549</f>
        <v>538.62000000000012</v>
      </c>
      <c r="BG549" s="207">
        <f>計算シート!BC549</f>
        <v>286.71000000000004</v>
      </c>
      <c r="BH549" s="207">
        <f>計算シート!BD549</f>
        <v>206.33000000000004</v>
      </c>
      <c r="BK549" s="207">
        <f t="shared" si="113"/>
        <v>0</v>
      </c>
      <c r="BL549" s="207">
        <f t="shared" si="113"/>
        <v>0</v>
      </c>
      <c r="BM549" s="207">
        <f t="shared" si="113"/>
        <v>0</v>
      </c>
      <c r="BP549" s="199">
        <f t="shared" si="118"/>
        <v>41.266000000000005</v>
      </c>
      <c r="BQ549" s="199">
        <f t="shared" si="119"/>
        <v>41.266000000000005</v>
      </c>
      <c r="BR549" s="199">
        <f t="shared" si="120"/>
        <v>41.266000000000005</v>
      </c>
      <c r="BS549" s="199">
        <f t="shared" si="121"/>
        <v>41.266000000000005</v>
      </c>
      <c r="BT549" s="199">
        <f t="shared" si="122"/>
        <v>41.266000000000005</v>
      </c>
      <c r="BU549" s="199">
        <f t="shared" si="123"/>
        <v>206.33000000000004</v>
      </c>
      <c r="BW549" s="199">
        <f>計算シート!P549</f>
        <v>41.266000000000005</v>
      </c>
      <c r="BX549" s="199">
        <f>計算シート!X549</f>
        <v>41.266000000000005</v>
      </c>
      <c r="BY549" s="199">
        <f>計算シート!AF549</f>
        <v>41.266000000000005</v>
      </c>
      <c r="BZ549" s="199">
        <f>計算シート!AN549</f>
        <v>41.266000000000005</v>
      </c>
      <c r="CA549" s="199">
        <f>計算シート!AV549</f>
        <v>41.266000000000005</v>
      </c>
      <c r="CB549" s="199">
        <f t="shared" si="124"/>
        <v>206.33000000000004</v>
      </c>
      <c r="CD549" s="199">
        <f t="shared" si="114"/>
        <v>0</v>
      </c>
      <c r="CE549" s="199">
        <f t="shared" si="115"/>
        <v>0</v>
      </c>
      <c r="CF549" s="199">
        <f t="shared" si="115"/>
        <v>0</v>
      </c>
      <c r="CG549" s="199">
        <f t="shared" si="115"/>
        <v>0</v>
      </c>
      <c r="CH549" s="199">
        <f t="shared" si="115"/>
        <v>0</v>
      </c>
      <c r="CI549" s="199">
        <f t="shared" si="125"/>
        <v>0</v>
      </c>
    </row>
    <row r="550" spans="1:87" ht="20.100000000000001" customHeight="1">
      <c r="B550" s="12"/>
      <c r="D550" s="206" t="s">
        <v>424</v>
      </c>
      <c r="J550" s="3"/>
      <c r="K550" s="3"/>
      <c r="L550" s="3"/>
      <c r="M550" t="s">
        <v>465</v>
      </c>
      <c r="N550" s="3">
        <f>N407</f>
        <v>61.074000000000005</v>
      </c>
      <c r="O550" s="3">
        <f>O407</f>
        <v>52.677000000000007</v>
      </c>
      <c r="P550" s="3">
        <f>P407</f>
        <v>0</v>
      </c>
      <c r="R550" s="3"/>
      <c r="S550" s="3"/>
      <c r="T550" s="3"/>
      <c r="V550" s="3">
        <f>V407</f>
        <v>61.074000000000005</v>
      </c>
      <c r="W550" s="3">
        <f>W407</f>
        <v>52.677000000000007</v>
      </c>
      <c r="X550" s="3">
        <f>X407</f>
        <v>0</v>
      </c>
      <c r="Z550" s="3"/>
      <c r="AA550" s="3"/>
      <c r="AB550" s="3"/>
      <c r="AD550" s="3">
        <f>AD407</f>
        <v>61.074000000000005</v>
      </c>
      <c r="AE550" s="3">
        <f>AE407</f>
        <v>52.677000000000007</v>
      </c>
      <c r="AF550" s="3">
        <f>AF407</f>
        <v>0</v>
      </c>
      <c r="AH550" s="3"/>
      <c r="AI550" s="3"/>
      <c r="AJ550" s="3"/>
      <c r="AL550" s="3">
        <f>AL407</f>
        <v>61.074000000000005</v>
      </c>
      <c r="AM550" s="3">
        <f>AM407</f>
        <v>52.677000000000007</v>
      </c>
      <c r="AN550" s="3">
        <f>AN407</f>
        <v>0</v>
      </c>
      <c r="AP550" s="3"/>
      <c r="AQ550" s="3"/>
      <c r="AR550" s="3"/>
      <c r="AT550" s="3">
        <f>AT407</f>
        <v>61.074000000000005</v>
      </c>
      <c r="AU550" s="3">
        <f>AU407</f>
        <v>52.677000000000007</v>
      </c>
      <c r="AV550" s="3">
        <f>AV407</f>
        <v>0</v>
      </c>
      <c r="AX550" s="3"/>
      <c r="AY550" s="3"/>
      <c r="AZ550" s="3"/>
      <c r="BB550" s="207">
        <f t="shared" si="117"/>
        <v>305.37</v>
      </c>
      <c r="BC550" s="207">
        <f>O550+W550+AE550+AM550+AU550</f>
        <v>263.38500000000005</v>
      </c>
      <c r="BD550" s="207">
        <f>P550+X550+AF550+AN550+AV550</f>
        <v>0</v>
      </c>
      <c r="BF550" s="207">
        <f>計算シート!BB550</f>
        <v>305.37</v>
      </c>
      <c r="BG550" s="207">
        <f>計算シート!BC550</f>
        <v>263.38500000000005</v>
      </c>
      <c r="BH550" s="207">
        <f>計算シート!BD550</f>
        <v>0</v>
      </c>
      <c r="BK550" s="207">
        <f t="shared" si="113"/>
        <v>0</v>
      </c>
      <c r="BL550" s="207">
        <f t="shared" si="113"/>
        <v>0</v>
      </c>
      <c r="BM550" s="207">
        <f t="shared" si="113"/>
        <v>0</v>
      </c>
      <c r="BP550" s="199">
        <f t="shared" si="118"/>
        <v>0</v>
      </c>
      <c r="BQ550" s="199">
        <f t="shared" si="119"/>
        <v>0</v>
      </c>
      <c r="BR550" s="199">
        <f t="shared" si="120"/>
        <v>0</v>
      </c>
      <c r="BS550" s="199">
        <f t="shared" si="121"/>
        <v>0</v>
      </c>
      <c r="BT550" s="199">
        <f t="shared" si="122"/>
        <v>0</v>
      </c>
      <c r="BU550" s="199">
        <f t="shared" si="123"/>
        <v>0</v>
      </c>
      <c r="BW550" s="199">
        <f>計算シート!P550</f>
        <v>0</v>
      </c>
      <c r="BX550" s="199">
        <f>計算シート!X550</f>
        <v>0</v>
      </c>
      <c r="BY550" s="199">
        <f>計算シート!AF550</f>
        <v>0</v>
      </c>
      <c r="BZ550" s="199">
        <f>計算シート!AN550</f>
        <v>0</v>
      </c>
      <c r="CA550" s="199">
        <f>計算シート!AV550</f>
        <v>0</v>
      </c>
      <c r="CB550" s="199">
        <f t="shared" si="124"/>
        <v>0</v>
      </c>
      <c r="CD550" s="199">
        <f t="shared" si="114"/>
        <v>0</v>
      </c>
      <c r="CE550" s="199">
        <f t="shared" si="115"/>
        <v>0</v>
      </c>
      <c r="CF550" s="199">
        <f t="shared" si="115"/>
        <v>0</v>
      </c>
      <c r="CG550" s="199">
        <f t="shared" si="115"/>
        <v>0</v>
      </c>
      <c r="CH550" s="199">
        <f t="shared" si="115"/>
        <v>0</v>
      </c>
      <c r="CI550" s="199">
        <f t="shared" si="125"/>
        <v>0</v>
      </c>
    </row>
    <row r="551" spans="1:87" ht="20.100000000000001" customHeight="1">
      <c r="A551">
        <v>1</v>
      </c>
      <c r="B551" s="12" t="s">
        <v>145</v>
      </c>
      <c r="D551" s="9" t="s">
        <v>336</v>
      </c>
      <c r="J551" s="3">
        <f>J385</f>
        <v>0</v>
      </c>
      <c r="K551" s="3">
        <f>K385</f>
        <v>0</v>
      </c>
      <c r="L551" s="3">
        <f>L385</f>
        <v>0</v>
      </c>
      <c r="M551" t="s">
        <v>465</v>
      </c>
      <c r="N551" s="3">
        <f>N385</f>
        <v>107.72400000000002</v>
      </c>
      <c r="O551" s="3">
        <f>O385</f>
        <v>57.342000000000006</v>
      </c>
      <c r="P551" s="3">
        <f>P385</f>
        <v>41.266000000000005</v>
      </c>
      <c r="R551" s="3">
        <f>R385</f>
        <v>0</v>
      </c>
      <c r="S551" s="3">
        <f>S385</f>
        <v>0</v>
      </c>
      <c r="T551" s="3">
        <f>T385</f>
        <v>0</v>
      </c>
      <c r="V551" s="3">
        <f>V385</f>
        <v>107.72400000000002</v>
      </c>
      <c r="W551" s="3">
        <f>W385</f>
        <v>57.342000000000006</v>
      </c>
      <c r="X551" s="3">
        <f>X385</f>
        <v>41.266000000000005</v>
      </c>
      <c r="Z551" s="3">
        <f>Z385</f>
        <v>0</v>
      </c>
      <c r="AA551" s="3">
        <f>AA385</f>
        <v>0</v>
      </c>
      <c r="AB551" s="3">
        <f>AB385</f>
        <v>0</v>
      </c>
      <c r="AD551" s="3">
        <f>AD385</f>
        <v>107.72400000000002</v>
      </c>
      <c r="AE551" s="3">
        <f>AE385</f>
        <v>57.342000000000006</v>
      </c>
      <c r="AF551" s="3">
        <f>AF385</f>
        <v>41.266000000000005</v>
      </c>
      <c r="AH551" s="3">
        <f>AH385</f>
        <v>0</v>
      </c>
      <c r="AI551" s="3">
        <f>AI385</f>
        <v>0</v>
      </c>
      <c r="AJ551" s="3">
        <f>AJ385</f>
        <v>0</v>
      </c>
      <c r="AL551" s="3">
        <f>AL385</f>
        <v>107.72400000000002</v>
      </c>
      <c r="AM551" s="3">
        <f>AM385</f>
        <v>57.342000000000006</v>
      </c>
      <c r="AN551" s="3">
        <f>AN385</f>
        <v>41.266000000000005</v>
      </c>
      <c r="AP551" s="3">
        <f>AP385</f>
        <v>0</v>
      </c>
      <c r="AQ551" s="3">
        <f>AQ385</f>
        <v>0</v>
      </c>
      <c r="AR551" s="3">
        <f>AR385</f>
        <v>0</v>
      </c>
      <c r="AT551" s="3">
        <f>AT385</f>
        <v>107.72400000000002</v>
      </c>
      <c r="AU551" s="3">
        <f>AU385</f>
        <v>57.342000000000006</v>
      </c>
      <c r="AV551" s="3">
        <f>AV385</f>
        <v>41.266000000000005</v>
      </c>
      <c r="AX551" s="3">
        <f t="shared" si="116"/>
        <v>0</v>
      </c>
      <c r="AY551" s="3">
        <f t="shared" si="116"/>
        <v>0</v>
      </c>
      <c r="AZ551" s="3">
        <f t="shared" si="116"/>
        <v>0</v>
      </c>
      <c r="BB551" s="208">
        <f t="shared" si="117"/>
        <v>538.62000000000012</v>
      </c>
      <c r="BC551" s="208">
        <f t="shared" si="117"/>
        <v>286.71000000000004</v>
      </c>
      <c r="BD551" s="208">
        <f t="shared" si="117"/>
        <v>206.33000000000004</v>
      </c>
      <c r="BF551" s="208">
        <f>計算シート!BB551</f>
        <v>855.00960000000009</v>
      </c>
      <c r="BG551" s="208">
        <f>計算シート!BC551</f>
        <v>283.35696000000002</v>
      </c>
      <c r="BH551" s="208">
        <f>計算シート!BD551</f>
        <v>0</v>
      </c>
      <c r="BK551" s="208">
        <f t="shared" si="113"/>
        <v>-316.38959999999997</v>
      </c>
      <c r="BL551" s="208">
        <f t="shared" si="113"/>
        <v>3.3530400000000213</v>
      </c>
      <c r="BM551" s="208">
        <f t="shared" si="113"/>
        <v>206.33000000000004</v>
      </c>
      <c r="BP551" s="199">
        <f t="shared" si="118"/>
        <v>41.266000000000005</v>
      </c>
      <c r="BQ551" s="199">
        <f t="shared" si="119"/>
        <v>41.266000000000005</v>
      </c>
      <c r="BR551" s="199">
        <f t="shared" si="120"/>
        <v>41.266000000000005</v>
      </c>
      <c r="BS551" s="199">
        <f t="shared" si="121"/>
        <v>41.266000000000005</v>
      </c>
      <c r="BT551" s="199">
        <f t="shared" si="122"/>
        <v>41.266000000000005</v>
      </c>
      <c r="BU551" s="199">
        <f t="shared" si="123"/>
        <v>206.33000000000004</v>
      </c>
      <c r="BW551" s="199">
        <f>計算シート!P551</f>
        <v>0</v>
      </c>
      <c r="BX551" s="199">
        <f>計算シート!X551</f>
        <v>0</v>
      </c>
      <c r="BY551" s="199">
        <f>計算シート!AF551</f>
        <v>0</v>
      </c>
      <c r="BZ551" s="199">
        <f>計算シート!AN551</f>
        <v>0</v>
      </c>
      <c r="CA551" s="199">
        <f>計算シート!AV551</f>
        <v>0</v>
      </c>
      <c r="CB551" s="199">
        <f t="shared" si="124"/>
        <v>0</v>
      </c>
      <c r="CD551" s="199">
        <f t="shared" si="114"/>
        <v>41.266000000000005</v>
      </c>
      <c r="CE551" s="199">
        <f t="shared" si="115"/>
        <v>41.266000000000005</v>
      </c>
      <c r="CF551" s="199">
        <f t="shared" si="115"/>
        <v>41.266000000000005</v>
      </c>
      <c r="CG551" s="199">
        <f t="shared" si="115"/>
        <v>41.266000000000005</v>
      </c>
      <c r="CH551" s="199">
        <f t="shared" si="115"/>
        <v>41.266000000000005</v>
      </c>
      <c r="CI551" s="199">
        <f t="shared" si="125"/>
        <v>206.33000000000004</v>
      </c>
    </row>
    <row r="552" spans="1:87" ht="20.100000000000001" customHeight="1">
      <c r="A552">
        <v>1</v>
      </c>
      <c r="B552" s="12" t="s">
        <v>145</v>
      </c>
      <c r="D552" s="9" t="s">
        <v>359</v>
      </c>
      <c r="J552" s="3">
        <f>J451</f>
        <v>242.8</v>
      </c>
      <c r="K552" s="3">
        <f>K451</f>
        <v>97</v>
      </c>
      <c r="L552" s="3">
        <f>L451</f>
        <v>68.899999999999991</v>
      </c>
      <c r="M552" t="s">
        <v>465</v>
      </c>
      <c r="N552" s="3">
        <f>N451</f>
        <v>34.608000000000004</v>
      </c>
      <c r="O552" s="3">
        <f>O451</f>
        <v>30.489599999999999</v>
      </c>
      <c r="P552" s="3">
        <f>P451</f>
        <v>15.2448</v>
      </c>
      <c r="R552" s="3">
        <f>R451</f>
        <v>242.8</v>
      </c>
      <c r="S552" s="3">
        <f>S451</f>
        <v>97</v>
      </c>
      <c r="T552" s="3">
        <f>T451</f>
        <v>68.899999999999991</v>
      </c>
      <c r="V552" s="3">
        <f>V451</f>
        <v>34.608000000000004</v>
      </c>
      <c r="W552" s="3">
        <f>W451</f>
        <v>30.489599999999999</v>
      </c>
      <c r="X552" s="3">
        <f>X451</f>
        <v>15.2448</v>
      </c>
      <c r="Z552" s="3">
        <f>Z451</f>
        <v>242.8</v>
      </c>
      <c r="AA552" s="3">
        <f>AA451</f>
        <v>97</v>
      </c>
      <c r="AB552" s="3">
        <f>AB451</f>
        <v>68.899999999999991</v>
      </c>
      <c r="AD552" s="3">
        <f>AD451</f>
        <v>34.608000000000004</v>
      </c>
      <c r="AE552" s="3">
        <f>AE451</f>
        <v>30.489599999999999</v>
      </c>
      <c r="AF552" s="3">
        <f>AF451</f>
        <v>15.2448</v>
      </c>
      <c r="AH552" s="3">
        <f>AH451</f>
        <v>242.8</v>
      </c>
      <c r="AI552" s="3">
        <f>AI451</f>
        <v>97</v>
      </c>
      <c r="AJ552" s="3">
        <f>AJ451</f>
        <v>68.899999999999991</v>
      </c>
      <c r="AL552" s="3">
        <f>AL451</f>
        <v>34.608000000000004</v>
      </c>
      <c r="AM552" s="3">
        <f>AM451</f>
        <v>30.489599999999999</v>
      </c>
      <c r="AN552" s="3">
        <f>AN451</f>
        <v>15.2448</v>
      </c>
      <c r="AP552" s="3">
        <f>AP451</f>
        <v>242.8</v>
      </c>
      <c r="AQ552" s="3">
        <f>AQ451</f>
        <v>97</v>
      </c>
      <c r="AR552" s="3">
        <f>AR451</f>
        <v>68.899999999999991</v>
      </c>
      <c r="AT552" s="3">
        <f>AT451</f>
        <v>34.608000000000004</v>
      </c>
      <c r="AU552" s="3">
        <f>AU451</f>
        <v>30.489599999999999</v>
      </c>
      <c r="AV552" s="3">
        <f>AV451</f>
        <v>15.2448</v>
      </c>
      <c r="AX552" s="3">
        <f t="shared" si="116"/>
        <v>1214</v>
      </c>
      <c r="AY552" s="3">
        <f t="shared" si="116"/>
        <v>485</v>
      </c>
      <c r="AZ552" s="3">
        <f t="shared" si="116"/>
        <v>344.49999999999994</v>
      </c>
      <c r="BB552" s="209">
        <f t="shared" si="117"/>
        <v>173.04000000000002</v>
      </c>
      <c r="BC552" s="209">
        <f t="shared" si="117"/>
        <v>152.44800000000001</v>
      </c>
      <c r="BD552" s="209">
        <f t="shared" si="117"/>
        <v>76.224000000000004</v>
      </c>
      <c r="BF552" s="209">
        <f>計算シート!BB552</f>
        <v>173.04000000000002</v>
      </c>
      <c r="BG552" s="209">
        <f>計算シート!BC552</f>
        <v>152.44800000000001</v>
      </c>
      <c r="BH552" s="209">
        <f>計算シート!BD552</f>
        <v>76.224000000000004</v>
      </c>
      <c r="BK552" s="209">
        <f t="shared" si="113"/>
        <v>0</v>
      </c>
      <c r="BL552" s="209">
        <f t="shared" si="113"/>
        <v>0</v>
      </c>
      <c r="BM552" s="209">
        <f t="shared" si="113"/>
        <v>0</v>
      </c>
      <c r="BP552" s="199">
        <f t="shared" si="118"/>
        <v>15.2448</v>
      </c>
      <c r="BQ552" s="199">
        <f t="shared" si="119"/>
        <v>15.2448</v>
      </c>
      <c r="BR552" s="199">
        <f t="shared" si="120"/>
        <v>15.2448</v>
      </c>
      <c r="BS552" s="199">
        <f t="shared" si="121"/>
        <v>15.2448</v>
      </c>
      <c r="BT552" s="199">
        <f t="shared" si="122"/>
        <v>15.2448</v>
      </c>
      <c r="BU552" s="199">
        <f t="shared" si="123"/>
        <v>76.224000000000004</v>
      </c>
      <c r="BW552" s="199">
        <f>計算シート!P552</f>
        <v>15.2448</v>
      </c>
      <c r="BX552" s="199">
        <f>計算シート!X552</f>
        <v>15.2448</v>
      </c>
      <c r="BY552" s="199">
        <f>計算シート!AF552</f>
        <v>15.2448</v>
      </c>
      <c r="BZ552" s="199">
        <f>計算シート!AN552</f>
        <v>15.2448</v>
      </c>
      <c r="CA552" s="199">
        <f>計算シート!AV552</f>
        <v>15.2448</v>
      </c>
      <c r="CB552" s="199">
        <f t="shared" si="124"/>
        <v>76.224000000000004</v>
      </c>
      <c r="CD552" s="199">
        <f t="shared" si="114"/>
        <v>0</v>
      </c>
      <c r="CE552" s="199">
        <f t="shared" si="115"/>
        <v>0</v>
      </c>
      <c r="CF552" s="199">
        <f t="shared" si="115"/>
        <v>0</v>
      </c>
      <c r="CG552" s="199">
        <f t="shared" si="115"/>
        <v>0</v>
      </c>
      <c r="CH552" s="199">
        <f t="shared" si="115"/>
        <v>0</v>
      </c>
      <c r="CI552" s="199">
        <f t="shared" si="125"/>
        <v>0</v>
      </c>
    </row>
    <row r="553" spans="1:87" ht="20.100000000000001" customHeight="1">
      <c r="A553">
        <v>1</v>
      </c>
      <c r="B553" s="12" t="s">
        <v>145</v>
      </c>
      <c r="D553" s="9" t="s">
        <v>360</v>
      </c>
      <c r="J553" s="3">
        <f>J473</f>
        <v>203.6</v>
      </c>
      <c r="K553" s="3">
        <f>K473</f>
        <v>57.8</v>
      </c>
      <c r="L553" s="3">
        <f>L473</f>
        <v>39.699999999999996</v>
      </c>
      <c r="M553" t="s">
        <v>465</v>
      </c>
      <c r="N553" s="3">
        <f>N473</f>
        <v>0</v>
      </c>
      <c r="O553" s="3">
        <f>O473</f>
        <v>0</v>
      </c>
      <c r="P553" s="3">
        <f>P473</f>
        <v>0</v>
      </c>
      <c r="R553" s="3">
        <f>R473</f>
        <v>203.6</v>
      </c>
      <c r="S553" s="3">
        <f>S473</f>
        <v>57.8</v>
      </c>
      <c r="T553" s="3">
        <f>T473</f>
        <v>39.699999999999996</v>
      </c>
      <c r="V553" s="3">
        <f>V473</f>
        <v>0</v>
      </c>
      <c r="W553" s="3">
        <f>W473</f>
        <v>0</v>
      </c>
      <c r="X553" s="3">
        <f>X473</f>
        <v>0</v>
      </c>
      <c r="Z553" s="3">
        <f>Z473</f>
        <v>203.6</v>
      </c>
      <c r="AA553" s="3">
        <f>AA473</f>
        <v>57.8</v>
      </c>
      <c r="AB553" s="3">
        <f>AB473</f>
        <v>39.699999999999996</v>
      </c>
      <c r="AD553" s="3">
        <f>AD473</f>
        <v>0</v>
      </c>
      <c r="AE553" s="3">
        <f>AE473</f>
        <v>0</v>
      </c>
      <c r="AF553" s="3">
        <f>AF473</f>
        <v>0</v>
      </c>
      <c r="AH553" s="3">
        <f>AH473</f>
        <v>203.6</v>
      </c>
      <c r="AI553" s="3">
        <f>AI473</f>
        <v>57.8</v>
      </c>
      <c r="AJ553" s="3">
        <f>AJ473</f>
        <v>39.699999999999996</v>
      </c>
      <c r="AL553" s="3">
        <f>AL473</f>
        <v>0</v>
      </c>
      <c r="AM553" s="3">
        <f>AM473</f>
        <v>0</v>
      </c>
      <c r="AN553" s="3">
        <f>AN473</f>
        <v>0</v>
      </c>
      <c r="AP553" s="3">
        <f>AP473</f>
        <v>203.6</v>
      </c>
      <c r="AQ553" s="3">
        <f>AQ473</f>
        <v>57.8</v>
      </c>
      <c r="AR553" s="3">
        <f>AR473</f>
        <v>39.699999999999996</v>
      </c>
      <c r="AT553" s="3">
        <f>AT473</f>
        <v>0</v>
      </c>
      <c r="AU553" s="3">
        <f>AU473</f>
        <v>0</v>
      </c>
      <c r="AV553" s="3">
        <f>AV473</f>
        <v>0</v>
      </c>
      <c r="AX553" s="3">
        <f t="shared" si="116"/>
        <v>1018</v>
      </c>
      <c r="AY553" s="3">
        <f t="shared" si="116"/>
        <v>289</v>
      </c>
      <c r="AZ553" s="3">
        <f t="shared" si="116"/>
        <v>198.49999999999997</v>
      </c>
      <c r="BB553" s="209">
        <f t="shared" si="117"/>
        <v>0</v>
      </c>
      <c r="BC553" s="209">
        <f t="shared" si="117"/>
        <v>0</v>
      </c>
      <c r="BD553" s="209">
        <f t="shared" si="117"/>
        <v>0</v>
      </c>
      <c r="BF553" s="209">
        <f>計算シート!BB553</f>
        <v>0</v>
      </c>
      <c r="BG553" s="209">
        <f>計算シート!BC553</f>
        <v>0</v>
      </c>
      <c r="BH553" s="209">
        <f>計算シート!BD553</f>
        <v>0</v>
      </c>
      <c r="BK553" s="209">
        <f t="shared" si="113"/>
        <v>0</v>
      </c>
      <c r="BL553" s="209">
        <f t="shared" si="113"/>
        <v>0</v>
      </c>
      <c r="BM553" s="209">
        <f t="shared" si="113"/>
        <v>0</v>
      </c>
      <c r="BP553" s="199">
        <f t="shared" si="118"/>
        <v>0</v>
      </c>
      <c r="BQ553" s="199">
        <f t="shared" si="119"/>
        <v>0</v>
      </c>
      <c r="BR553" s="199">
        <f t="shared" si="120"/>
        <v>0</v>
      </c>
      <c r="BS553" s="199">
        <f t="shared" si="121"/>
        <v>0</v>
      </c>
      <c r="BT553" s="199">
        <f t="shared" si="122"/>
        <v>0</v>
      </c>
      <c r="BU553" s="199">
        <f t="shared" si="123"/>
        <v>0</v>
      </c>
      <c r="BW553" s="199">
        <f>計算シート!P553</f>
        <v>0</v>
      </c>
      <c r="BX553" s="199">
        <f>計算シート!X553</f>
        <v>0</v>
      </c>
      <c r="BY553" s="199">
        <f>計算シート!AF553</f>
        <v>0</v>
      </c>
      <c r="BZ553" s="199">
        <f>計算シート!AN553</f>
        <v>0</v>
      </c>
      <c r="CA553" s="199">
        <f>計算シート!AV553</f>
        <v>0</v>
      </c>
      <c r="CB553" s="199">
        <f t="shared" si="124"/>
        <v>0</v>
      </c>
      <c r="CD553" s="199">
        <f t="shared" si="114"/>
        <v>0</v>
      </c>
      <c r="CE553" s="199">
        <f t="shared" si="115"/>
        <v>0</v>
      </c>
      <c r="CF553" s="199">
        <f t="shared" si="115"/>
        <v>0</v>
      </c>
      <c r="CG553" s="199">
        <f t="shared" si="115"/>
        <v>0</v>
      </c>
      <c r="CH553" s="199">
        <f t="shared" si="115"/>
        <v>0</v>
      </c>
      <c r="CI553" s="199">
        <f t="shared" si="125"/>
        <v>0</v>
      </c>
    </row>
    <row r="554" spans="1:87" ht="20.100000000000001" customHeight="1">
      <c r="A554">
        <v>1</v>
      </c>
      <c r="B554" s="12" t="s">
        <v>145</v>
      </c>
      <c r="D554" s="9" t="s">
        <v>361</v>
      </c>
      <c r="J554" s="3">
        <f>J495</f>
        <v>214.57599999999999</v>
      </c>
      <c r="K554" s="3">
        <f>K495</f>
        <v>68.775999999999996</v>
      </c>
      <c r="L554" s="3">
        <f>L495</f>
        <v>47.875999999999998</v>
      </c>
      <c r="M554" t="s">
        <v>465</v>
      </c>
      <c r="N554" s="3">
        <f>N495</f>
        <v>0</v>
      </c>
      <c r="O554" s="3">
        <f>O495</f>
        <v>0</v>
      </c>
      <c r="P554" s="3">
        <f>P495</f>
        <v>0</v>
      </c>
      <c r="R554" s="3">
        <f>R495</f>
        <v>214.57599999999999</v>
      </c>
      <c r="S554" s="3">
        <f>S495</f>
        <v>68.775999999999996</v>
      </c>
      <c r="T554" s="3">
        <f>T495</f>
        <v>47.875999999999998</v>
      </c>
      <c r="V554" s="3">
        <f>V495</f>
        <v>0</v>
      </c>
      <c r="W554" s="3">
        <f>W495</f>
        <v>0</v>
      </c>
      <c r="X554" s="3">
        <f>X495</f>
        <v>0</v>
      </c>
      <c r="Z554" s="3">
        <f>Z495</f>
        <v>214.57599999999999</v>
      </c>
      <c r="AA554" s="3">
        <f>AA495</f>
        <v>68.775999999999996</v>
      </c>
      <c r="AB554" s="3">
        <f>AB495</f>
        <v>47.875999999999998</v>
      </c>
      <c r="AD554" s="3">
        <f>AD495</f>
        <v>0</v>
      </c>
      <c r="AE554" s="3">
        <f>AE495</f>
        <v>0</v>
      </c>
      <c r="AF554" s="3">
        <f>AF495</f>
        <v>0</v>
      </c>
      <c r="AH554" s="3">
        <f>AH495</f>
        <v>214.57599999999999</v>
      </c>
      <c r="AI554" s="3">
        <f>AI495</f>
        <v>68.775999999999996</v>
      </c>
      <c r="AJ554" s="3">
        <f>AJ495</f>
        <v>47.875999999999998</v>
      </c>
      <c r="AL554" s="3">
        <f>AL495</f>
        <v>0</v>
      </c>
      <c r="AM554" s="3">
        <f>AM495</f>
        <v>0</v>
      </c>
      <c r="AN554" s="3">
        <f>AN495</f>
        <v>0</v>
      </c>
      <c r="AP554" s="3">
        <f>AP495</f>
        <v>214.57599999999999</v>
      </c>
      <c r="AQ554" s="3">
        <f>AQ495</f>
        <v>68.775999999999996</v>
      </c>
      <c r="AR554" s="3">
        <f>AR495</f>
        <v>47.875999999999998</v>
      </c>
      <c r="AT554" s="3">
        <f>AT495</f>
        <v>0</v>
      </c>
      <c r="AU554" s="3">
        <f>AU495</f>
        <v>0</v>
      </c>
      <c r="AV554" s="3">
        <f>AV495</f>
        <v>0</v>
      </c>
      <c r="AX554" s="3">
        <f>J554+R554+Z554+AH554+AP554</f>
        <v>1072.8799999999999</v>
      </c>
      <c r="AY554" s="3">
        <f>K554+S554+AA554+AI554+AQ554</f>
        <v>343.88</v>
      </c>
      <c r="AZ554" s="3">
        <f>L554+T554+AB554+AJ554+AR554</f>
        <v>239.38</v>
      </c>
      <c r="BB554" s="207">
        <f t="shared" si="117"/>
        <v>0</v>
      </c>
      <c r="BC554" s="207">
        <f>O554+W554+AE554+AM554+AU554</f>
        <v>0</v>
      </c>
      <c r="BD554" s="207">
        <f>P554+X554+AF554+AN554+AV554</f>
        <v>0</v>
      </c>
      <c r="BF554" s="207">
        <f>計算シート!BB554</f>
        <v>0</v>
      </c>
      <c r="BG554" s="207">
        <f>計算シート!BC554</f>
        <v>0</v>
      </c>
      <c r="BH554" s="207">
        <f>計算シート!BD554</f>
        <v>0</v>
      </c>
      <c r="BK554" s="207">
        <f t="shared" si="113"/>
        <v>0</v>
      </c>
      <c r="BL554" s="207">
        <f t="shared" si="113"/>
        <v>0</v>
      </c>
      <c r="BM554" s="207">
        <f t="shared" si="113"/>
        <v>0</v>
      </c>
      <c r="BN554" s="6"/>
      <c r="BP554" s="199">
        <f t="shared" si="118"/>
        <v>0</v>
      </c>
      <c r="BQ554" s="199">
        <f t="shared" si="119"/>
        <v>0</v>
      </c>
      <c r="BR554" s="199">
        <f t="shared" si="120"/>
        <v>0</v>
      </c>
      <c r="BS554" s="199">
        <f t="shared" si="121"/>
        <v>0</v>
      </c>
      <c r="BT554" s="199">
        <f t="shared" si="122"/>
        <v>0</v>
      </c>
      <c r="BU554" s="199">
        <f t="shared" si="123"/>
        <v>0</v>
      </c>
      <c r="BW554" s="199">
        <f>計算シート!P554</f>
        <v>0</v>
      </c>
      <c r="BX554" s="199">
        <f>計算シート!X554</f>
        <v>0</v>
      </c>
      <c r="BY554" s="199">
        <f>計算シート!AF554</f>
        <v>0</v>
      </c>
      <c r="BZ554" s="199">
        <f>計算シート!AN554</f>
        <v>0</v>
      </c>
      <c r="CA554" s="199">
        <f>計算シート!AV554</f>
        <v>0</v>
      </c>
      <c r="CB554" s="199">
        <f t="shared" si="124"/>
        <v>0</v>
      </c>
      <c r="CD554" s="199">
        <f t="shared" si="114"/>
        <v>0</v>
      </c>
      <c r="CE554" s="199">
        <f t="shared" ref="CE554:CE556" si="126">BQ554-BX554</f>
        <v>0</v>
      </c>
      <c r="CF554" s="199">
        <f t="shared" ref="CF554:CF556" si="127">BR554-BY554</f>
        <v>0</v>
      </c>
      <c r="CG554" s="199">
        <f t="shared" ref="CG554:CG556" si="128">BS554-BZ554</f>
        <v>0</v>
      </c>
      <c r="CH554" s="199">
        <f t="shared" ref="CH554:CH556" si="129">BT554-CA554</f>
        <v>0</v>
      </c>
      <c r="CI554" s="199">
        <f t="shared" ref="CI554:CI556" si="130">SUM(CD554:CH554)</f>
        <v>0</v>
      </c>
    </row>
    <row r="555" spans="1:87" ht="20.100000000000001" customHeight="1">
      <c r="A555">
        <v>1</v>
      </c>
      <c r="B555" s="12" t="s">
        <v>145</v>
      </c>
      <c r="D555" s="9" t="s">
        <v>31</v>
      </c>
      <c r="J555" s="3">
        <f>J524</f>
        <v>17</v>
      </c>
      <c r="K555" s="3">
        <f>K524</f>
        <v>17</v>
      </c>
      <c r="L555" s="3">
        <f>L524</f>
        <v>17</v>
      </c>
      <c r="M555" t="s">
        <v>465</v>
      </c>
      <c r="N555" s="3">
        <f>N524</f>
        <v>0</v>
      </c>
      <c r="O555" s="3">
        <f>O524</f>
        <v>0</v>
      </c>
      <c r="P555" s="3">
        <f>P524</f>
        <v>0</v>
      </c>
      <c r="R555" s="3">
        <f>R524</f>
        <v>17</v>
      </c>
      <c r="S555" s="3">
        <f>S524</f>
        <v>17</v>
      </c>
      <c r="T555" s="3">
        <f>T524</f>
        <v>17</v>
      </c>
      <c r="V555" s="3">
        <f>V524</f>
        <v>0</v>
      </c>
      <c r="W555" s="3">
        <f>W524</f>
        <v>0</v>
      </c>
      <c r="X555" s="3">
        <f>X524</f>
        <v>0</v>
      </c>
      <c r="Z555" s="3">
        <f>Z524</f>
        <v>17</v>
      </c>
      <c r="AA555" s="3">
        <f>AA524</f>
        <v>17</v>
      </c>
      <c r="AB555" s="3">
        <f>AB524</f>
        <v>17</v>
      </c>
      <c r="AD555" s="3">
        <f>AD524</f>
        <v>0</v>
      </c>
      <c r="AE555" s="3">
        <f>AE524</f>
        <v>0</v>
      </c>
      <c r="AF555" s="3">
        <f>AF524</f>
        <v>0</v>
      </c>
      <c r="AH555" s="3">
        <f>AH524</f>
        <v>17</v>
      </c>
      <c r="AI555" s="3">
        <f>AI524</f>
        <v>17</v>
      </c>
      <c r="AJ555" s="3">
        <f>AJ524</f>
        <v>17</v>
      </c>
      <c r="AL555" s="3">
        <f>AL524</f>
        <v>0</v>
      </c>
      <c r="AM555" s="3">
        <f>AM524</f>
        <v>0</v>
      </c>
      <c r="AN555" s="3">
        <f>AN524</f>
        <v>0</v>
      </c>
      <c r="AP555" s="3">
        <f>AP524</f>
        <v>17</v>
      </c>
      <c r="AQ555" s="3">
        <f>AQ524</f>
        <v>17</v>
      </c>
      <c r="AR555" s="3">
        <f>AR524</f>
        <v>17</v>
      </c>
      <c r="AT555" s="3">
        <f>AT524</f>
        <v>0</v>
      </c>
      <c r="AU555" s="3">
        <f>AU524</f>
        <v>0</v>
      </c>
      <c r="AV555" s="3">
        <f>AV524</f>
        <v>0</v>
      </c>
      <c r="AX555" s="3">
        <f t="shared" si="116"/>
        <v>85</v>
      </c>
      <c r="AY555" s="3">
        <f t="shared" si="116"/>
        <v>85</v>
      </c>
      <c r="AZ555" s="3">
        <f t="shared" si="116"/>
        <v>85</v>
      </c>
      <c r="BB555" s="3">
        <f t="shared" si="117"/>
        <v>0</v>
      </c>
      <c r="BC555" s="3">
        <f t="shared" si="117"/>
        <v>0</v>
      </c>
      <c r="BD555" s="3">
        <f t="shared" si="117"/>
        <v>0</v>
      </c>
      <c r="BF555" s="3">
        <f>計算シート!BB555</f>
        <v>0</v>
      </c>
      <c r="BG555" s="3">
        <f>計算シート!BC555</f>
        <v>0</v>
      </c>
      <c r="BH555" s="3">
        <f>計算シート!BD555</f>
        <v>0</v>
      </c>
      <c r="BK555" s="3">
        <f t="shared" ref="BK555:BK556" si="131">BB555-BF555</f>
        <v>0</v>
      </c>
      <c r="BL555" s="3">
        <f t="shared" ref="BL555:BL556" si="132">BC555-BG555</f>
        <v>0</v>
      </c>
      <c r="BM555" s="3">
        <f t="shared" ref="BM555:BM556" si="133">BD555-BH555</f>
        <v>0</v>
      </c>
      <c r="BN555" s="6"/>
      <c r="BP555" s="199">
        <f t="shared" ref="BP555:BP556" si="134">P555</f>
        <v>0</v>
      </c>
      <c r="BQ555" s="199">
        <f t="shared" ref="BQ555:BQ556" si="135">X555</f>
        <v>0</v>
      </c>
      <c r="BR555" s="199">
        <f t="shared" ref="BR555:BR556" si="136">AF555</f>
        <v>0</v>
      </c>
      <c r="BS555" s="199">
        <f t="shared" ref="BS555:BS556" si="137">AN555</f>
        <v>0</v>
      </c>
      <c r="BT555" s="199">
        <f t="shared" ref="BT555:BT556" si="138">AV555</f>
        <v>0</v>
      </c>
      <c r="BU555" s="199">
        <f t="shared" ref="BU555:BU556" si="139">SUM(BP555:BT555)</f>
        <v>0</v>
      </c>
      <c r="BW555" s="199">
        <f>計算シート!P555</f>
        <v>0</v>
      </c>
      <c r="BX555" s="199">
        <f>計算シート!X555</f>
        <v>0</v>
      </c>
      <c r="BY555" s="199">
        <f>計算シート!AF555</f>
        <v>0</v>
      </c>
      <c r="BZ555" s="199">
        <f>計算シート!AN555</f>
        <v>0</v>
      </c>
      <c r="CA555" s="199">
        <f>計算シート!AV555</f>
        <v>0</v>
      </c>
      <c r="CB555" s="199">
        <f t="shared" ref="CB555:CB556" si="140">SUM(BW555:CA555)</f>
        <v>0</v>
      </c>
      <c r="CD555" s="199">
        <f t="shared" si="114"/>
        <v>0</v>
      </c>
      <c r="CE555" s="199">
        <f t="shared" si="126"/>
        <v>0</v>
      </c>
      <c r="CF555" s="199">
        <f t="shared" si="127"/>
        <v>0</v>
      </c>
      <c r="CG555" s="199">
        <f t="shared" si="128"/>
        <v>0</v>
      </c>
      <c r="CH555" s="199">
        <f t="shared" si="129"/>
        <v>0</v>
      </c>
      <c r="CI555" s="199">
        <f t="shared" si="130"/>
        <v>0</v>
      </c>
    </row>
    <row r="556" spans="1:87" ht="20.100000000000001" customHeight="1">
      <c r="A556">
        <v>1</v>
      </c>
      <c r="B556" s="12" t="s">
        <v>145</v>
      </c>
      <c r="D556" s="61" t="s">
        <v>104</v>
      </c>
      <c r="J556" s="3">
        <f>SUBTOTAL(9,J537:J555)</f>
        <v>9040.7420427200013</v>
      </c>
      <c r="K556" s="3">
        <f>SUBTOTAL(9,K537:K555)</f>
        <v>1455.9759057520002</v>
      </c>
      <c r="L556" s="3">
        <f>SUBTOTAL(9,L537:L555)</f>
        <v>1104.8259057520002</v>
      </c>
      <c r="M556" t="s">
        <v>465</v>
      </c>
      <c r="N556" s="3">
        <f>SUBTOTAL(9,N537:N555)</f>
        <v>5384.7880103399993</v>
      </c>
      <c r="O556" s="3">
        <f>SUBTOTAL(9,O537:O555)</f>
        <v>852.83834992199991</v>
      </c>
      <c r="P556" s="3">
        <f>SUBTOTAL(9,P537:P555)</f>
        <v>545.60454992200005</v>
      </c>
      <c r="R556" s="3">
        <f>SUBTOTAL(9,R537:R555)</f>
        <v>7133.3881281199992</v>
      </c>
      <c r="S556" s="3">
        <f>SUBTOTAL(9,S537:S555)</f>
        <v>1406.8555216420002</v>
      </c>
      <c r="T556" s="3">
        <f>SUBTOTAL(9,T537:T555)</f>
        <v>1055.7055216420003</v>
      </c>
      <c r="V556" s="3">
        <f>SUBTOTAL(9,V537:V555)</f>
        <v>3389.3020960150006</v>
      </c>
      <c r="W556" s="3">
        <f>SUBTOTAL(9,W537:W555)</f>
        <v>738.12684489950004</v>
      </c>
      <c r="X556" s="3">
        <f>SUBTOTAL(9,X537:X555)</f>
        <v>488.01304489950007</v>
      </c>
      <c r="Z556" s="3">
        <f>SUBTOTAL(9,Z537:Z555)</f>
        <v>8634.0835692599994</v>
      </c>
      <c r="AA556" s="3">
        <f>SUBTOTAL(9,AA537:AA555)</f>
        <v>1435.1830756410002</v>
      </c>
      <c r="AB556" s="3">
        <f>SUBTOTAL(9,AB537:AB555)</f>
        <v>1084.0330756410001</v>
      </c>
      <c r="AD556" s="3">
        <f>SUBTOTAL(9,AD537:AD555)</f>
        <v>5136.8343111575005</v>
      </c>
      <c r="AE556" s="3">
        <f>SUBTOTAL(9,AE537:AE555)</f>
        <v>842.33936634474981</v>
      </c>
      <c r="AF556" s="3">
        <f>SUBTOTAL(9,AF537:AF555)</f>
        <v>535.10556634475006</v>
      </c>
      <c r="AH556" s="3">
        <f>SUBTOTAL(9,AH537:AH555)</f>
        <v>8421.4461317200003</v>
      </c>
      <c r="AI556" s="3">
        <f>SUBTOTAL(9,AI537:AI555)</f>
        <v>1416.8386369020002</v>
      </c>
      <c r="AJ556" s="3">
        <f>SUBTOTAL(9,AJ537:AJ555)</f>
        <v>1065.6886369020001</v>
      </c>
      <c r="AL556" s="3">
        <f>SUBTOTAL(9,AL537:AL555)</f>
        <v>4974.7235714649996</v>
      </c>
      <c r="AM556" s="3">
        <f>SUBTOTAL(9,AM537:AM555)</f>
        <v>833.66625538449989</v>
      </c>
      <c r="AN556" s="3">
        <f>SUBTOTAL(9,AN537:AN555)</f>
        <v>526.43245538450003</v>
      </c>
      <c r="AP556" s="3">
        <f>SUBTOTAL(9,AP537:AP555)</f>
        <v>8442.5696168199975</v>
      </c>
      <c r="AQ556" s="3">
        <f>SUBTOTAL(9,AQ537:AQ555)</f>
        <v>1418.6207206870001</v>
      </c>
      <c r="AR556" s="3">
        <f>SUBTOTAL(9,AR537:AR555)</f>
        <v>1067.4707206870005</v>
      </c>
      <c r="AT556" s="3">
        <f>SUBTOTAL(9,AT537:AT555)</f>
        <v>4986.9822821025</v>
      </c>
      <c r="AU556" s="3">
        <f>SUBTOTAL(9,AU537:AU555)</f>
        <v>834.31431761325007</v>
      </c>
      <c r="AV556" s="3">
        <f>SUBTOTAL(9,AV537:AV555)</f>
        <v>527.08051761325009</v>
      </c>
      <c r="AX556" s="3">
        <f>J556+R556+Z556+AH556+AP556</f>
        <v>41672.22948863999</v>
      </c>
      <c r="AY556" s="3">
        <f t="shared" si="116"/>
        <v>7133.4738606240007</v>
      </c>
      <c r="AZ556" s="3">
        <f t="shared" si="116"/>
        <v>5377.7238606240016</v>
      </c>
      <c r="BB556" s="3">
        <f t="shared" ref="BB556:BD556" si="141">N556+V556+AD556+AL556+AT556</f>
        <v>23872.630271080001</v>
      </c>
      <c r="BC556" s="3">
        <f t="shared" si="141"/>
        <v>4101.2851341639998</v>
      </c>
      <c r="BD556" s="3">
        <f t="shared" si="141"/>
        <v>2622.2361341639998</v>
      </c>
      <c r="BF556" s="3">
        <f>計算シート!BB556</f>
        <v>24189.019871079996</v>
      </c>
      <c r="BG556" s="3">
        <f>計算シート!BC556</f>
        <v>4097.9320941639999</v>
      </c>
      <c r="BH556" s="3">
        <f>計算シート!BD556</f>
        <v>1686.036134164</v>
      </c>
      <c r="BK556" s="3">
        <f t="shared" si="131"/>
        <v>-316.38959999999497</v>
      </c>
      <c r="BL556" s="3">
        <f t="shared" si="132"/>
        <v>3.3530399999999645</v>
      </c>
      <c r="BM556" s="3">
        <f t="shared" si="133"/>
        <v>936.19999999999982</v>
      </c>
      <c r="BN556" s="6"/>
      <c r="BP556" s="199">
        <f t="shared" si="134"/>
        <v>545.60454992200005</v>
      </c>
      <c r="BQ556" s="199">
        <f t="shared" si="135"/>
        <v>488.01304489950007</v>
      </c>
      <c r="BR556" s="199">
        <f t="shared" si="136"/>
        <v>535.10556634475006</v>
      </c>
      <c r="BS556" s="199">
        <f t="shared" si="137"/>
        <v>526.43245538450003</v>
      </c>
      <c r="BT556" s="199">
        <f t="shared" si="138"/>
        <v>527.08051761325009</v>
      </c>
      <c r="BU556" s="199">
        <f t="shared" si="139"/>
        <v>2622.2361341639998</v>
      </c>
      <c r="BW556" s="199">
        <f>計算シート!P556</f>
        <v>353.46854992200002</v>
      </c>
      <c r="BX556" s="199">
        <f>計算シート!X556</f>
        <v>320.35704489950007</v>
      </c>
      <c r="BY556" s="199">
        <f>計算シート!AF556</f>
        <v>342.96956634474998</v>
      </c>
      <c r="BZ556" s="199">
        <f>計算シート!AN556</f>
        <v>334.29645538450001</v>
      </c>
      <c r="CA556" s="199">
        <f>計算シート!AV556</f>
        <v>334.94451761325001</v>
      </c>
      <c r="CB556" s="199">
        <f t="shared" si="140"/>
        <v>1686.036134164</v>
      </c>
      <c r="CD556" s="199">
        <f t="shared" si="114"/>
        <v>192.13600000000002</v>
      </c>
      <c r="CE556" s="199">
        <f t="shared" si="126"/>
        <v>167.65600000000001</v>
      </c>
      <c r="CF556" s="199">
        <f t="shared" si="127"/>
        <v>192.13600000000008</v>
      </c>
      <c r="CG556" s="199">
        <f t="shared" si="128"/>
        <v>192.13600000000002</v>
      </c>
      <c r="CH556" s="199">
        <f t="shared" si="129"/>
        <v>192.13600000000008</v>
      </c>
      <c r="CI556" s="199">
        <f t="shared" si="130"/>
        <v>936.20000000000016</v>
      </c>
    </row>
    <row r="557" spans="1:87" ht="20.100000000000001" customHeight="1">
      <c r="A557">
        <v>1</v>
      </c>
      <c r="B557" s="12" t="s">
        <v>145</v>
      </c>
      <c r="L557" s="3">
        <f>J556+K556+L556</f>
        <v>11601.543854224003</v>
      </c>
      <c r="M557" t="s">
        <v>465</v>
      </c>
      <c r="P557" s="3">
        <f>N556+O556+P556</f>
        <v>6783.2309101839992</v>
      </c>
      <c r="T557" s="3">
        <f>R556+S556+T556</f>
        <v>9595.9491714040014</v>
      </c>
      <c r="X557" s="3">
        <f>V556+W556+X556</f>
        <v>4615.4419858140009</v>
      </c>
      <c r="AB557" s="3">
        <f>Z556+AA556+AB556</f>
        <v>11153.299720542</v>
      </c>
      <c r="AF557" s="3">
        <f>AD556+AE556+AF556</f>
        <v>6514.2792438470005</v>
      </c>
      <c r="AJ557" s="3">
        <f>AH556+AI556+AJ556</f>
        <v>10903.973405524001</v>
      </c>
      <c r="AN557" s="3">
        <f>AL556+AM556+AN556</f>
        <v>6334.8222822339994</v>
      </c>
      <c r="AR557" s="3">
        <f>AP556+AQ556+AR556</f>
        <v>10928.661058193999</v>
      </c>
      <c r="AV557" s="3">
        <f>AT556+AU556+AV556</f>
        <v>6348.3771173289997</v>
      </c>
      <c r="AZ557" s="3">
        <f>AX556+AY556+AZ556</f>
        <v>54183.427209887988</v>
      </c>
      <c r="BD557" s="3">
        <f>BB556+BC556+BD556</f>
        <v>30596.151539407998</v>
      </c>
      <c r="BH557" s="3">
        <f>計算シート!BD557</f>
        <v>29972.988099407994</v>
      </c>
      <c r="BM557" s="3">
        <f>BK556+BL556+BM556</f>
        <v>623.16344000000481</v>
      </c>
      <c r="BN557" s="6"/>
    </row>
    <row r="558" spans="1:87" ht="20.100000000000001" customHeight="1" outlineLevel="1">
      <c r="A558">
        <v>1</v>
      </c>
      <c r="M558" t="s">
        <v>465</v>
      </c>
      <c r="BN558" s="6"/>
    </row>
    <row r="559" spans="1:87" ht="20.100000000000001" customHeight="1" outlineLevel="1">
      <c r="A559">
        <v>1</v>
      </c>
      <c r="BN559" s="6"/>
    </row>
    <row r="560" spans="1:87" ht="20.100000000000001" customHeight="1" outlineLevel="1">
      <c r="A560">
        <v>1</v>
      </c>
      <c r="D560" s="9" t="s">
        <v>73</v>
      </c>
      <c r="N560" s="2">
        <f t="shared" ref="N560:P571" si="142">N537-J537</f>
        <v>180.16941695999958</v>
      </c>
      <c r="O560" s="2">
        <f t="shared" si="142"/>
        <v>12.336941695999997</v>
      </c>
      <c r="P560" s="2">
        <f t="shared" si="142"/>
        <v>-29.663058304000003</v>
      </c>
      <c r="V560" s="2">
        <f t="shared" ref="V560:X571" si="143">V537-R537</f>
        <v>20.638964160000114</v>
      </c>
      <c r="W560" s="2">
        <f t="shared" si="143"/>
        <v>13.579896415999997</v>
      </c>
      <c r="X560" s="2">
        <f t="shared" si="143"/>
        <v>-28.420103584000017</v>
      </c>
      <c r="AD560" s="2">
        <f t="shared" ref="AD560:AF571" si="144">AD537-Z537</f>
        <v>113.34755568000037</v>
      </c>
      <c r="AE560" s="2">
        <f t="shared" si="144"/>
        <v>12.866755568000002</v>
      </c>
      <c r="AF560" s="2">
        <f t="shared" si="144"/>
        <v>-29.133244431999969</v>
      </c>
      <c r="AL560" s="2">
        <f t="shared" ref="AL560:AN571" si="145">AL537-AH537</f>
        <v>60.479568959999597</v>
      </c>
      <c r="AM560" s="2">
        <f t="shared" si="145"/>
        <v>13.363956895999991</v>
      </c>
      <c r="AN560" s="2">
        <f t="shared" si="145"/>
        <v>-28.636043103999981</v>
      </c>
      <c r="AT560" s="2">
        <f t="shared" ref="AT560:AV571" si="146">AT537-AP537</f>
        <v>63.622265760000118</v>
      </c>
      <c r="AU560" s="2">
        <f t="shared" si="146"/>
        <v>13.306226576</v>
      </c>
      <c r="AV560" s="2">
        <f t="shared" si="146"/>
        <v>-28.693773424000014</v>
      </c>
      <c r="BB560" s="2">
        <f t="shared" ref="BB560:BD571" si="147">BB537-AX537</f>
        <v>438.25777152000046</v>
      </c>
      <c r="BC560" s="2">
        <f t="shared" si="147"/>
        <v>65.453777152000043</v>
      </c>
      <c r="BD560" s="2">
        <f t="shared" si="147"/>
        <v>-144.54622284800007</v>
      </c>
      <c r="BN560" s="6"/>
    </row>
    <row r="561" spans="1:67" ht="20.100000000000001" customHeight="1" outlineLevel="1">
      <c r="A561">
        <v>1</v>
      </c>
      <c r="D561" s="9" t="s">
        <v>20</v>
      </c>
      <c r="N561" s="2">
        <f t="shared" si="142"/>
        <v>-2346.4896000000003</v>
      </c>
      <c r="O561" s="2">
        <f t="shared" si="142"/>
        <v>-494.22400000000005</v>
      </c>
      <c r="P561" s="2">
        <f t="shared" si="142"/>
        <v>-247.11200000000002</v>
      </c>
      <c r="V561" s="2">
        <f t="shared" si="143"/>
        <v>-2011.2768000000001</v>
      </c>
      <c r="W561" s="2">
        <f t="shared" si="143"/>
        <v>-494.22400000000005</v>
      </c>
      <c r="X561" s="2">
        <f t="shared" si="143"/>
        <v>-247.11200000000002</v>
      </c>
      <c r="AD561" s="2">
        <f t="shared" si="144"/>
        <v>-2178.8832000000002</v>
      </c>
      <c r="AE561" s="2">
        <f t="shared" si="144"/>
        <v>-494.22400000000005</v>
      </c>
      <c r="AF561" s="2">
        <f t="shared" si="144"/>
        <v>-247.11200000000002</v>
      </c>
      <c r="AL561" s="2">
        <f t="shared" si="145"/>
        <v>-2178.8832000000002</v>
      </c>
      <c r="AM561" s="2">
        <f t="shared" si="145"/>
        <v>-494.22400000000005</v>
      </c>
      <c r="AN561" s="2">
        <f t="shared" si="145"/>
        <v>-247.11200000000002</v>
      </c>
      <c r="AT561" s="2">
        <f t="shared" si="146"/>
        <v>-2178.8832000000002</v>
      </c>
      <c r="AU561" s="2">
        <f t="shared" si="146"/>
        <v>-494.22400000000005</v>
      </c>
      <c r="AV561" s="2">
        <f t="shared" si="146"/>
        <v>-247.11200000000002</v>
      </c>
      <c r="BB561" s="2">
        <f t="shared" si="147"/>
        <v>-10894.416000000001</v>
      </c>
      <c r="BC561" s="2">
        <f t="shared" si="147"/>
        <v>-2471.1200000000003</v>
      </c>
      <c r="BD561" s="2">
        <f t="shared" si="147"/>
        <v>-1235.5600000000002</v>
      </c>
      <c r="BK561" s="48"/>
      <c r="BN561" s="6"/>
    </row>
    <row r="562" spans="1:67" ht="20.100000000000001" customHeight="1" outlineLevel="1">
      <c r="A562">
        <v>1</v>
      </c>
      <c r="D562" s="9" t="s">
        <v>22</v>
      </c>
      <c r="N562" s="2">
        <f t="shared" si="142"/>
        <v>716.43679999999983</v>
      </c>
      <c r="O562" s="2">
        <f t="shared" si="142"/>
        <v>151.46399999999997</v>
      </c>
      <c r="P562" s="2">
        <f t="shared" si="142"/>
        <v>52.221999999999994</v>
      </c>
      <c r="V562" s="2">
        <f t="shared" si="143"/>
        <v>194.19679999999994</v>
      </c>
      <c r="W562" s="2">
        <f t="shared" si="143"/>
        <v>61.703999999999979</v>
      </c>
      <c r="X562" s="2">
        <f t="shared" si="143"/>
        <v>19.582000000000001</v>
      </c>
      <c r="AD562" s="2">
        <f t="shared" si="144"/>
        <v>664.2127999999999</v>
      </c>
      <c r="AE562" s="2">
        <f t="shared" si="144"/>
        <v>151.46399999999997</v>
      </c>
      <c r="AF562" s="2">
        <f t="shared" si="144"/>
        <v>52.221999999999994</v>
      </c>
      <c r="AL562" s="2">
        <f t="shared" si="145"/>
        <v>664.2127999999999</v>
      </c>
      <c r="AM562" s="2">
        <f t="shared" si="145"/>
        <v>151.46399999999997</v>
      </c>
      <c r="AN562" s="2">
        <f t="shared" si="145"/>
        <v>52.221999999999994</v>
      </c>
      <c r="AT562" s="2">
        <f t="shared" si="146"/>
        <v>664.2127999999999</v>
      </c>
      <c r="AU562" s="2">
        <f t="shared" si="146"/>
        <v>151.46399999999997</v>
      </c>
      <c r="AV562" s="2">
        <f t="shared" si="146"/>
        <v>52.221999999999994</v>
      </c>
      <c r="BB562" s="2">
        <f t="shared" si="147"/>
        <v>2903.271999999999</v>
      </c>
      <c r="BC562" s="2">
        <f t="shared" si="147"/>
        <v>667.55999999999983</v>
      </c>
      <c r="BD562" s="2">
        <f t="shared" si="147"/>
        <v>228.46999999999997</v>
      </c>
      <c r="BK562" s="48"/>
      <c r="BN562" s="6"/>
    </row>
    <row r="563" spans="1:67" ht="20.100000000000001" customHeight="1" outlineLevel="1">
      <c r="A563">
        <v>1</v>
      </c>
      <c r="D563" s="9" t="s">
        <v>189</v>
      </c>
      <c r="N563" s="2">
        <f t="shared" si="142"/>
        <v>-147.82320000000004</v>
      </c>
      <c r="O563" s="2">
        <f t="shared" si="142"/>
        <v>-84.082320000000038</v>
      </c>
      <c r="P563" s="2">
        <f t="shared" si="142"/>
        <v>-94.342320000000029</v>
      </c>
      <c r="V563" s="2">
        <f t="shared" si="143"/>
        <v>-147.82320000000004</v>
      </c>
      <c r="W563" s="2">
        <f t="shared" si="143"/>
        <v>-84.082320000000038</v>
      </c>
      <c r="X563" s="2">
        <f t="shared" si="143"/>
        <v>-94.342320000000029</v>
      </c>
      <c r="AD563" s="2">
        <f t="shared" si="144"/>
        <v>-147.82320000000004</v>
      </c>
      <c r="AE563" s="2">
        <f t="shared" si="144"/>
        <v>-84.082320000000038</v>
      </c>
      <c r="AF563" s="2">
        <f t="shared" si="144"/>
        <v>-94.342320000000029</v>
      </c>
      <c r="AL563" s="2">
        <f t="shared" si="145"/>
        <v>-147.82320000000004</v>
      </c>
      <c r="AM563" s="2">
        <f t="shared" si="145"/>
        <v>-84.082320000000038</v>
      </c>
      <c r="AN563" s="2">
        <f t="shared" si="145"/>
        <v>-94.342320000000029</v>
      </c>
      <c r="AT563" s="2">
        <f t="shared" si="146"/>
        <v>-147.82320000000004</v>
      </c>
      <c r="AU563" s="2">
        <f t="shared" si="146"/>
        <v>-84.082320000000038</v>
      </c>
      <c r="AV563" s="2">
        <f t="shared" si="146"/>
        <v>-94.342320000000029</v>
      </c>
      <c r="BB563" s="2">
        <f t="shared" si="147"/>
        <v>-739.11600000000089</v>
      </c>
      <c r="BC563" s="2">
        <f t="shared" si="147"/>
        <v>-420.41160000000036</v>
      </c>
      <c r="BD563" s="2">
        <f t="shared" si="147"/>
        <v>-471.71160000000032</v>
      </c>
      <c r="BK563" s="48"/>
      <c r="BN563" s="6"/>
      <c r="BO563" s="57"/>
    </row>
    <row r="564" spans="1:67" ht="20.100000000000001" customHeight="1" outlineLevel="1">
      <c r="A564">
        <v>1</v>
      </c>
      <c r="D564" s="9" t="s">
        <v>26</v>
      </c>
      <c r="N564" s="2">
        <f t="shared" si="142"/>
        <v>48.95999999999998</v>
      </c>
      <c r="O564" s="2">
        <f t="shared" si="142"/>
        <v>29.199999999999996</v>
      </c>
      <c r="P564" s="2">
        <f t="shared" si="142"/>
        <v>10.479999999999999</v>
      </c>
      <c r="V564" s="2">
        <f t="shared" si="143"/>
        <v>48.95999999999998</v>
      </c>
      <c r="W564" s="2">
        <f t="shared" si="143"/>
        <v>29.199999999999996</v>
      </c>
      <c r="X564" s="2">
        <f t="shared" si="143"/>
        <v>10.479999999999999</v>
      </c>
      <c r="AD564" s="2">
        <f t="shared" si="144"/>
        <v>48.95999999999998</v>
      </c>
      <c r="AE564" s="2">
        <f t="shared" si="144"/>
        <v>29.199999999999996</v>
      </c>
      <c r="AF564" s="2">
        <f t="shared" si="144"/>
        <v>10.479999999999999</v>
      </c>
      <c r="AL564" s="2">
        <f t="shared" si="145"/>
        <v>48.95999999999998</v>
      </c>
      <c r="AM564" s="2">
        <f t="shared" si="145"/>
        <v>29.199999999999996</v>
      </c>
      <c r="AN564" s="2">
        <f t="shared" si="145"/>
        <v>10.479999999999999</v>
      </c>
      <c r="AT564" s="2">
        <f t="shared" si="146"/>
        <v>48.95999999999998</v>
      </c>
      <c r="AU564" s="2">
        <f t="shared" si="146"/>
        <v>29.199999999999996</v>
      </c>
      <c r="AV564" s="2">
        <f t="shared" si="146"/>
        <v>10.479999999999999</v>
      </c>
      <c r="BB564" s="2">
        <f t="shared" si="147"/>
        <v>244.79999999999995</v>
      </c>
      <c r="BC564" s="2">
        <f t="shared" si="147"/>
        <v>145.99999999999994</v>
      </c>
      <c r="BD564" s="2">
        <f t="shared" si="147"/>
        <v>52.399999999999991</v>
      </c>
      <c r="BK564" s="48"/>
      <c r="BL564" s="6"/>
      <c r="BM564" s="6"/>
      <c r="BN564" s="6"/>
      <c r="BO564" s="57"/>
    </row>
    <row r="565" spans="1:67" ht="20.100000000000001" customHeight="1" outlineLevel="1">
      <c r="A565">
        <v>1</v>
      </c>
      <c r="D565" s="9" t="s">
        <v>274</v>
      </c>
      <c r="N565" s="2">
        <f t="shared" si="142"/>
        <v>-281.24741213999999</v>
      </c>
      <c r="O565" s="2">
        <f t="shared" si="142"/>
        <v>-28.124741213999989</v>
      </c>
      <c r="P565" s="2">
        <f t="shared" si="142"/>
        <v>-28.124741213999989</v>
      </c>
      <c r="V565" s="2">
        <f t="shared" si="143"/>
        <v>-71.045642564999994</v>
      </c>
      <c r="W565" s="2">
        <f t="shared" si="143"/>
        <v>-7.1045642565000016</v>
      </c>
      <c r="X565" s="2">
        <f t="shared" si="143"/>
        <v>-7.1045642565000016</v>
      </c>
      <c r="AD565" s="2">
        <f t="shared" si="144"/>
        <v>-191.64815993249999</v>
      </c>
      <c r="AE565" s="2">
        <f t="shared" si="144"/>
        <v>-19.164815993249995</v>
      </c>
      <c r="AF565" s="2">
        <f t="shared" si="144"/>
        <v>-19.164815993249995</v>
      </c>
      <c r="AL565" s="2">
        <f t="shared" si="145"/>
        <v>-107.564164515</v>
      </c>
      <c r="AM565" s="2">
        <f t="shared" si="145"/>
        <v>-10.756416451500002</v>
      </c>
      <c r="AN565" s="2">
        <f t="shared" si="145"/>
        <v>-10.756416451500002</v>
      </c>
      <c r="AT565" s="2">
        <f t="shared" si="146"/>
        <v>-117.32720352749999</v>
      </c>
      <c r="AU565" s="2">
        <f t="shared" si="146"/>
        <v>-11.732720352750002</v>
      </c>
      <c r="AV565" s="2">
        <f t="shared" si="146"/>
        <v>-11.732720352750002</v>
      </c>
      <c r="BB565" s="2">
        <f t="shared" si="147"/>
        <v>-768.83258267999986</v>
      </c>
      <c r="BC565" s="2">
        <f t="shared" si="147"/>
        <v>-76.883258267999992</v>
      </c>
      <c r="BD565" s="2">
        <f t="shared" si="147"/>
        <v>-76.883258267999992</v>
      </c>
      <c r="BK565" s="48"/>
      <c r="BL565" s="6"/>
      <c r="BM565" s="6"/>
      <c r="BN565" s="6"/>
      <c r="BO565" s="57"/>
    </row>
    <row r="566" spans="1:67" ht="20.100000000000001" customHeight="1" outlineLevel="1">
      <c r="A566">
        <v>1</v>
      </c>
      <c r="D566" s="9" t="s">
        <v>290</v>
      </c>
      <c r="N566" s="2">
        <f t="shared" si="142"/>
        <v>-7.1230000000000002</v>
      </c>
      <c r="O566" s="2">
        <f t="shared" si="142"/>
        <v>-5.6865000000000006</v>
      </c>
      <c r="P566" s="2">
        <f t="shared" si="142"/>
        <v>-5.6865000000000006</v>
      </c>
      <c r="V566" s="2">
        <f t="shared" si="143"/>
        <v>-5.9414999999999996</v>
      </c>
      <c r="W566" s="2">
        <f t="shared" si="143"/>
        <v>-5.5674999999999999</v>
      </c>
      <c r="X566" s="2">
        <f t="shared" si="143"/>
        <v>-5.5674999999999999</v>
      </c>
      <c r="AD566" s="2">
        <f t="shared" si="144"/>
        <v>-6.63</v>
      </c>
      <c r="AE566" s="2">
        <f t="shared" si="144"/>
        <v>-5.6440000000000001</v>
      </c>
      <c r="AF566" s="2">
        <f t="shared" si="144"/>
        <v>-5.6440000000000001</v>
      </c>
      <c r="AL566" s="2">
        <f t="shared" si="145"/>
        <v>-6.1369999999999987</v>
      </c>
      <c r="AM566" s="2">
        <f t="shared" si="145"/>
        <v>-5.5929999999999991</v>
      </c>
      <c r="AN566" s="2">
        <f t="shared" si="145"/>
        <v>-5.5929999999999991</v>
      </c>
      <c r="AT566" s="2">
        <f t="shared" si="146"/>
        <v>-6.1964999999999986</v>
      </c>
      <c r="AU566" s="2">
        <f t="shared" si="146"/>
        <v>-5.6099999999999994</v>
      </c>
      <c r="AV566" s="2">
        <f t="shared" si="146"/>
        <v>-5.6099999999999994</v>
      </c>
      <c r="BB566" s="2">
        <f t="shared" si="147"/>
        <v>-32.027999999999999</v>
      </c>
      <c r="BC566" s="2">
        <f t="shared" si="147"/>
        <v>-28.101000000000006</v>
      </c>
      <c r="BD566" s="2">
        <f t="shared" si="147"/>
        <v>-28.101000000000006</v>
      </c>
      <c r="BN566" s="6"/>
      <c r="BO566" s="57"/>
    </row>
    <row r="567" spans="1:67" ht="20.100000000000001" customHeight="1" outlineLevel="1">
      <c r="A567">
        <v>1</v>
      </c>
      <c r="D567" s="9" t="s">
        <v>296</v>
      </c>
      <c r="N567" s="2">
        <f t="shared" si="142"/>
        <v>-1156.1765</v>
      </c>
      <c r="O567" s="2">
        <f t="shared" si="142"/>
        <v>-115.61765000000001</v>
      </c>
      <c r="P567" s="2">
        <f t="shared" si="142"/>
        <v>-115.61765000000001</v>
      </c>
      <c r="V567" s="2">
        <f t="shared" si="143"/>
        <v>-1156.1765</v>
      </c>
      <c r="W567" s="2">
        <f t="shared" si="143"/>
        <v>-115.61765000000001</v>
      </c>
      <c r="X567" s="2">
        <f t="shared" si="143"/>
        <v>-115.61765000000001</v>
      </c>
      <c r="AD567" s="2">
        <f t="shared" si="144"/>
        <v>-1156.1765</v>
      </c>
      <c r="AE567" s="2">
        <f t="shared" si="144"/>
        <v>-115.61765000000001</v>
      </c>
      <c r="AF567" s="2">
        <f t="shared" si="144"/>
        <v>-115.61765000000001</v>
      </c>
      <c r="AL567" s="2">
        <f t="shared" si="145"/>
        <v>-1156.1765</v>
      </c>
      <c r="AM567" s="2">
        <f t="shared" si="145"/>
        <v>-115.61765000000001</v>
      </c>
      <c r="AN567" s="2">
        <f t="shared" si="145"/>
        <v>-115.61765000000001</v>
      </c>
      <c r="AT567" s="2">
        <f t="shared" si="146"/>
        <v>-1156.1765</v>
      </c>
      <c r="AU567" s="2">
        <f t="shared" si="146"/>
        <v>-115.61765000000001</v>
      </c>
      <c r="AV567" s="2">
        <f t="shared" si="146"/>
        <v>-115.61765000000001</v>
      </c>
      <c r="BB567" s="2">
        <f t="shared" si="147"/>
        <v>-5780.8824999999997</v>
      </c>
      <c r="BC567" s="2">
        <f t="shared" si="147"/>
        <v>-578.08825000000002</v>
      </c>
      <c r="BD567" s="2">
        <f t="shared" si="147"/>
        <v>-578.08825000000002</v>
      </c>
      <c r="BN567" s="6"/>
      <c r="BO567" s="57"/>
    </row>
    <row r="568" spans="1:67" ht="20.100000000000001" customHeight="1" outlineLevel="1">
      <c r="A568">
        <v>1</v>
      </c>
      <c r="D568" s="9" t="s">
        <v>306</v>
      </c>
      <c r="N568" s="2">
        <f t="shared" si="142"/>
        <v>-29.877499999999998</v>
      </c>
      <c r="O568" s="2">
        <f t="shared" si="142"/>
        <v>-2.9877500000000006</v>
      </c>
      <c r="P568" s="2">
        <f t="shared" si="142"/>
        <v>-2.9877500000000006</v>
      </c>
      <c r="V568" s="2">
        <f t="shared" si="143"/>
        <v>-29.877499999999998</v>
      </c>
      <c r="W568" s="2">
        <f t="shared" si="143"/>
        <v>-2.9877500000000006</v>
      </c>
      <c r="X568" s="2">
        <f t="shared" si="143"/>
        <v>-2.9877500000000006</v>
      </c>
      <c r="AD568" s="2">
        <f t="shared" si="144"/>
        <v>-29.877499999999998</v>
      </c>
      <c r="AE568" s="2">
        <f t="shared" si="144"/>
        <v>-2.9877500000000006</v>
      </c>
      <c r="AF568" s="2">
        <f t="shared" si="144"/>
        <v>-2.9877500000000006</v>
      </c>
      <c r="AL568" s="2">
        <f t="shared" si="145"/>
        <v>-29.877499999999998</v>
      </c>
      <c r="AM568" s="2">
        <f t="shared" si="145"/>
        <v>-2.9877500000000006</v>
      </c>
      <c r="AN568" s="2">
        <f t="shared" si="145"/>
        <v>-2.9877500000000006</v>
      </c>
      <c r="AT568" s="2">
        <f t="shared" si="146"/>
        <v>-29.877499999999998</v>
      </c>
      <c r="AU568" s="2">
        <f t="shared" si="146"/>
        <v>-2.9877500000000006</v>
      </c>
      <c r="AV568" s="2">
        <f t="shared" si="146"/>
        <v>-2.9877500000000006</v>
      </c>
      <c r="BB568" s="2">
        <f t="shared" si="147"/>
        <v>-149.38749999999999</v>
      </c>
      <c r="BC568" s="2">
        <f t="shared" si="147"/>
        <v>-14.938750000000002</v>
      </c>
      <c r="BD568" s="2">
        <f t="shared" si="147"/>
        <v>-14.938750000000002</v>
      </c>
      <c r="BN568" s="6"/>
      <c r="BO568" s="57"/>
    </row>
    <row r="569" spans="1:67" ht="20.100000000000001" customHeight="1" outlineLevel="1">
      <c r="A569">
        <v>1</v>
      </c>
      <c r="D569" s="9" t="s">
        <v>309</v>
      </c>
      <c r="N569" s="2">
        <f t="shared" si="142"/>
        <v>-39.03567408</v>
      </c>
      <c r="O569" s="2">
        <f t="shared" si="142"/>
        <v>0</v>
      </c>
      <c r="P569" s="2">
        <f t="shared" si="142"/>
        <v>0</v>
      </c>
      <c r="V569" s="2">
        <f t="shared" si="143"/>
        <v>-9.8607646799999991</v>
      </c>
      <c r="W569" s="2">
        <f t="shared" si="143"/>
        <v>0</v>
      </c>
      <c r="X569" s="2">
        <f t="shared" si="143"/>
        <v>0</v>
      </c>
      <c r="AD569" s="2">
        <f t="shared" si="144"/>
        <v>-26.599765139999995</v>
      </c>
      <c r="AE569" s="2">
        <f t="shared" si="144"/>
        <v>0</v>
      </c>
      <c r="AF569" s="2">
        <f t="shared" si="144"/>
        <v>0</v>
      </c>
      <c r="AL569" s="2">
        <f t="shared" si="145"/>
        <v>-14.929345080000004</v>
      </c>
      <c r="AM569" s="2">
        <f t="shared" si="145"/>
        <v>0</v>
      </c>
      <c r="AN569" s="2">
        <f t="shared" si="145"/>
        <v>0</v>
      </c>
      <c r="AT569" s="2">
        <f t="shared" si="146"/>
        <v>-16.284403979999997</v>
      </c>
      <c r="AU569" s="2">
        <f t="shared" si="146"/>
        <v>0</v>
      </c>
      <c r="AV569" s="2">
        <f t="shared" si="146"/>
        <v>0</v>
      </c>
      <c r="BB569" s="2">
        <f t="shared" si="147"/>
        <v>-106.70995296000001</v>
      </c>
      <c r="BC569" s="2">
        <f t="shared" si="147"/>
        <v>0</v>
      </c>
      <c r="BD569" s="2">
        <f t="shared" si="147"/>
        <v>0</v>
      </c>
      <c r="BN569" s="6"/>
      <c r="BO569" s="57"/>
    </row>
    <row r="570" spans="1:67" ht="20.100000000000001" customHeight="1" outlineLevel="1">
      <c r="A570">
        <v>1</v>
      </c>
      <c r="D570" s="9" t="s">
        <v>315</v>
      </c>
      <c r="N570" s="2">
        <f t="shared" si="142"/>
        <v>-158.90646311999998</v>
      </c>
      <c r="O570" s="2">
        <f t="shared" si="142"/>
        <v>-15.890646311999998</v>
      </c>
      <c r="P570" s="2">
        <f t="shared" si="142"/>
        <v>-15.890646311999998</v>
      </c>
      <c r="V570" s="2">
        <f t="shared" si="143"/>
        <v>-141.03898902</v>
      </c>
      <c r="W570" s="2">
        <f t="shared" si="143"/>
        <v>-14.103898901999999</v>
      </c>
      <c r="X570" s="2">
        <f t="shared" si="143"/>
        <v>-14.103898901999999</v>
      </c>
      <c r="AD570" s="2">
        <f t="shared" si="144"/>
        <v>-151.29038871</v>
      </c>
      <c r="AE570" s="2">
        <f t="shared" si="144"/>
        <v>-15.129038870999999</v>
      </c>
      <c r="AF570" s="2">
        <f t="shared" si="144"/>
        <v>-15.129038870999999</v>
      </c>
      <c r="AL570" s="2">
        <f t="shared" si="145"/>
        <v>-144.14311961999999</v>
      </c>
      <c r="AM570" s="2">
        <f t="shared" si="145"/>
        <v>-14.414311961999999</v>
      </c>
      <c r="AN570" s="2">
        <f t="shared" si="145"/>
        <v>-14.414311961999999</v>
      </c>
      <c r="AT570" s="2">
        <f t="shared" si="146"/>
        <v>-144.97299296999998</v>
      </c>
      <c r="AU570" s="2">
        <f t="shared" si="146"/>
        <v>-14.497299297</v>
      </c>
      <c r="AV570" s="2">
        <f t="shared" si="146"/>
        <v>-14.497299297</v>
      </c>
      <c r="BB570" s="2">
        <f t="shared" si="147"/>
        <v>-740.35195343999999</v>
      </c>
      <c r="BC570" s="2">
        <f t="shared" si="147"/>
        <v>-74.035195344000002</v>
      </c>
      <c r="BD570" s="2">
        <f t="shared" si="147"/>
        <v>-74.035195344000002</v>
      </c>
      <c r="BN570" s="6"/>
      <c r="BO570" s="57"/>
    </row>
    <row r="571" spans="1:67" ht="20.100000000000001" customHeight="1" outlineLevel="1">
      <c r="A571">
        <v>1</v>
      </c>
      <c r="D571" s="9" t="s">
        <v>372</v>
      </c>
      <c r="N571" s="2">
        <f t="shared" si="142"/>
        <v>-67.994900000000001</v>
      </c>
      <c r="O571" s="2">
        <f t="shared" si="142"/>
        <v>-6.7994899999999996</v>
      </c>
      <c r="P571" s="2">
        <f t="shared" si="142"/>
        <v>-6.7994899999999996</v>
      </c>
      <c r="V571" s="2">
        <f t="shared" si="143"/>
        <v>-67.994900000000001</v>
      </c>
      <c r="W571" s="2">
        <f t="shared" si="143"/>
        <v>-6.7994899999999996</v>
      </c>
      <c r="X571" s="2">
        <f t="shared" si="143"/>
        <v>-6.7994899999999996</v>
      </c>
      <c r="AD571" s="2">
        <f t="shared" si="144"/>
        <v>-67.994900000000001</v>
      </c>
      <c r="AE571" s="2">
        <f t="shared" si="144"/>
        <v>-6.7994899999999996</v>
      </c>
      <c r="AF571" s="2">
        <f t="shared" si="144"/>
        <v>-6.7994899999999996</v>
      </c>
      <c r="AL571" s="2">
        <f t="shared" si="145"/>
        <v>-67.994900000000001</v>
      </c>
      <c r="AM571" s="2">
        <f t="shared" si="145"/>
        <v>-6.7994899999999996</v>
      </c>
      <c r="AN571" s="2">
        <f t="shared" si="145"/>
        <v>-6.7994899999999996</v>
      </c>
      <c r="AT571" s="2">
        <f t="shared" si="146"/>
        <v>-67.994900000000001</v>
      </c>
      <c r="AU571" s="2">
        <f t="shared" si="146"/>
        <v>-6.7994899999999996</v>
      </c>
      <c r="AV571" s="2">
        <f t="shared" si="146"/>
        <v>-6.7994899999999996</v>
      </c>
      <c r="BB571" s="2">
        <f t="shared" si="147"/>
        <v>-339.97449999999998</v>
      </c>
      <c r="BC571" s="2">
        <f t="shared" si="147"/>
        <v>-33.997450000000001</v>
      </c>
      <c r="BD571" s="2">
        <f t="shared" si="147"/>
        <v>-33.997450000000001</v>
      </c>
      <c r="BN571" s="6"/>
      <c r="BO571" s="57"/>
    </row>
    <row r="572" spans="1:67" ht="20.100000000000001" customHeight="1" outlineLevel="1">
      <c r="D572" s="206" t="s">
        <v>404</v>
      </c>
      <c r="N572" s="2"/>
      <c r="O572" s="2"/>
      <c r="P572" s="2"/>
      <c r="V572" s="2"/>
      <c r="W572" s="2"/>
      <c r="X572" s="2"/>
      <c r="AD572" s="2"/>
      <c r="AE572" s="2"/>
      <c r="AF572" s="2"/>
      <c r="AL572" s="2"/>
      <c r="AM572" s="2"/>
      <c r="AN572" s="2"/>
      <c r="AT572" s="2"/>
      <c r="AU572" s="2"/>
      <c r="AV572" s="2"/>
      <c r="BB572" s="2"/>
      <c r="BC572" s="2"/>
      <c r="BD572" s="2"/>
      <c r="BN572" s="6"/>
      <c r="BO572" s="57"/>
    </row>
    <row r="573" spans="1:67" ht="20.100000000000001" customHeight="1" outlineLevel="1">
      <c r="D573" s="206" t="s">
        <v>424</v>
      </c>
      <c r="N573" s="2"/>
      <c r="O573" s="2"/>
      <c r="P573" s="2"/>
      <c r="V573" s="2"/>
      <c r="W573" s="2"/>
      <c r="X573" s="2"/>
      <c r="AD573" s="2"/>
      <c r="AE573" s="2"/>
      <c r="AF573" s="2"/>
      <c r="AL573" s="2"/>
      <c r="AM573" s="2"/>
      <c r="AN573" s="2"/>
      <c r="AT573" s="2"/>
      <c r="AU573" s="2"/>
      <c r="AV573" s="2"/>
      <c r="BB573" s="2"/>
      <c r="BC573" s="2"/>
      <c r="BD573" s="2"/>
      <c r="BN573" s="6"/>
      <c r="BO573" s="57"/>
    </row>
    <row r="574" spans="1:67" ht="20.100000000000001" customHeight="1" outlineLevel="1">
      <c r="A574">
        <v>1</v>
      </c>
      <c r="D574" s="9" t="s">
        <v>336</v>
      </c>
      <c r="N574" s="2">
        <f t="shared" ref="N574:P579" si="148">N551-J551</f>
        <v>107.72400000000002</v>
      </c>
      <c r="O574" s="2">
        <f t="shared" si="148"/>
        <v>57.342000000000006</v>
      </c>
      <c r="P574" s="2">
        <f t="shared" si="148"/>
        <v>41.266000000000005</v>
      </c>
      <c r="V574" s="2">
        <f t="shared" ref="V574:X579" si="149">V551-R551</f>
        <v>107.72400000000002</v>
      </c>
      <c r="W574" s="2">
        <f t="shared" si="149"/>
        <v>57.342000000000006</v>
      </c>
      <c r="X574" s="2">
        <f t="shared" si="149"/>
        <v>41.266000000000005</v>
      </c>
      <c r="AD574" s="2">
        <f t="shared" ref="AD574:AF579" si="150">AD551-Z551</f>
        <v>107.72400000000002</v>
      </c>
      <c r="AE574" s="2">
        <f t="shared" si="150"/>
        <v>57.342000000000006</v>
      </c>
      <c r="AF574" s="2">
        <f t="shared" si="150"/>
        <v>41.266000000000005</v>
      </c>
      <c r="AL574" s="2">
        <f t="shared" ref="AL574:AN579" si="151">AL551-AH551</f>
        <v>107.72400000000002</v>
      </c>
      <c r="AM574" s="2">
        <f t="shared" si="151"/>
        <v>57.342000000000006</v>
      </c>
      <c r="AN574" s="2">
        <f t="shared" si="151"/>
        <v>41.266000000000005</v>
      </c>
      <c r="AT574" s="2">
        <f t="shared" ref="AT574:AV579" si="152">AT551-AP551</f>
        <v>107.72400000000002</v>
      </c>
      <c r="AU574" s="2">
        <f t="shared" si="152"/>
        <v>57.342000000000006</v>
      </c>
      <c r="AV574" s="2">
        <f t="shared" si="152"/>
        <v>41.266000000000005</v>
      </c>
      <c r="BB574" s="2">
        <f t="shared" ref="BB574:BD579" si="153">BB551-AX551</f>
        <v>538.62000000000012</v>
      </c>
      <c r="BC574" s="2">
        <f t="shared" si="153"/>
        <v>286.71000000000004</v>
      </c>
      <c r="BD574" s="2">
        <f t="shared" si="153"/>
        <v>206.33000000000004</v>
      </c>
      <c r="BN574" s="6"/>
      <c r="BO574" s="57"/>
    </row>
    <row r="575" spans="1:67" ht="20.100000000000001" customHeight="1" outlineLevel="1">
      <c r="A575">
        <v>1</v>
      </c>
      <c r="D575" s="9" t="s">
        <v>359</v>
      </c>
      <c r="N575" s="2">
        <f t="shared" si="148"/>
        <v>-208.19200000000001</v>
      </c>
      <c r="O575" s="2">
        <f t="shared" si="148"/>
        <v>-66.510400000000004</v>
      </c>
      <c r="P575" s="2">
        <f t="shared" si="148"/>
        <v>-53.655199999999994</v>
      </c>
      <c r="V575" s="2">
        <f t="shared" si="149"/>
        <v>-208.19200000000001</v>
      </c>
      <c r="W575" s="2">
        <f t="shared" si="149"/>
        <v>-66.510400000000004</v>
      </c>
      <c r="X575" s="2">
        <f t="shared" si="149"/>
        <v>-53.655199999999994</v>
      </c>
      <c r="AD575" s="2">
        <f t="shared" si="150"/>
        <v>-208.19200000000001</v>
      </c>
      <c r="AE575" s="2">
        <f t="shared" si="150"/>
        <v>-66.510400000000004</v>
      </c>
      <c r="AF575" s="2">
        <f t="shared" si="150"/>
        <v>-53.655199999999994</v>
      </c>
      <c r="AL575" s="2">
        <f t="shared" si="151"/>
        <v>-208.19200000000001</v>
      </c>
      <c r="AM575" s="2">
        <f t="shared" si="151"/>
        <v>-66.510400000000004</v>
      </c>
      <c r="AN575" s="2">
        <f t="shared" si="151"/>
        <v>-53.655199999999994</v>
      </c>
      <c r="AT575" s="2">
        <f t="shared" si="152"/>
        <v>-208.19200000000001</v>
      </c>
      <c r="AU575" s="2">
        <f t="shared" si="152"/>
        <v>-66.510400000000004</v>
      </c>
      <c r="AV575" s="2">
        <f t="shared" si="152"/>
        <v>-53.655199999999994</v>
      </c>
      <c r="BB575" s="2">
        <f t="shared" si="153"/>
        <v>-1040.96</v>
      </c>
      <c r="BC575" s="2">
        <f t="shared" si="153"/>
        <v>-332.55200000000002</v>
      </c>
      <c r="BD575" s="2">
        <f t="shared" si="153"/>
        <v>-268.27599999999995</v>
      </c>
      <c r="BN575" s="6"/>
    </row>
    <row r="576" spans="1:67" ht="20.100000000000001" customHeight="1" outlineLevel="1">
      <c r="A576">
        <v>1</v>
      </c>
      <c r="D576" s="9" t="s">
        <v>360</v>
      </c>
      <c r="N576" s="2">
        <f t="shared" si="148"/>
        <v>-203.6</v>
      </c>
      <c r="O576" s="2">
        <f t="shared" si="148"/>
        <v>-57.8</v>
      </c>
      <c r="P576" s="2">
        <f t="shared" si="148"/>
        <v>-39.699999999999996</v>
      </c>
      <c r="V576" s="2">
        <f t="shared" si="149"/>
        <v>-203.6</v>
      </c>
      <c r="W576" s="2">
        <f t="shared" si="149"/>
        <v>-57.8</v>
      </c>
      <c r="X576" s="2">
        <f t="shared" si="149"/>
        <v>-39.699999999999996</v>
      </c>
      <c r="AD576" s="2">
        <f t="shared" si="150"/>
        <v>-203.6</v>
      </c>
      <c r="AE576" s="2">
        <f t="shared" si="150"/>
        <v>-57.8</v>
      </c>
      <c r="AF576" s="2">
        <f t="shared" si="150"/>
        <v>-39.699999999999996</v>
      </c>
      <c r="AL576" s="2">
        <f t="shared" si="151"/>
        <v>-203.6</v>
      </c>
      <c r="AM576" s="2">
        <f t="shared" si="151"/>
        <v>-57.8</v>
      </c>
      <c r="AN576" s="2">
        <f t="shared" si="151"/>
        <v>-39.699999999999996</v>
      </c>
      <c r="AT576" s="2">
        <f t="shared" si="152"/>
        <v>-203.6</v>
      </c>
      <c r="AU576" s="2">
        <f t="shared" si="152"/>
        <v>-57.8</v>
      </c>
      <c r="AV576" s="2">
        <f t="shared" si="152"/>
        <v>-39.699999999999996</v>
      </c>
      <c r="BB576" s="2">
        <f t="shared" si="153"/>
        <v>-1018</v>
      </c>
      <c r="BC576" s="2">
        <f t="shared" si="153"/>
        <v>-289</v>
      </c>
      <c r="BD576" s="2">
        <f t="shared" si="153"/>
        <v>-198.49999999999997</v>
      </c>
      <c r="BN576" s="6"/>
    </row>
    <row r="577" spans="1:66" ht="20.100000000000001" customHeight="1" outlineLevel="1">
      <c r="A577">
        <v>1</v>
      </c>
      <c r="D577" s="9" t="s">
        <v>361</v>
      </c>
      <c r="N577" s="2">
        <f t="shared" si="148"/>
        <v>-214.57599999999999</v>
      </c>
      <c r="O577" s="2">
        <f t="shared" si="148"/>
        <v>-68.775999999999996</v>
      </c>
      <c r="P577" s="2">
        <f t="shared" si="148"/>
        <v>-47.875999999999998</v>
      </c>
      <c r="V577" s="2">
        <f t="shared" si="149"/>
        <v>-214.57599999999999</v>
      </c>
      <c r="W577" s="2">
        <f t="shared" si="149"/>
        <v>-68.775999999999996</v>
      </c>
      <c r="X577" s="2">
        <f t="shared" si="149"/>
        <v>-47.875999999999998</v>
      </c>
      <c r="AD577" s="2">
        <f t="shared" si="150"/>
        <v>-214.57599999999999</v>
      </c>
      <c r="AE577" s="2">
        <f t="shared" si="150"/>
        <v>-68.775999999999996</v>
      </c>
      <c r="AF577" s="2">
        <f t="shared" si="150"/>
        <v>-47.875999999999998</v>
      </c>
      <c r="AL577" s="2">
        <f t="shared" si="151"/>
        <v>-214.57599999999999</v>
      </c>
      <c r="AM577" s="2">
        <f t="shared" si="151"/>
        <v>-68.775999999999996</v>
      </c>
      <c r="AN577" s="2">
        <f t="shared" si="151"/>
        <v>-47.875999999999998</v>
      </c>
      <c r="AT577" s="2">
        <f t="shared" si="152"/>
        <v>-214.57599999999999</v>
      </c>
      <c r="AU577" s="2">
        <f t="shared" si="152"/>
        <v>-68.775999999999996</v>
      </c>
      <c r="AV577" s="2">
        <f t="shared" si="152"/>
        <v>-47.875999999999998</v>
      </c>
      <c r="BB577" s="2">
        <f t="shared" si="153"/>
        <v>-1072.8799999999999</v>
      </c>
      <c r="BC577" s="2">
        <f t="shared" si="153"/>
        <v>-343.88</v>
      </c>
      <c r="BD577" s="2">
        <f t="shared" si="153"/>
        <v>-239.38</v>
      </c>
      <c r="BN577" s="6"/>
    </row>
    <row r="578" spans="1:66" ht="20.100000000000001" customHeight="1" outlineLevel="1">
      <c r="A578">
        <v>1</v>
      </c>
      <c r="D578" s="9" t="s">
        <v>31</v>
      </c>
      <c r="N578" s="2">
        <f t="shared" si="148"/>
        <v>-17</v>
      </c>
      <c r="O578" s="2">
        <f t="shared" si="148"/>
        <v>-17</v>
      </c>
      <c r="P578" s="2">
        <f t="shared" si="148"/>
        <v>-17</v>
      </c>
      <c r="V578" s="2">
        <f t="shared" si="149"/>
        <v>-17</v>
      </c>
      <c r="W578" s="2">
        <f t="shared" si="149"/>
        <v>-17</v>
      </c>
      <c r="X578" s="2">
        <f t="shared" si="149"/>
        <v>-17</v>
      </c>
      <c r="AD578" s="2">
        <f t="shared" si="150"/>
        <v>-17</v>
      </c>
      <c r="AE578" s="2">
        <f t="shared" si="150"/>
        <v>-17</v>
      </c>
      <c r="AF578" s="2">
        <f t="shared" si="150"/>
        <v>-17</v>
      </c>
      <c r="AL578" s="2">
        <f t="shared" si="151"/>
        <v>-17</v>
      </c>
      <c r="AM578" s="2">
        <f t="shared" si="151"/>
        <v>-17</v>
      </c>
      <c r="AN578" s="2">
        <f t="shared" si="151"/>
        <v>-17</v>
      </c>
      <c r="AT578" s="2">
        <f t="shared" si="152"/>
        <v>-17</v>
      </c>
      <c r="AU578" s="2">
        <f t="shared" si="152"/>
        <v>-17</v>
      </c>
      <c r="AV578" s="2">
        <f t="shared" si="152"/>
        <v>-17</v>
      </c>
      <c r="BB578" s="2">
        <f t="shared" si="153"/>
        <v>-85</v>
      </c>
      <c r="BC578" s="2">
        <f t="shared" si="153"/>
        <v>-85</v>
      </c>
      <c r="BD578" s="2">
        <f t="shared" si="153"/>
        <v>-85</v>
      </c>
      <c r="BN578" s="6"/>
    </row>
    <row r="579" spans="1:66" ht="20.100000000000001" customHeight="1" outlineLevel="1">
      <c r="A579">
        <v>1</v>
      </c>
      <c r="D579" s="61" t="s">
        <v>104</v>
      </c>
      <c r="N579" s="2">
        <f t="shared" si="148"/>
        <v>-3655.954032380002</v>
      </c>
      <c r="O579" s="2">
        <f t="shared" si="148"/>
        <v>-603.13755583000034</v>
      </c>
      <c r="P579" s="2">
        <f t="shared" si="148"/>
        <v>-559.22135583000011</v>
      </c>
      <c r="V579" s="2">
        <f t="shared" si="149"/>
        <v>-3744.0860321049986</v>
      </c>
      <c r="W579" s="2">
        <f t="shared" si="149"/>
        <v>-668.72867674250017</v>
      </c>
      <c r="X579" s="2">
        <f t="shared" si="149"/>
        <v>-567.69247674250028</v>
      </c>
      <c r="AD579" s="2">
        <f t="shared" si="150"/>
        <v>-3497.249258102499</v>
      </c>
      <c r="AE579" s="2">
        <f t="shared" si="150"/>
        <v>-592.84370929625038</v>
      </c>
      <c r="AF579" s="2">
        <f t="shared" si="150"/>
        <v>-548.92750929625004</v>
      </c>
      <c r="AL579" s="2">
        <f t="shared" si="151"/>
        <v>-3446.7225602550006</v>
      </c>
      <c r="AM579" s="2">
        <f t="shared" si="151"/>
        <v>-583.1723815175003</v>
      </c>
      <c r="AN579" s="2">
        <f t="shared" si="151"/>
        <v>-539.25618151750007</v>
      </c>
      <c r="AT579" s="2">
        <f t="shared" si="152"/>
        <v>-3455.5873347174975</v>
      </c>
      <c r="AU579" s="2">
        <f t="shared" si="152"/>
        <v>-584.30640307375006</v>
      </c>
      <c r="AV579" s="2">
        <f t="shared" si="152"/>
        <v>-540.3902030737504</v>
      </c>
      <c r="BB579" s="2">
        <f t="shared" si="153"/>
        <v>-17799.599217559989</v>
      </c>
      <c r="BC579" s="2">
        <f t="shared" si="153"/>
        <v>-3032.1887264600009</v>
      </c>
      <c r="BD579" s="2">
        <f t="shared" si="153"/>
        <v>-2755.4877264600018</v>
      </c>
      <c r="BN579" s="6"/>
    </row>
    <row r="580" spans="1:66" ht="20.100000000000001" customHeight="1" outlineLevel="1">
      <c r="A580">
        <v>1</v>
      </c>
      <c r="P580" s="2">
        <f>N579+O579+P579</f>
        <v>-4818.3129440400025</v>
      </c>
      <c r="X580" s="2">
        <f>V579+W579+X579</f>
        <v>-4980.5071855899987</v>
      </c>
      <c r="AF580" s="2">
        <f>AD579+AE579+AF579</f>
        <v>-4639.0204766949992</v>
      </c>
      <c r="AN580" s="2">
        <f>AL579+AM579+AN579</f>
        <v>-4569.1511232900011</v>
      </c>
      <c r="AV580" s="2">
        <f>AT579+AU579+AV579</f>
        <v>-4580.2839408649979</v>
      </c>
      <c r="BD580" s="2">
        <f>BB579+BC579+BD579</f>
        <v>-23587.27567047999</v>
      </c>
      <c r="BN580" s="6"/>
    </row>
    <row r="581" spans="1:66" ht="20.100000000000001" customHeight="1">
      <c r="A581" s="12" t="s">
        <v>373</v>
      </c>
      <c r="B581">
        <v>3</v>
      </c>
      <c r="C581" t="s">
        <v>374</v>
      </c>
    </row>
    <row r="582" spans="1:66" ht="20.100000000000001" customHeight="1">
      <c r="A582" s="12" t="s">
        <v>373</v>
      </c>
      <c r="B582">
        <v>3</v>
      </c>
      <c r="D582" s="25"/>
      <c r="J582" s="18" t="s">
        <v>8</v>
      </c>
      <c r="K582" s="18" t="s">
        <v>9</v>
      </c>
      <c r="L582" s="18" t="s">
        <v>10</v>
      </c>
      <c r="N582" s="18" t="s">
        <v>8</v>
      </c>
      <c r="O582" s="18" t="s">
        <v>9</v>
      </c>
      <c r="P582" s="18" t="s">
        <v>10</v>
      </c>
      <c r="R582" s="18" t="s">
        <v>8</v>
      </c>
      <c r="S582" s="18" t="s">
        <v>9</v>
      </c>
      <c r="T582" s="18" t="s">
        <v>10</v>
      </c>
      <c r="V582" s="18" t="s">
        <v>8</v>
      </c>
      <c r="W582" s="18" t="s">
        <v>9</v>
      </c>
      <c r="X582" s="18" t="s">
        <v>10</v>
      </c>
      <c r="Z582" s="18" t="s">
        <v>8</v>
      </c>
      <c r="AA582" s="18" t="s">
        <v>9</v>
      </c>
      <c r="AB582" s="18" t="s">
        <v>10</v>
      </c>
      <c r="AD582" s="18" t="s">
        <v>8</v>
      </c>
      <c r="AE582" s="18" t="s">
        <v>9</v>
      </c>
      <c r="AF582" s="18" t="s">
        <v>10</v>
      </c>
      <c r="AH582" s="18" t="s">
        <v>8</v>
      </c>
      <c r="AI582" s="18" t="s">
        <v>9</v>
      </c>
      <c r="AJ582" s="18" t="s">
        <v>10</v>
      </c>
      <c r="AL582" s="18" t="s">
        <v>8</v>
      </c>
      <c r="AM582" s="18" t="s">
        <v>9</v>
      </c>
      <c r="AN582" s="18" t="s">
        <v>10</v>
      </c>
      <c r="AP582" s="18" t="s">
        <v>8</v>
      </c>
      <c r="AQ582" s="18" t="s">
        <v>9</v>
      </c>
      <c r="AR582" s="18" t="s">
        <v>10</v>
      </c>
      <c r="AT582" s="18" t="s">
        <v>8</v>
      </c>
      <c r="AU582" s="18" t="s">
        <v>9</v>
      </c>
      <c r="AV582" s="18" t="s">
        <v>10</v>
      </c>
      <c r="AX582" s="18" t="s">
        <v>8</v>
      </c>
      <c r="AY582" s="18" t="s">
        <v>9</v>
      </c>
      <c r="AZ582" s="18" t="s">
        <v>10</v>
      </c>
      <c r="BB582" s="18" t="s">
        <v>8</v>
      </c>
      <c r="BC582" s="18" t="s">
        <v>9</v>
      </c>
      <c r="BD582" s="18" t="s">
        <v>10</v>
      </c>
    </row>
    <row r="583" spans="1:66" ht="19.5">
      <c r="A583" s="12" t="s">
        <v>373</v>
      </c>
      <c r="B583">
        <v>3</v>
      </c>
      <c r="D583" s="47" t="s">
        <v>18</v>
      </c>
      <c r="J583" s="3">
        <f t="shared" ref="J583:L587" si="154">J537</f>
        <v>2327.6446864000004</v>
      </c>
      <c r="K583" s="3">
        <f t="shared" si="154"/>
        <v>171.16446864</v>
      </c>
      <c r="L583" s="3">
        <f t="shared" si="154"/>
        <v>171.16446864</v>
      </c>
      <c r="N583" s="3">
        <f t="shared" ref="N583:P587" si="155">N537</f>
        <v>2507.81410336</v>
      </c>
      <c r="O583" s="3">
        <f t="shared" si="155"/>
        <v>183.50141033599999</v>
      </c>
      <c r="P583" s="3">
        <f t="shared" si="155"/>
        <v>141.50141033599999</v>
      </c>
      <c r="R583" s="3">
        <f t="shared" ref="R583:T587" si="156">R537</f>
        <v>1068.1148843999999</v>
      </c>
      <c r="S583" s="3">
        <f t="shared" si="156"/>
        <v>146.01148844000002</v>
      </c>
      <c r="T583" s="3">
        <f t="shared" si="156"/>
        <v>146.01148844000002</v>
      </c>
      <c r="V583" s="3">
        <f t="shared" ref="V583:X587" si="157">V537</f>
        <v>1088.7538485600001</v>
      </c>
      <c r="W583" s="3">
        <f t="shared" si="157"/>
        <v>159.59138485600002</v>
      </c>
      <c r="X583" s="3">
        <f t="shared" si="157"/>
        <v>117.591384856</v>
      </c>
      <c r="Z583" s="3">
        <f t="shared" ref="Z583:AB587" si="158">Z537</f>
        <v>2221.8336661999997</v>
      </c>
      <c r="AA583" s="3">
        <f t="shared" si="158"/>
        <v>160.58336661999996</v>
      </c>
      <c r="AB583" s="3">
        <f t="shared" si="158"/>
        <v>160.58336661999996</v>
      </c>
      <c r="AD583" s="3">
        <f t="shared" ref="AD583:AF587" si="159">AD537</f>
        <v>2335.1812218800001</v>
      </c>
      <c r="AE583" s="3">
        <f t="shared" si="159"/>
        <v>173.45012218799997</v>
      </c>
      <c r="AF583" s="3">
        <f t="shared" si="159"/>
        <v>131.45012218799999</v>
      </c>
      <c r="AH583" s="3">
        <f t="shared" ref="AH583:AJ587" si="160">AH537</f>
        <v>2134.2626163999998</v>
      </c>
      <c r="AI583" s="3">
        <f t="shared" si="160"/>
        <v>151.82626163999998</v>
      </c>
      <c r="AJ583" s="3">
        <f t="shared" si="160"/>
        <v>151.82626163999998</v>
      </c>
      <c r="AL583" s="3">
        <f t="shared" ref="AL583:AN587" si="161">AL537</f>
        <v>2194.7421853599994</v>
      </c>
      <c r="AM583" s="3">
        <f t="shared" si="161"/>
        <v>165.19021853599997</v>
      </c>
      <c r="AN583" s="3">
        <f t="shared" si="161"/>
        <v>123.190218536</v>
      </c>
      <c r="AP583" s="3">
        <f t="shared" ref="AP583:AR587" si="162">AP537</f>
        <v>2140.8605033999997</v>
      </c>
      <c r="AQ583" s="3">
        <f t="shared" si="162"/>
        <v>152.48605034000002</v>
      </c>
      <c r="AR583" s="3">
        <f t="shared" si="162"/>
        <v>152.48605034000002</v>
      </c>
      <c r="AT583" s="3">
        <f t="shared" ref="AT583:AV587" si="163">AT537</f>
        <v>2204.4827691599999</v>
      </c>
      <c r="AU583" s="3">
        <f t="shared" si="163"/>
        <v>165.79227691600002</v>
      </c>
      <c r="AV583" s="3">
        <f t="shared" si="163"/>
        <v>123.79227691600001</v>
      </c>
      <c r="AX583" s="3">
        <f t="shared" ref="AX583:AZ587" si="164">AX537</f>
        <v>9892.7163567999996</v>
      </c>
      <c r="AY583" s="3">
        <f t="shared" si="164"/>
        <v>782.07163567999999</v>
      </c>
      <c r="AZ583" s="3">
        <f t="shared" si="164"/>
        <v>782.07163567999999</v>
      </c>
      <c r="BB583" s="3">
        <f t="shared" ref="BB583:BD587" si="165">BB537</f>
        <v>10330.97412832</v>
      </c>
      <c r="BC583" s="3">
        <f t="shared" si="165"/>
        <v>847.52541283200003</v>
      </c>
      <c r="BD583" s="3">
        <f t="shared" si="165"/>
        <v>637.52541283199992</v>
      </c>
    </row>
    <row r="584" spans="1:66" ht="19.5">
      <c r="A584" s="12" t="s">
        <v>373</v>
      </c>
      <c r="B584">
        <v>3</v>
      </c>
      <c r="D584" s="47" t="s">
        <v>20</v>
      </c>
      <c r="J584" s="3">
        <f t="shared" si="154"/>
        <v>2346.4896000000003</v>
      </c>
      <c r="K584" s="3">
        <f t="shared" si="154"/>
        <v>494.22400000000005</v>
      </c>
      <c r="L584" s="3">
        <f t="shared" si="154"/>
        <v>247.11200000000002</v>
      </c>
      <c r="N584" s="3">
        <f t="shared" si="155"/>
        <v>0</v>
      </c>
      <c r="O584" s="3">
        <f t="shared" si="155"/>
        <v>0</v>
      </c>
      <c r="P584" s="3">
        <f t="shared" si="155"/>
        <v>0</v>
      </c>
      <c r="R584" s="3">
        <f t="shared" si="156"/>
        <v>2011.2768000000001</v>
      </c>
      <c r="S584" s="3">
        <f t="shared" si="156"/>
        <v>494.22400000000005</v>
      </c>
      <c r="T584" s="3">
        <f t="shared" si="156"/>
        <v>247.11200000000002</v>
      </c>
      <c r="V584" s="3">
        <f t="shared" si="157"/>
        <v>0</v>
      </c>
      <c r="W584" s="3">
        <f t="shared" si="157"/>
        <v>0</v>
      </c>
      <c r="X584" s="3">
        <f t="shared" si="157"/>
        <v>0</v>
      </c>
      <c r="Z584" s="3">
        <f t="shared" si="158"/>
        <v>2178.8832000000002</v>
      </c>
      <c r="AA584" s="3">
        <f t="shared" si="158"/>
        <v>494.22400000000005</v>
      </c>
      <c r="AB584" s="3">
        <f t="shared" si="158"/>
        <v>247.11200000000002</v>
      </c>
      <c r="AD584" s="3">
        <f t="shared" si="159"/>
        <v>0</v>
      </c>
      <c r="AE584" s="3">
        <f t="shared" si="159"/>
        <v>0</v>
      </c>
      <c r="AF584" s="3">
        <f t="shared" si="159"/>
        <v>0</v>
      </c>
      <c r="AH584" s="3">
        <f t="shared" si="160"/>
        <v>2178.8832000000002</v>
      </c>
      <c r="AI584" s="3">
        <f t="shared" si="160"/>
        <v>494.22400000000005</v>
      </c>
      <c r="AJ584" s="3">
        <f t="shared" si="160"/>
        <v>247.11200000000002</v>
      </c>
      <c r="AL584" s="3">
        <f t="shared" si="161"/>
        <v>0</v>
      </c>
      <c r="AM584" s="3">
        <f t="shared" si="161"/>
        <v>0</v>
      </c>
      <c r="AN584" s="3">
        <f t="shared" si="161"/>
        <v>0</v>
      </c>
      <c r="AP584" s="3">
        <f t="shared" si="162"/>
        <v>2178.8832000000002</v>
      </c>
      <c r="AQ584" s="3">
        <f t="shared" si="162"/>
        <v>494.22400000000005</v>
      </c>
      <c r="AR584" s="3">
        <f t="shared" si="162"/>
        <v>247.11200000000002</v>
      </c>
      <c r="AT584" s="3">
        <f t="shared" si="163"/>
        <v>0</v>
      </c>
      <c r="AU584" s="3">
        <f t="shared" si="163"/>
        <v>0</v>
      </c>
      <c r="AV584" s="3">
        <f t="shared" si="163"/>
        <v>0</v>
      </c>
      <c r="AX584" s="3">
        <f t="shared" si="164"/>
        <v>10894.416000000001</v>
      </c>
      <c r="AY584" s="3">
        <f t="shared" si="164"/>
        <v>2471.1200000000003</v>
      </c>
      <c r="AZ584" s="3">
        <f t="shared" si="164"/>
        <v>1235.5600000000002</v>
      </c>
      <c r="BB584" s="3">
        <f t="shared" si="165"/>
        <v>0</v>
      </c>
      <c r="BC584" s="3">
        <f t="shared" si="165"/>
        <v>0</v>
      </c>
      <c r="BD584" s="3">
        <f t="shared" si="165"/>
        <v>0</v>
      </c>
    </row>
    <row r="585" spans="1:66" ht="19.5">
      <c r="A585" s="12" t="s">
        <v>373</v>
      </c>
      <c r="B585">
        <v>3</v>
      </c>
      <c r="D585" s="47" t="s">
        <v>22</v>
      </c>
      <c r="J585" s="3">
        <f t="shared" si="154"/>
        <v>514.76319999999998</v>
      </c>
      <c r="K585" s="3">
        <f t="shared" si="154"/>
        <v>73.876000000000005</v>
      </c>
      <c r="L585" s="3">
        <f t="shared" si="154"/>
        <v>36.938000000000002</v>
      </c>
      <c r="N585" s="3">
        <f t="shared" si="155"/>
        <v>1231.1999999999998</v>
      </c>
      <c r="O585" s="3">
        <f t="shared" si="155"/>
        <v>225.33999999999997</v>
      </c>
      <c r="P585" s="3">
        <f t="shared" si="155"/>
        <v>89.16</v>
      </c>
      <c r="R585" s="3">
        <f t="shared" si="156"/>
        <v>514.76319999999998</v>
      </c>
      <c r="S585" s="3">
        <f t="shared" si="156"/>
        <v>73.876000000000005</v>
      </c>
      <c r="T585" s="3">
        <f t="shared" si="156"/>
        <v>36.938000000000002</v>
      </c>
      <c r="V585" s="3">
        <f t="shared" si="157"/>
        <v>708.95999999999992</v>
      </c>
      <c r="W585" s="3">
        <f t="shared" si="157"/>
        <v>135.57999999999998</v>
      </c>
      <c r="X585" s="3">
        <f t="shared" si="157"/>
        <v>56.52</v>
      </c>
      <c r="Z585" s="3">
        <f t="shared" si="158"/>
        <v>514.76319999999998</v>
      </c>
      <c r="AA585" s="3">
        <f t="shared" si="158"/>
        <v>73.876000000000005</v>
      </c>
      <c r="AB585" s="3">
        <f t="shared" si="158"/>
        <v>36.938000000000002</v>
      </c>
      <c r="AD585" s="3">
        <f t="shared" si="159"/>
        <v>1178.9759999999999</v>
      </c>
      <c r="AE585" s="3">
        <f t="shared" si="159"/>
        <v>225.33999999999997</v>
      </c>
      <c r="AF585" s="3">
        <f t="shared" si="159"/>
        <v>89.16</v>
      </c>
      <c r="AH585" s="3">
        <f t="shared" si="160"/>
        <v>514.76319999999998</v>
      </c>
      <c r="AI585" s="3">
        <f t="shared" si="160"/>
        <v>73.876000000000005</v>
      </c>
      <c r="AJ585" s="3">
        <f t="shared" si="160"/>
        <v>36.938000000000002</v>
      </c>
      <c r="AL585" s="3">
        <f t="shared" si="161"/>
        <v>1178.9759999999999</v>
      </c>
      <c r="AM585" s="3">
        <f t="shared" si="161"/>
        <v>225.33999999999997</v>
      </c>
      <c r="AN585" s="3">
        <f t="shared" si="161"/>
        <v>89.16</v>
      </c>
      <c r="AP585" s="3">
        <f t="shared" si="162"/>
        <v>514.76319999999998</v>
      </c>
      <c r="AQ585" s="3">
        <f t="shared" si="162"/>
        <v>73.876000000000005</v>
      </c>
      <c r="AR585" s="3">
        <f t="shared" si="162"/>
        <v>36.938000000000002</v>
      </c>
      <c r="AT585" s="3">
        <f t="shared" si="163"/>
        <v>1178.9759999999999</v>
      </c>
      <c r="AU585" s="3">
        <f t="shared" si="163"/>
        <v>225.33999999999997</v>
      </c>
      <c r="AV585" s="3">
        <f t="shared" si="163"/>
        <v>89.16</v>
      </c>
      <c r="AX585" s="3">
        <f t="shared" si="164"/>
        <v>2573.8159999999998</v>
      </c>
      <c r="AY585" s="3">
        <f t="shared" si="164"/>
        <v>369.38</v>
      </c>
      <c r="AZ585" s="3">
        <f t="shared" si="164"/>
        <v>184.69</v>
      </c>
      <c r="BB585" s="3">
        <f t="shared" si="165"/>
        <v>5477.0879999999988</v>
      </c>
      <c r="BC585" s="3">
        <f t="shared" si="165"/>
        <v>1036.9399999999998</v>
      </c>
      <c r="BD585" s="3">
        <f t="shared" si="165"/>
        <v>413.15999999999997</v>
      </c>
    </row>
    <row r="586" spans="1:66" ht="19.5">
      <c r="A586" s="12" t="s">
        <v>373</v>
      </c>
      <c r="B586">
        <v>3</v>
      </c>
      <c r="D586" s="47" t="s">
        <v>24</v>
      </c>
      <c r="J586" s="3">
        <f t="shared" si="154"/>
        <v>1026.02</v>
      </c>
      <c r="K586" s="3">
        <f t="shared" si="154"/>
        <v>279.68600000000004</v>
      </c>
      <c r="L586" s="3">
        <f t="shared" si="154"/>
        <v>279.68600000000004</v>
      </c>
      <c r="N586" s="3">
        <f t="shared" si="155"/>
        <v>878.19679999999994</v>
      </c>
      <c r="O586" s="3">
        <f t="shared" si="155"/>
        <v>195.60368</v>
      </c>
      <c r="P586" s="3">
        <f t="shared" si="155"/>
        <v>185.34368000000001</v>
      </c>
      <c r="R586" s="3">
        <f t="shared" si="156"/>
        <v>1026.02</v>
      </c>
      <c r="S586" s="3">
        <f t="shared" si="156"/>
        <v>279.68600000000004</v>
      </c>
      <c r="T586" s="3">
        <f t="shared" si="156"/>
        <v>279.68600000000004</v>
      </c>
      <c r="V586" s="3">
        <f t="shared" si="157"/>
        <v>878.19679999999994</v>
      </c>
      <c r="W586" s="3">
        <f t="shared" si="157"/>
        <v>195.60368</v>
      </c>
      <c r="X586" s="3">
        <f t="shared" si="157"/>
        <v>185.34368000000001</v>
      </c>
      <c r="Z586" s="3">
        <f t="shared" si="158"/>
        <v>1026.02</v>
      </c>
      <c r="AA586" s="3">
        <f t="shared" si="158"/>
        <v>279.68600000000004</v>
      </c>
      <c r="AB586" s="3">
        <f t="shared" si="158"/>
        <v>279.68600000000004</v>
      </c>
      <c r="AD586" s="3">
        <f t="shared" si="159"/>
        <v>878.19679999999994</v>
      </c>
      <c r="AE586" s="3">
        <f t="shared" si="159"/>
        <v>195.60368</v>
      </c>
      <c r="AF586" s="3">
        <f t="shared" si="159"/>
        <v>185.34368000000001</v>
      </c>
      <c r="AH586" s="3">
        <f t="shared" si="160"/>
        <v>1026.02</v>
      </c>
      <c r="AI586" s="3">
        <f t="shared" si="160"/>
        <v>279.68600000000004</v>
      </c>
      <c r="AJ586" s="3">
        <f t="shared" si="160"/>
        <v>279.68600000000004</v>
      </c>
      <c r="AL586" s="3">
        <f t="shared" si="161"/>
        <v>878.19679999999994</v>
      </c>
      <c r="AM586" s="3">
        <f t="shared" si="161"/>
        <v>195.60368</v>
      </c>
      <c r="AN586" s="3">
        <f t="shared" si="161"/>
        <v>185.34368000000001</v>
      </c>
      <c r="AP586" s="3">
        <f t="shared" si="162"/>
        <v>1026.02</v>
      </c>
      <c r="AQ586" s="3">
        <f t="shared" si="162"/>
        <v>279.68600000000004</v>
      </c>
      <c r="AR586" s="3">
        <f t="shared" si="162"/>
        <v>279.68600000000004</v>
      </c>
      <c r="AT586" s="3">
        <f t="shared" si="163"/>
        <v>878.19679999999994</v>
      </c>
      <c r="AU586" s="3">
        <f t="shared" si="163"/>
        <v>195.60368</v>
      </c>
      <c r="AV586" s="3">
        <f t="shared" si="163"/>
        <v>185.34368000000001</v>
      </c>
      <c r="AX586" s="3">
        <f t="shared" si="164"/>
        <v>5130.1000000000004</v>
      </c>
      <c r="AY586" s="3">
        <f t="shared" si="164"/>
        <v>1398.4300000000003</v>
      </c>
      <c r="AZ586" s="3">
        <f t="shared" si="164"/>
        <v>1398.4300000000003</v>
      </c>
      <c r="BB586" s="3">
        <f t="shared" si="165"/>
        <v>4390.9839999999995</v>
      </c>
      <c r="BC586" s="3">
        <f t="shared" si="165"/>
        <v>978.01839999999993</v>
      </c>
      <c r="BD586" s="3">
        <f t="shared" si="165"/>
        <v>926.71839999999997</v>
      </c>
    </row>
    <row r="587" spans="1:66" ht="19.5">
      <c r="A587" s="12" t="s">
        <v>373</v>
      </c>
      <c r="B587">
        <v>3</v>
      </c>
      <c r="D587" s="47" t="s">
        <v>26</v>
      </c>
      <c r="J587" s="3">
        <f t="shared" si="154"/>
        <v>305.28000000000003</v>
      </c>
      <c r="K587" s="3">
        <f t="shared" si="154"/>
        <v>14.72</v>
      </c>
      <c r="L587" s="3">
        <f t="shared" si="154"/>
        <v>14.72</v>
      </c>
      <c r="N587" s="3">
        <f t="shared" si="155"/>
        <v>354.24</v>
      </c>
      <c r="O587" s="3">
        <f t="shared" si="155"/>
        <v>43.919999999999995</v>
      </c>
      <c r="P587" s="3">
        <f t="shared" si="155"/>
        <v>25.2</v>
      </c>
      <c r="R587" s="3">
        <f t="shared" si="156"/>
        <v>305.28000000000003</v>
      </c>
      <c r="S587" s="3">
        <f t="shared" si="156"/>
        <v>14.72</v>
      </c>
      <c r="T587" s="3">
        <f t="shared" si="156"/>
        <v>14.72</v>
      </c>
      <c r="V587" s="3">
        <f t="shared" si="157"/>
        <v>354.24</v>
      </c>
      <c r="W587" s="3">
        <f t="shared" si="157"/>
        <v>43.919999999999995</v>
      </c>
      <c r="X587" s="3">
        <f t="shared" si="157"/>
        <v>25.2</v>
      </c>
      <c r="Z587" s="3">
        <f t="shared" si="158"/>
        <v>305.28000000000003</v>
      </c>
      <c r="AA587" s="3">
        <f t="shared" si="158"/>
        <v>14.72</v>
      </c>
      <c r="AB587" s="3">
        <f t="shared" si="158"/>
        <v>14.72</v>
      </c>
      <c r="AD587" s="3">
        <f t="shared" si="159"/>
        <v>354.24</v>
      </c>
      <c r="AE587" s="3">
        <f t="shared" si="159"/>
        <v>43.919999999999995</v>
      </c>
      <c r="AF587" s="3">
        <f t="shared" si="159"/>
        <v>25.2</v>
      </c>
      <c r="AH587" s="3">
        <f t="shared" si="160"/>
        <v>305.28000000000003</v>
      </c>
      <c r="AI587" s="3">
        <f t="shared" si="160"/>
        <v>14.72</v>
      </c>
      <c r="AJ587" s="3">
        <f t="shared" si="160"/>
        <v>14.72</v>
      </c>
      <c r="AL587" s="3">
        <f t="shared" si="161"/>
        <v>354.24</v>
      </c>
      <c r="AM587" s="3">
        <f t="shared" si="161"/>
        <v>43.919999999999995</v>
      </c>
      <c r="AN587" s="3">
        <f t="shared" si="161"/>
        <v>25.2</v>
      </c>
      <c r="AP587" s="3">
        <f t="shared" si="162"/>
        <v>305.28000000000003</v>
      </c>
      <c r="AQ587" s="3">
        <f t="shared" si="162"/>
        <v>14.72</v>
      </c>
      <c r="AR587" s="3">
        <f t="shared" si="162"/>
        <v>14.72</v>
      </c>
      <c r="AT587" s="3">
        <f t="shared" si="163"/>
        <v>354.24</v>
      </c>
      <c r="AU587" s="3">
        <f t="shared" si="163"/>
        <v>43.919999999999995</v>
      </c>
      <c r="AV587" s="3">
        <f t="shared" si="163"/>
        <v>25.2</v>
      </c>
      <c r="AX587" s="3">
        <f t="shared" si="164"/>
        <v>1526.4</v>
      </c>
      <c r="AY587" s="3">
        <f t="shared" si="164"/>
        <v>73.600000000000009</v>
      </c>
      <c r="AZ587" s="3">
        <f t="shared" si="164"/>
        <v>73.600000000000009</v>
      </c>
      <c r="BB587" s="3">
        <f t="shared" si="165"/>
        <v>1771.2</v>
      </c>
      <c r="BC587" s="3">
        <f t="shared" si="165"/>
        <v>219.59999999999997</v>
      </c>
      <c r="BD587" s="3">
        <f t="shared" si="165"/>
        <v>126</v>
      </c>
    </row>
    <row r="588" spans="1:66" ht="19.5">
      <c r="A588" s="12" t="s">
        <v>373</v>
      </c>
      <c r="B588">
        <v>3</v>
      </c>
      <c r="D588" s="47" t="s">
        <v>27</v>
      </c>
      <c r="J588" s="3">
        <f>SUM(J542:J548)</f>
        <v>1842.56855632</v>
      </c>
      <c r="K588" s="3">
        <f>SUM(K542:K548)</f>
        <v>181.72943711199997</v>
      </c>
      <c r="L588" s="3">
        <f>SUM(L542:L548)</f>
        <v>181.72943711199997</v>
      </c>
      <c r="N588" s="3">
        <f>SUM(N542:N548)</f>
        <v>102.20710698000001</v>
      </c>
      <c r="O588" s="3">
        <f>SUM(O542:O548)</f>
        <v>6.622659586000001</v>
      </c>
      <c r="P588" s="3">
        <f>SUM(P542:P548)</f>
        <v>6.622659586000001</v>
      </c>
      <c r="R588" s="3">
        <f>SUM(R542:R548)</f>
        <v>1529.95724372</v>
      </c>
      <c r="S588" s="3">
        <f>SUM(S542:S548)</f>
        <v>157.76203320199997</v>
      </c>
      <c r="T588" s="3">
        <f>SUM(T542:T548)</f>
        <v>157.76203320199997</v>
      </c>
      <c r="V588" s="3">
        <f>SUM(V542:V548)</f>
        <v>48.021447455000001</v>
      </c>
      <c r="W588" s="3">
        <f>SUM(W542:W548)</f>
        <v>5.5811800435000007</v>
      </c>
      <c r="X588" s="3">
        <f>SUM(X542:X548)</f>
        <v>5.5811800435000007</v>
      </c>
      <c r="Z588" s="3">
        <f>SUM(Z542:Z548)</f>
        <v>1709.32750306</v>
      </c>
      <c r="AA588" s="3">
        <f>SUM(AA542:AA548)</f>
        <v>171.51770902099997</v>
      </c>
      <c r="AB588" s="3">
        <f>SUM(AB542:AB548)</f>
        <v>171.51770902099997</v>
      </c>
      <c r="AD588" s="3">
        <f>SUM(AD542:AD548)</f>
        <v>79.110289277500002</v>
      </c>
      <c r="AE588" s="3">
        <f>SUM(AE542:AE548)</f>
        <v>6.1749641567500007</v>
      </c>
      <c r="AF588" s="3">
        <f>SUM(AF542:AF548)</f>
        <v>6.1749641567500007</v>
      </c>
      <c r="AH588" s="3">
        <f>SUM(AH542:AH548)</f>
        <v>1584.2611153199998</v>
      </c>
      <c r="AI588" s="3">
        <f>SUM(AI542:AI548)</f>
        <v>161.93037526199998</v>
      </c>
      <c r="AJ588" s="3">
        <f>SUM(AJ542:AJ548)</f>
        <v>161.93037526199998</v>
      </c>
      <c r="AL588" s="3">
        <f>SUM(AL542:AL548)</f>
        <v>57.438586104999999</v>
      </c>
      <c r="AM588" s="3">
        <f>SUM(AM542:AM548)</f>
        <v>5.761756848500001</v>
      </c>
      <c r="AN588" s="3">
        <f>SUM(AN542:AN548)</f>
        <v>5.761756848500001</v>
      </c>
      <c r="AP588" s="3">
        <f>SUM(AP542:AP548)</f>
        <v>1598.7867134200001</v>
      </c>
      <c r="AQ588" s="3">
        <f>SUM(AQ542:AQ548)</f>
        <v>163.052670347</v>
      </c>
      <c r="AR588" s="3">
        <f>SUM(AR542:AR548)</f>
        <v>163.052670347</v>
      </c>
      <c r="AT588" s="3">
        <f>SUM(AT542:AT548)</f>
        <v>59.956712942499998</v>
      </c>
      <c r="AU588" s="3">
        <f>SUM(AU542:AU548)</f>
        <v>5.80776069725</v>
      </c>
      <c r="AV588" s="3">
        <f>SUM(AV542:AV548)</f>
        <v>5.80776069725</v>
      </c>
      <c r="AX588" s="3">
        <f>SUM(AX542:AX548)</f>
        <v>8264.9011318400007</v>
      </c>
      <c r="AY588" s="3">
        <f>SUM(AY542:AY548)</f>
        <v>835.99222494399999</v>
      </c>
      <c r="AZ588" s="3">
        <f>SUM(AZ542:AZ548)</f>
        <v>835.99222494399999</v>
      </c>
      <c r="BB588" s="213">
        <f>SUM(BB542:BB548)</f>
        <v>346.73414276</v>
      </c>
      <c r="BC588" s="213">
        <f>SUM(BC542:BC548)</f>
        <v>29.948321332000003</v>
      </c>
      <c r="BD588" s="213">
        <f>SUM(BD542:BD548)</f>
        <v>29.948321332000003</v>
      </c>
    </row>
    <row r="589" spans="1:66" ht="19.5">
      <c r="A589" s="12" t="s">
        <v>373</v>
      </c>
      <c r="B589">
        <v>3</v>
      </c>
      <c r="D589" s="47" t="s">
        <v>29</v>
      </c>
      <c r="J589" s="3">
        <f>SUM(J551:J554)</f>
        <v>660.976</v>
      </c>
      <c r="K589" s="3">
        <f>SUM(K551:K554)</f>
        <v>223.57600000000002</v>
      </c>
      <c r="L589" s="3">
        <f>SUM(L551:L554)</f>
        <v>156.476</v>
      </c>
      <c r="N589" s="3">
        <f>SUM(N549:N554)</f>
        <v>311.13000000000005</v>
      </c>
      <c r="O589" s="3">
        <f>SUM(O549:O554)</f>
        <v>197.85060000000001</v>
      </c>
      <c r="P589" s="3">
        <f>SUM(P549:P554)</f>
        <v>97.776800000000009</v>
      </c>
      <c r="R589" s="3">
        <f>SUM(R551:R554)</f>
        <v>660.976</v>
      </c>
      <c r="S589" s="3">
        <f>SUM(S551:S554)</f>
        <v>223.57600000000002</v>
      </c>
      <c r="T589" s="3">
        <f>SUM(T551:T554)</f>
        <v>156.476</v>
      </c>
      <c r="V589" s="3">
        <f>SUM(V549:V554)</f>
        <v>311.13000000000005</v>
      </c>
      <c r="W589" s="3">
        <f>SUM(W549:W554)</f>
        <v>197.85060000000001</v>
      </c>
      <c r="X589" s="3">
        <f>SUM(X549:X554)</f>
        <v>97.776800000000009</v>
      </c>
      <c r="Z589" s="3">
        <f>SUM(Z551:Z554)</f>
        <v>660.976</v>
      </c>
      <c r="AA589" s="3">
        <f>SUM(AA551:AA554)</f>
        <v>223.57600000000002</v>
      </c>
      <c r="AB589" s="3">
        <f>SUM(AB551:AB554)</f>
        <v>156.476</v>
      </c>
      <c r="AD589" s="3">
        <f>SUM(AD549:AD554)</f>
        <v>311.13000000000005</v>
      </c>
      <c r="AE589" s="3">
        <f>SUM(AE549:AE554)</f>
        <v>197.85060000000001</v>
      </c>
      <c r="AF589" s="3">
        <f>SUM(AF549:AF554)</f>
        <v>97.776800000000009</v>
      </c>
      <c r="AH589" s="3">
        <f>SUM(AH551:AH554)</f>
        <v>660.976</v>
      </c>
      <c r="AI589" s="3">
        <f>SUM(AI551:AI554)</f>
        <v>223.57600000000002</v>
      </c>
      <c r="AJ589" s="3">
        <f>SUM(AJ551:AJ554)</f>
        <v>156.476</v>
      </c>
      <c r="AL589" s="3">
        <f>SUM(AL549:AL554)</f>
        <v>311.13000000000005</v>
      </c>
      <c r="AM589" s="3">
        <f>SUM(AM549:AM554)</f>
        <v>197.85060000000001</v>
      </c>
      <c r="AN589" s="3">
        <f>SUM(AN549:AN554)</f>
        <v>97.776800000000009</v>
      </c>
      <c r="AP589" s="3">
        <f>SUM(AP551:AP554)</f>
        <v>660.976</v>
      </c>
      <c r="AQ589" s="3">
        <f>SUM(AQ551:AQ554)</f>
        <v>223.57600000000002</v>
      </c>
      <c r="AR589" s="3">
        <f>SUM(AR551:AR554)</f>
        <v>156.476</v>
      </c>
      <c r="AT589" s="3">
        <f>SUM(AT549:AT554)</f>
        <v>311.13000000000005</v>
      </c>
      <c r="AU589" s="3">
        <f>SUM(AU549:AU554)</f>
        <v>197.85060000000001</v>
      </c>
      <c r="AV589" s="3">
        <f>SUM(AV549:AV554)</f>
        <v>97.776800000000009</v>
      </c>
      <c r="AX589" s="3">
        <f>SUM(AX551:AX554)</f>
        <v>3304.88</v>
      </c>
      <c r="AY589" s="3">
        <f>SUM(AY551:AY554)</f>
        <v>1117.8800000000001</v>
      </c>
      <c r="AZ589" s="3">
        <f>SUM(AZ551:AZ554)</f>
        <v>782.37999999999988</v>
      </c>
      <c r="BB589" s="64">
        <f>SUM(BB549:BB554)</f>
        <v>1555.65</v>
      </c>
      <c r="BC589" s="64">
        <f>SUM(BC549:BC554)</f>
        <v>989.25300000000004</v>
      </c>
      <c r="BD589" s="64">
        <f>SUM(BD549:BD554)</f>
        <v>488.88400000000007</v>
      </c>
    </row>
    <row r="590" spans="1:66" ht="19.5">
      <c r="A590" s="12" t="s">
        <v>373</v>
      </c>
      <c r="B590">
        <v>3</v>
      </c>
      <c r="D590" s="47" t="s">
        <v>31</v>
      </c>
      <c r="J590" s="3">
        <f>J555</f>
        <v>17</v>
      </c>
      <c r="K590" s="3">
        <f>K555</f>
        <v>17</v>
      </c>
      <c r="L590" s="3">
        <f>L555</f>
        <v>17</v>
      </c>
      <c r="N590" s="3">
        <f>N555</f>
        <v>0</v>
      </c>
      <c r="O590" s="3">
        <f>O555</f>
        <v>0</v>
      </c>
      <c r="P590" s="3">
        <f>P555</f>
        <v>0</v>
      </c>
      <c r="R590" s="3">
        <f>R555</f>
        <v>17</v>
      </c>
      <c r="S590" s="3">
        <f>S555</f>
        <v>17</v>
      </c>
      <c r="T590" s="3">
        <f>T555</f>
        <v>17</v>
      </c>
      <c r="V590" s="3">
        <f>V555</f>
        <v>0</v>
      </c>
      <c r="W590" s="3">
        <f>W555</f>
        <v>0</v>
      </c>
      <c r="X590" s="3">
        <f>X555</f>
        <v>0</v>
      </c>
      <c r="Z590" s="3">
        <f>Z555</f>
        <v>17</v>
      </c>
      <c r="AA590" s="3">
        <f>AA555</f>
        <v>17</v>
      </c>
      <c r="AB590" s="3">
        <f>AB555</f>
        <v>17</v>
      </c>
      <c r="AD590" s="3">
        <f>AD555</f>
        <v>0</v>
      </c>
      <c r="AE590" s="3">
        <f>AE555</f>
        <v>0</v>
      </c>
      <c r="AF590" s="3">
        <f>AF555</f>
        <v>0</v>
      </c>
      <c r="AH590" s="3">
        <f>AH555</f>
        <v>17</v>
      </c>
      <c r="AI590" s="3">
        <f>AI555</f>
        <v>17</v>
      </c>
      <c r="AJ590" s="3">
        <f>AJ555</f>
        <v>17</v>
      </c>
      <c r="AL590" s="3">
        <f>AL555</f>
        <v>0</v>
      </c>
      <c r="AM590" s="3">
        <f>AM555</f>
        <v>0</v>
      </c>
      <c r="AN590" s="3">
        <f>AN555</f>
        <v>0</v>
      </c>
      <c r="AP590" s="3">
        <f>AP555</f>
        <v>17</v>
      </c>
      <c r="AQ590" s="3">
        <f>AQ555</f>
        <v>17</v>
      </c>
      <c r="AR590" s="3">
        <f>AR555</f>
        <v>17</v>
      </c>
      <c r="AT590" s="3">
        <f>AT555</f>
        <v>0</v>
      </c>
      <c r="AU590" s="3">
        <f>AU555</f>
        <v>0</v>
      </c>
      <c r="AV590" s="3">
        <f>AV555</f>
        <v>0</v>
      </c>
      <c r="AX590" s="3">
        <f>AX555</f>
        <v>85</v>
      </c>
      <c r="AY590" s="3">
        <f>AY555</f>
        <v>85</v>
      </c>
      <c r="AZ590" s="3">
        <f>AZ555</f>
        <v>85</v>
      </c>
      <c r="BB590" s="3">
        <f>BB555</f>
        <v>0</v>
      </c>
      <c r="BC590" s="3">
        <f>BC555</f>
        <v>0</v>
      </c>
      <c r="BD590" s="3">
        <f>BD555</f>
        <v>0</v>
      </c>
    </row>
    <row r="591" spans="1:66" ht="19.5">
      <c r="A591" s="12" t="s">
        <v>373</v>
      </c>
      <c r="B591">
        <v>3</v>
      </c>
      <c r="D591" s="47" t="s">
        <v>33</v>
      </c>
      <c r="J591" s="3">
        <v>0</v>
      </c>
      <c r="K591" s="3">
        <v>0</v>
      </c>
      <c r="L591" s="3">
        <v>0</v>
      </c>
      <c r="N591" s="3">
        <v>0</v>
      </c>
      <c r="O591" s="3">
        <v>0</v>
      </c>
      <c r="P591" s="3">
        <v>0</v>
      </c>
      <c r="R591" s="3">
        <v>0</v>
      </c>
      <c r="S591" s="3">
        <v>0</v>
      </c>
      <c r="T591" s="3">
        <v>0</v>
      </c>
      <c r="V591" s="3">
        <v>0</v>
      </c>
      <c r="W591" s="3">
        <v>0</v>
      </c>
      <c r="X591" s="3">
        <v>0</v>
      </c>
      <c r="Z591" s="3">
        <v>0</v>
      </c>
      <c r="AA591" s="3">
        <v>0</v>
      </c>
      <c r="AB591" s="3">
        <v>0</v>
      </c>
      <c r="AD591" s="3">
        <v>0</v>
      </c>
      <c r="AE591" s="3">
        <v>0</v>
      </c>
      <c r="AF591" s="3">
        <v>0</v>
      </c>
      <c r="AH591" s="3">
        <v>0</v>
      </c>
      <c r="AI591" s="3">
        <v>0</v>
      </c>
      <c r="AJ591" s="3">
        <v>0</v>
      </c>
      <c r="AL591" s="3">
        <v>0</v>
      </c>
      <c r="AM591" s="3">
        <v>0</v>
      </c>
      <c r="AN591" s="3">
        <v>0</v>
      </c>
      <c r="AP591" s="3">
        <v>0</v>
      </c>
      <c r="AQ591" s="3">
        <v>0</v>
      </c>
      <c r="AR591" s="3">
        <v>0</v>
      </c>
      <c r="AT591" s="3">
        <v>0</v>
      </c>
      <c r="AU591" s="3">
        <v>0</v>
      </c>
      <c r="AV591" s="3">
        <v>0</v>
      </c>
      <c r="AX591" s="3">
        <v>0</v>
      </c>
      <c r="AY591" s="3">
        <v>0</v>
      </c>
      <c r="AZ591" s="3">
        <v>0</v>
      </c>
      <c r="BB591" s="3">
        <v>0</v>
      </c>
      <c r="BC591" s="3">
        <v>0</v>
      </c>
      <c r="BD591" s="3">
        <v>0</v>
      </c>
    </row>
    <row r="592" spans="1:66">
      <c r="A592" s="12" t="s">
        <v>373</v>
      </c>
      <c r="B592">
        <v>3</v>
      </c>
      <c r="D592" s="9" t="s">
        <v>35</v>
      </c>
      <c r="J592" s="3">
        <f>50*8</f>
        <v>400</v>
      </c>
      <c r="K592" s="3">
        <f>10*8</f>
        <v>80</v>
      </c>
      <c r="L592" s="3">
        <f>10*8</f>
        <v>80</v>
      </c>
      <c r="N592" s="3">
        <f>50*8</f>
        <v>400</v>
      </c>
      <c r="O592" s="3">
        <f>10*8</f>
        <v>80</v>
      </c>
      <c r="P592" s="3">
        <f>10*8</f>
        <v>80</v>
      </c>
      <c r="R592" s="3">
        <f>50*8</f>
        <v>400</v>
      </c>
      <c r="S592" s="3">
        <f>10*8</f>
        <v>80</v>
      </c>
      <c r="T592" s="3">
        <f>10*8</f>
        <v>80</v>
      </c>
      <c r="V592" s="3">
        <f>50*8</f>
        <v>400</v>
      </c>
      <c r="W592" s="3">
        <f>10*8</f>
        <v>80</v>
      </c>
      <c r="X592" s="3">
        <f>10*8</f>
        <v>80</v>
      </c>
      <c r="Z592" s="3">
        <f>50*8</f>
        <v>400</v>
      </c>
      <c r="AA592" s="3">
        <f>10*8</f>
        <v>80</v>
      </c>
      <c r="AB592" s="3">
        <f>10*8</f>
        <v>80</v>
      </c>
      <c r="AD592" s="3">
        <f>50*8</f>
        <v>400</v>
      </c>
      <c r="AE592" s="3">
        <f>10*8</f>
        <v>80</v>
      </c>
      <c r="AF592" s="3">
        <f>10*8</f>
        <v>80</v>
      </c>
      <c r="AH592" s="3">
        <f>50*8</f>
        <v>400</v>
      </c>
      <c r="AI592" s="3">
        <f>10*8</f>
        <v>80</v>
      </c>
      <c r="AJ592" s="3">
        <f>10*8</f>
        <v>80</v>
      </c>
      <c r="AL592" s="3">
        <f>50*8</f>
        <v>400</v>
      </c>
      <c r="AM592" s="3">
        <f>10*8</f>
        <v>80</v>
      </c>
      <c r="AN592" s="3">
        <f>10*8</f>
        <v>80</v>
      </c>
      <c r="AP592" s="3">
        <f>50*8</f>
        <v>400</v>
      </c>
      <c r="AQ592" s="3">
        <f>10*8</f>
        <v>80</v>
      </c>
      <c r="AR592" s="3">
        <f>10*8</f>
        <v>80</v>
      </c>
      <c r="AT592" s="3">
        <f>50*8</f>
        <v>400</v>
      </c>
      <c r="AU592" s="3">
        <f>10*8</f>
        <v>80</v>
      </c>
      <c r="AV592" s="3">
        <f>10*8</f>
        <v>80</v>
      </c>
      <c r="AX592" s="3">
        <f>50*8*5</f>
        <v>2000</v>
      </c>
      <c r="AY592" s="3">
        <f>10*8*5</f>
        <v>400</v>
      </c>
      <c r="AZ592" s="3">
        <f>10*8*5</f>
        <v>400</v>
      </c>
      <c r="BB592" s="3">
        <f>50*8*5</f>
        <v>2000</v>
      </c>
      <c r="BC592" s="3">
        <f>10*8*5</f>
        <v>400</v>
      </c>
      <c r="BD592" s="3">
        <f>10*8*5</f>
        <v>400</v>
      </c>
    </row>
    <row r="593" spans="1:56" ht="19.5">
      <c r="A593" s="12" t="s">
        <v>373</v>
      </c>
      <c r="B593">
        <v>3</v>
      </c>
      <c r="D593" s="47" t="s">
        <v>37</v>
      </c>
      <c r="J593" s="9"/>
      <c r="K593" s="9"/>
      <c r="L593" s="9"/>
      <c r="N593" s="9"/>
      <c r="O593" s="9"/>
      <c r="P593" s="9"/>
      <c r="R593" s="9"/>
      <c r="S593" s="9"/>
      <c r="T593" s="9"/>
      <c r="V593" s="9"/>
      <c r="W593" s="9"/>
      <c r="X593" s="9"/>
      <c r="Z593" s="9"/>
      <c r="AA593" s="9"/>
      <c r="AB593" s="9"/>
      <c r="AD593" s="9"/>
      <c r="AE593" s="9"/>
      <c r="AF593" s="9"/>
      <c r="AH593" s="9"/>
      <c r="AI593" s="9"/>
      <c r="AJ593" s="9"/>
      <c r="AL593" s="9"/>
      <c r="AM593" s="9"/>
      <c r="AN593" s="9"/>
      <c r="AP593" s="9"/>
      <c r="AQ593" s="9"/>
      <c r="AR593" s="9"/>
      <c r="AT593" s="9"/>
      <c r="AU593" s="9"/>
      <c r="AV593" s="9"/>
      <c r="AX593" s="9"/>
      <c r="AY593" s="9"/>
      <c r="AZ593" s="9"/>
      <c r="BB593" s="9"/>
      <c r="BC593" s="9"/>
      <c r="BD593" s="9"/>
    </row>
    <row r="594" spans="1:56" ht="19.5">
      <c r="A594" s="12" t="s">
        <v>373</v>
      </c>
      <c r="B594">
        <v>3</v>
      </c>
      <c r="D594" s="47" t="s">
        <v>38</v>
      </c>
      <c r="J594" s="9"/>
      <c r="K594" s="9"/>
      <c r="L594" s="9"/>
      <c r="N594" s="9"/>
      <c r="O594" s="9"/>
      <c r="P594" s="9"/>
      <c r="R594" s="9"/>
      <c r="S594" s="9"/>
      <c r="T594" s="9"/>
      <c r="V594" s="9"/>
      <c r="W594" s="9"/>
      <c r="X594" s="9"/>
      <c r="Z594" s="9"/>
      <c r="AA594" s="9"/>
      <c r="AB594" s="9"/>
      <c r="AD594" s="9"/>
      <c r="AE594" s="9"/>
      <c r="AF594" s="9"/>
      <c r="AH594" s="9"/>
      <c r="AI594" s="9"/>
      <c r="AJ594" s="9"/>
      <c r="AL594" s="9"/>
      <c r="AM594" s="9"/>
      <c r="AN594" s="9"/>
      <c r="AP594" s="9"/>
      <c r="AQ594" s="9"/>
      <c r="AR594" s="9"/>
      <c r="AT594" s="9"/>
      <c r="AU594" s="9"/>
      <c r="AV594" s="9"/>
      <c r="AX594" s="9"/>
      <c r="AY594" s="9"/>
      <c r="AZ594" s="9"/>
      <c r="BB594" s="9"/>
      <c r="BC594" s="9"/>
      <c r="BD594" s="9"/>
    </row>
    <row r="595" spans="1:56" ht="19.5">
      <c r="A595" s="12" t="s">
        <v>373</v>
      </c>
      <c r="B595">
        <v>3</v>
      </c>
      <c r="D595" s="51" t="s">
        <v>39</v>
      </c>
      <c r="J595" s="9"/>
      <c r="K595" s="9"/>
      <c r="L595" s="9"/>
      <c r="N595" s="9"/>
      <c r="O595" s="9"/>
      <c r="P595" s="9"/>
      <c r="R595" s="9"/>
      <c r="S595" s="9"/>
      <c r="T595" s="9"/>
      <c r="V595" s="9"/>
      <c r="W595" s="9"/>
      <c r="X595" s="9"/>
      <c r="Z595" s="9"/>
      <c r="AA595" s="9"/>
      <c r="AB595" s="9"/>
      <c r="AD595" s="9"/>
      <c r="AE595" s="9"/>
      <c r="AF595" s="9"/>
      <c r="AH595" s="9"/>
      <c r="AI595" s="9"/>
      <c r="AJ595" s="9"/>
      <c r="AL595" s="9"/>
      <c r="AM595" s="9"/>
      <c r="AN595" s="9"/>
      <c r="AP595" s="9"/>
      <c r="AQ595" s="9"/>
      <c r="AR595" s="9"/>
      <c r="AT595" s="9"/>
      <c r="AU595" s="9"/>
      <c r="AV595" s="9"/>
      <c r="AX595" s="9"/>
      <c r="AY595" s="9"/>
      <c r="AZ595" s="9"/>
      <c r="BB595" s="9"/>
      <c r="BC595" s="9"/>
      <c r="BD595" s="9"/>
    </row>
    <row r="596" spans="1:56" ht="19.5">
      <c r="A596" s="12" t="s">
        <v>373</v>
      </c>
      <c r="B596">
        <v>3</v>
      </c>
      <c r="D596" s="47" t="s">
        <v>40</v>
      </c>
      <c r="J596" s="9"/>
      <c r="K596" s="9"/>
      <c r="L596" s="9"/>
      <c r="N596" s="9"/>
      <c r="O596" s="9"/>
      <c r="P596" s="9"/>
      <c r="R596" s="9"/>
      <c r="S596" s="9"/>
      <c r="T596" s="9"/>
      <c r="V596" s="9"/>
      <c r="W596" s="9"/>
      <c r="X596" s="9"/>
      <c r="Z596" s="9"/>
      <c r="AA596" s="9"/>
      <c r="AB596" s="9"/>
      <c r="AD596" s="9"/>
      <c r="AE596" s="9"/>
      <c r="AF596" s="9"/>
      <c r="AH596" s="9"/>
      <c r="AI596" s="9"/>
      <c r="AJ596" s="9"/>
      <c r="AL596" s="9"/>
      <c r="AM596" s="9"/>
      <c r="AN596" s="9"/>
      <c r="AP596" s="9"/>
      <c r="AQ596" s="9"/>
      <c r="AR596" s="9"/>
      <c r="AT596" s="9"/>
      <c r="AU596" s="9"/>
      <c r="AV596" s="9"/>
      <c r="AX596" s="9"/>
      <c r="AY596" s="9"/>
      <c r="AZ596" s="9"/>
      <c r="BB596" s="9"/>
      <c r="BC596" s="9"/>
      <c r="BD596" s="9"/>
    </row>
    <row r="597" spans="1:56" ht="19.5">
      <c r="A597" s="12" t="s">
        <v>373</v>
      </c>
      <c r="B597">
        <v>3</v>
      </c>
      <c r="D597" s="47" t="s">
        <v>375</v>
      </c>
      <c r="J597" s="9"/>
      <c r="K597" s="9"/>
      <c r="L597" s="9"/>
      <c r="N597" s="9"/>
      <c r="O597" s="9"/>
      <c r="P597" s="9"/>
      <c r="R597" s="9"/>
      <c r="S597" s="9"/>
      <c r="T597" s="9"/>
      <c r="V597" s="9"/>
      <c r="W597" s="9"/>
      <c r="X597" s="9"/>
      <c r="Z597" s="9"/>
      <c r="AA597" s="9"/>
      <c r="AB597" s="9"/>
      <c r="AD597" s="9"/>
      <c r="AE597" s="9"/>
      <c r="AF597" s="9"/>
      <c r="AH597" s="9"/>
      <c r="AI597" s="9"/>
      <c r="AJ597" s="9"/>
      <c r="AL597" s="9"/>
      <c r="AM597" s="9"/>
      <c r="AN597" s="9"/>
      <c r="AP597" s="9"/>
      <c r="AQ597" s="9"/>
      <c r="AR597" s="9"/>
      <c r="AT597" s="9"/>
      <c r="AU597" s="9"/>
      <c r="AV597" s="9"/>
      <c r="AX597" s="9"/>
      <c r="AY597" s="9"/>
      <c r="AZ597" s="9"/>
      <c r="BB597" s="9"/>
      <c r="BC597" s="9"/>
      <c r="BD597" s="9"/>
    </row>
    <row r="598" spans="1:56" ht="19.5">
      <c r="A598" s="12" t="s">
        <v>373</v>
      </c>
      <c r="B598">
        <v>3</v>
      </c>
      <c r="D598" s="47"/>
      <c r="J598" s="9"/>
      <c r="K598" s="9"/>
      <c r="L598" s="9"/>
      <c r="N598" s="9"/>
      <c r="O598" s="9"/>
      <c r="P598" s="9"/>
      <c r="R598" s="9"/>
      <c r="S598" s="9"/>
      <c r="T598" s="9"/>
      <c r="V598" s="9"/>
      <c r="W598" s="9"/>
      <c r="X598" s="9"/>
      <c r="Z598" s="9"/>
      <c r="AA598" s="9"/>
      <c r="AB598" s="9"/>
      <c r="AD598" s="9"/>
      <c r="AE598" s="9"/>
      <c r="AF598" s="9"/>
      <c r="AH598" s="9"/>
      <c r="AI598" s="9"/>
      <c r="AJ598" s="9"/>
      <c r="AL598" s="9"/>
      <c r="AM598" s="9"/>
      <c r="AN598" s="9"/>
      <c r="AP598" s="9"/>
      <c r="AQ598" s="9"/>
      <c r="AR598" s="9"/>
      <c r="AT598" s="9"/>
      <c r="AU598" s="9"/>
      <c r="AV598" s="9"/>
      <c r="AX598" s="9"/>
      <c r="AY598" s="9"/>
      <c r="AZ598" s="9"/>
      <c r="BB598" s="9"/>
      <c r="BC598" s="9"/>
      <c r="BD598" s="9"/>
    </row>
    <row r="599" spans="1:56" ht="19.5">
      <c r="A599" s="12" t="s">
        <v>373</v>
      </c>
      <c r="B599">
        <v>3</v>
      </c>
      <c r="D599" s="47"/>
      <c r="J599" s="9"/>
      <c r="K599" s="9"/>
      <c r="L599" s="9"/>
      <c r="N599" s="9"/>
      <c r="O599" s="9"/>
      <c r="P599" s="9"/>
      <c r="R599" s="9"/>
      <c r="S599" s="9"/>
      <c r="T599" s="9"/>
      <c r="V599" s="9"/>
      <c r="W599" s="9"/>
      <c r="X599" s="9"/>
      <c r="Z599" s="9"/>
      <c r="AA599" s="9"/>
      <c r="AB599" s="9"/>
      <c r="AD599" s="9"/>
      <c r="AE599" s="9"/>
      <c r="AF599" s="9"/>
      <c r="AH599" s="9"/>
      <c r="AI599" s="9"/>
      <c r="AJ599" s="9"/>
      <c r="AL599" s="9"/>
      <c r="AM599" s="9"/>
      <c r="AN599" s="9"/>
      <c r="AP599" s="9"/>
      <c r="AQ599" s="9"/>
      <c r="AR599" s="9"/>
      <c r="AT599" s="9"/>
      <c r="AU599" s="9"/>
      <c r="AV599" s="9"/>
      <c r="AX599" s="9"/>
      <c r="AY599" s="9"/>
      <c r="AZ599" s="9"/>
      <c r="BB599" s="9"/>
      <c r="BC599" s="9"/>
      <c r="BD599" s="9"/>
    </row>
    <row r="600" spans="1:56" ht="19.5">
      <c r="A600" s="12" t="s">
        <v>373</v>
      </c>
      <c r="B600">
        <v>3</v>
      </c>
      <c r="D600" s="47" t="s">
        <v>104</v>
      </c>
      <c r="J600" s="3">
        <f>SUM(J583:J599)</f>
        <v>9440.7420427200013</v>
      </c>
      <c r="K600" s="3">
        <f>SUM(K583:K599)</f>
        <v>1535.975905752</v>
      </c>
      <c r="L600" s="3">
        <f>SUM(L583:L599)</f>
        <v>1184.8259057519999</v>
      </c>
      <c r="N600" s="3">
        <f>SUM(N583:N599)</f>
        <v>5784.7880103400003</v>
      </c>
      <c r="O600" s="3">
        <f>SUM(O583:O599)</f>
        <v>932.83834992200002</v>
      </c>
      <c r="P600" s="3">
        <f>SUM(P583:P599)</f>
        <v>625.60454992199993</v>
      </c>
      <c r="R600" s="3">
        <f>SUM(R583:R599)</f>
        <v>7533.3881281199983</v>
      </c>
      <c r="S600" s="3">
        <f>SUM(S583:S599)</f>
        <v>1486.855521642</v>
      </c>
      <c r="T600" s="3">
        <f>SUM(T583:T599)</f>
        <v>1135.7055216420001</v>
      </c>
      <c r="V600" s="3">
        <f>SUM(V583:V599)</f>
        <v>3789.3020960149993</v>
      </c>
      <c r="W600" s="3">
        <f>SUM(W583:W599)</f>
        <v>818.12684489950004</v>
      </c>
      <c r="X600" s="3">
        <f>SUM(X583:X599)</f>
        <v>568.01304489950007</v>
      </c>
      <c r="Z600" s="3">
        <f>SUM(Z583:Z599)</f>
        <v>9034.0835692599994</v>
      </c>
      <c r="AA600" s="3">
        <f>SUM(AA583:AA599)</f>
        <v>1515.183075641</v>
      </c>
      <c r="AB600" s="3">
        <f>SUM(AB583:AB599)</f>
        <v>1164.0330756409999</v>
      </c>
      <c r="AD600" s="3">
        <f>SUM(AD583:AD599)</f>
        <v>5536.8343111574995</v>
      </c>
      <c r="AE600" s="3">
        <f>SUM(AE583:AE599)</f>
        <v>922.33936634474981</v>
      </c>
      <c r="AF600" s="3">
        <f>SUM(AF583:AF599)</f>
        <v>615.10556634474995</v>
      </c>
      <c r="AH600" s="3">
        <f>SUM(AH583:AH599)</f>
        <v>8821.4461317199984</v>
      </c>
      <c r="AI600" s="3">
        <f>SUM(AI583:AI599)</f>
        <v>1496.838636902</v>
      </c>
      <c r="AJ600" s="3">
        <f>SUM(AJ583:AJ599)</f>
        <v>1145.6886369020001</v>
      </c>
      <c r="AL600" s="3">
        <f>SUM(AL583:AL599)</f>
        <v>5374.7235714649987</v>
      </c>
      <c r="AM600" s="3">
        <f>SUM(AM583:AM599)</f>
        <v>913.66625538449989</v>
      </c>
      <c r="AN600" s="3">
        <f>SUM(AN583:AN599)</f>
        <v>606.43245538450003</v>
      </c>
      <c r="AP600" s="3">
        <f>SUM(AP583:AP599)</f>
        <v>8842.5696168199993</v>
      </c>
      <c r="AQ600" s="3">
        <f>SUM(AQ583:AQ599)</f>
        <v>1498.6207206870001</v>
      </c>
      <c r="AR600" s="3">
        <f>SUM(AR583:AR599)</f>
        <v>1147.4707206870003</v>
      </c>
      <c r="AT600" s="3">
        <f>SUM(AT583:AT599)</f>
        <v>5386.9822821025</v>
      </c>
      <c r="AU600" s="3">
        <f>SUM(AU583:AU599)</f>
        <v>914.31431761325007</v>
      </c>
      <c r="AV600" s="3">
        <f>SUM(AV583:AV599)</f>
        <v>607.08051761324998</v>
      </c>
      <c r="AX600" s="3">
        <f>SUM(AX583:AX599)</f>
        <v>43672.229488639998</v>
      </c>
      <c r="AY600" s="3">
        <f>SUM(AY583:AY599)</f>
        <v>7533.4738606240007</v>
      </c>
      <c r="AZ600" s="3">
        <f>SUM(AZ583:AZ599)</f>
        <v>5777.7238606240007</v>
      </c>
      <c r="BB600" s="3">
        <f>SUM(BB583:BB599)</f>
        <v>25872.630271080001</v>
      </c>
      <c r="BC600" s="3">
        <f>SUM(BC583:BC599)</f>
        <v>4501.2851341639998</v>
      </c>
      <c r="BD600" s="3">
        <f>SUM(BD583:BD599)</f>
        <v>3022.2361341639998</v>
      </c>
    </row>
    <row r="601" spans="1:56">
      <c r="A601" s="12" t="s">
        <v>373</v>
      </c>
      <c r="B601">
        <v>3</v>
      </c>
      <c r="L601" s="3">
        <f>J600+K600+L600</f>
        <v>12161.543854224001</v>
      </c>
      <c r="P601" s="3">
        <f>N600+O600+P600</f>
        <v>7343.2309101840001</v>
      </c>
      <c r="T601" s="3">
        <f>R600+S600+T600</f>
        <v>10155.949171403998</v>
      </c>
      <c r="X601" s="3">
        <f>V600+W600+X600</f>
        <v>5175.4419858139991</v>
      </c>
      <c r="AB601" s="3">
        <f>Z600+AA600+AB600</f>
        <v>11713.299720542</v>
      </c>
      <c r="AF601" s="3">
        <f>AD600+AE600+AF600</f>
        <v>7074.2792438469987</v>
      </c>
      <c r="AJ601" s="3">
        <f>AH600+AI600+AJ600</f>
        <v>11463.973405523997</v>
      </c>
      <c r="AN601" s="3">
        <f>AL600+AM600+AN600</f>
        <v>6894.8222822339985</v>
      </c>
      <c r="AR601" s="3">
        <f>AP600+AQ600+AR600</f>
        <v>11488.661058194</v>
      </c>
      <c r="AV601" s="3">
        <f>AT600+AU600+AV600</f>
        <v>6908.3771173289997</v>
      </c>
      <c r="AZ601" s="3">
        <f>AX600+AY600+AZ600</f>
        <v>56983.427209887996</v>
      </c>
      <c r="BD601" s="3">
        <f>BB600+BC600+BD600</f>
        <v>33396.151539407998</v>
      </c>
    </row>
    <row r="602" spans="1:56">
      <c r="A602" s="12" t="s">
        <v>373</v>
      </c>
    </row>
    <row r="603" spans="1:56">
      <c r="A603" s="12" t="s">
        <v>373</v>
      </c>
    </row>
    <row r="604" spans="1:56">
      <c r="A604" s="12" t="s">
        <v>373</v>
      </c>
    </row>
    <row r="605" spans="1:56">
      <c r="A605" s="12" t="s">
        <v>373</v>
      </c>
    </row>
    <row r="606" spans="1:56">
      <c r="A606" s="12" t="s">
        <v>373</v>
      </c>
    </row>
    <row r="607" spans="1:56">
      <c r="A607" s="12" t="s">
        <v>373</v>
      </c>
    </row>
    <row r="608" spans="1:56">
      <c r="A608" s="12" t="s">
        <v>373</v>
      </c>
    </row>
    <row r="609" spans="1:56">
      <c r="A609" s="12" t="s">
        <v>373</v>
      </c>
    </row>
    <row r="610" spans="1:56">
      <c r="A610">
        <v>1</v>
      </c>
      <c r="B610" s="12" t="s">
        <v>147</v>
      </c>
      <c r="C610" t="s">
        <v>376</v>
      </c>
      <c r="D610" s="22"/>
      <c r="J610" s="6" t="s">
        <v>82</v>
      </c>
      <c r="K610" s="6"/>
      <c r="L610" s="6"/>
      <c r="M610" t="s">
        <v>465</v>
      </c>
      <c r="N610" s="6" t="s">
        <v>83</v>
      </c>
      <c r="O610" s="6"/>
      <c r="P610" s="6"/>
      <c r="R610" s="6" t="s">
        <v>82</v>
      </c>
      <c r="S610" s="6"/>
      <c r="T610" s="6"/>
      <c r="U610" s="6"/>
      <c r="V610" s="6" t="s">
        <v>83</v>
      </c>
      <c r="W610" s="6"/>
      <c r="X610" s="6"/>
      <c r="Z610" s="6" t="s">
        <v>82</v>
      </c>
      <c r="AA610" s="6"/>
      <c r="AB610" s="6"/>
      <c r="AC610" s="6"/>
      <c r="AD610" s="6" t="s">
        <v>83</v>
      </c>
      <c r="AE610" s="6"/>
      <c r="AF610" s="6"/>
      <c r="AH610" s="6" t="s">
        <v>82</v>
      </c>
      <c r="AI610" s="6"/>
      <c r="AJ610" s="6"/>
      <c r="AK610" s="6"/>
      <c r="AL610" s="6" t="s">
        <v>83</v>
      </c>
      <c r="AM610" s="6"/>
      <c r="AN610" s="6"/>
      <c r="AP610" s="6" t="s">
        <v>82</v>
      </c>
      <c r="AQ610" s="6"/>
      <c r="AR610" s="6"/>
      <c r="AS610" s="6"/>
      <c r="AT610" s="6" t="s">
        <v>83</v>
      </c>
      <c r="AU610" s="6"/>
      <c r="AV610" s="6"/>
      <c r="AX610" s="6" t="s">
        <v>82</v>
      </c>
      <c r="AY610" s="6"/>
      <c r="AZ610" s="6"/>
      <c r="BA610" s="6"/>
      <c r="BB610" s="6" t="s">
        <v>83</v>
      </c>
      <c r="BC610" s="6"/>
      <c r="BD610" s="6"/>
    </row>
    <row r="611" spans="1:56">
      <c r="A611">
        <v>1</v>
      </c>
      <c r="B611" s="12" t="s">
        <v>147</v>
      </c>
      <c r="D611" s="22"/>
      <c r="J611" s="21" t="s">
        <v>86</v>
      </c>
      <c r="K611" s="20"/>
      <c r="L611" s="19"/>
      <c r="M611" t="s">
        <v>465</v>
      </c>
      <c r="N611" s="21" t="s">
        <v>86</v>
      </c>
      <c r="O611" s="20"/>
      <c r="P611" s="19"/>
      <c r="R611" s="21" t="s">
        <v>86</v>
      </c>
      <c r="S611" s="20"/>
      <c r="T611" s="19"/>
      <c r="V611" s="21" t="s">
        <v>86</v>
      </c>
      <c r="W611" s="20"/>
      <c r="X611" s="19"/>
      <c r="Z611" s="21" t="s">
        <v>86</v>
      </c>
      <c r="AA611" s="20"/>
      <c r="AB611" s="19"/>
      <c r="AD611" s="21" t="s">
        <v>86</v>
      </c>
      <c r="AE611" s="20"/>
      <c r="AF611" s="19"/>
      <c r="AH611" s="21" t="s">
        <v>86</v>
      </c>
      <c r="AI611" s="20"/>
      <c r="AJ611" s="19"/>
      <c r="AL611" s="21" t="s">
        <v>86</v>
      </c>
      <c r="AM611" s="20"/>
      <c r="AN611" s="19"/>
      <c r="AP611" s="21" t="s">
        <v>86</v>
      </c>
      <c r="AQ611" s="20"/>
      <c r="AR611" s="19"/>
      <c r="AT611" s="21" t="s">
        <v>86</v>
      </c>
      <c r="AU611" s="20"/>
      <c r="AV611" s="19"/>
      <c r="AX611" s="21" t="s">
        <v>86</v>
      </c>
      <c r="AY611" s="20"/>
      <c r="AZ611" s="19"/>
      <c r="BB611" s="21" t="s">
        <v>86</v>
      </c>
      <c r="BC611" s="20"/>
      <c r="BD611" s="19"/>
    </row>
    <row r="612" spans="1:56">
      <c r="A612">
        <v>1</v>
      </c>
      <c r="B612" s="12" t="s">
        <v>147</v>
      </c>
      <c r="D612" s="22"/>
      <c r="J612" s="18" t="s">
        <v>8</v>
      </c>
      <c r="K612" s="18" t="s">
        <v>9</v>
      </c>
      <c r="L612" s="18" t="s">
        <v>10</v>
      </c>
      <c r="M612" t="s">
        <v>465</v>
      </c>
      <c r="N612" s="18" t="s">
        <v>8</v>
      </c>
      <c r="O612" s="18" t="s">
        <v>9</v>
      </c>
      <c r="P612" s="18" t="s">
        <v>10</v>
      </c>
      <c r="R612" s="18" t="s">
        <v>8</v>
      </c>
      <c r="S612" s="18" t="s">
        <v>9</v>
      </c>
      <c r="T612" s="18" t="s">
        <v>10</v>
      </c>
      <c r="V612" s="18" t="s">
        <v>8</v>
      </c>
      <c r="W612" s="18" t="s">
        <v>9</v>
      </c>
      <c r="X612" s="18" t="s">
        <v>10</v>
      </c>
      <c r="Z612" s="18" t="s">
        <v>8</v>
      </c>
      <c r="AA612" s="18" t="s">
        <v>9</v>
      </c>
      <c r="AB612" s="18" t="s">
        <v>10</v>
      </c>
      <c r="AD612" s="18" t="s">
        <v>8</v>
      </c>
      <c r="AE612" s="18" t="s">
        <v>9</v>
      </c>
      <c r="AF612" s="18" t="s">
        <v>10</v>
      </c>
      <c r="AH612" s="18" t="s">
        <v>8</v>
      </c>
      <c r="AI612" s="18" t="s">
        <v>9</v>
      </c>
      <c r="AJ612" s="18" t="s">
        <v>10</v>
      </c>
      <c r="AL612" s="18" t="s">
        <v>8</v>
      </c>
      <c r="AM612" s="18" t="s">
        <v>9</v>
      </c>
      <c r="AN612" s="18" t="s">
        <v>10</v>
      </c>
      <c r="AP612" s="18" t="s">
        <v>8</v>
      </c>
      <c r="AQ612" s="18" t="s">
        <v>9</v>
      </c>
      <c r="AR612" s="18" t="s">
        <v>10</v>
      </c>
      <c r="AT612" s="18" t="s">
        <v>8</v>
      </c>
      <c r="AU612" s="18" t="s">
        <v>9</v>
      </c>
      <c r="AV612" s="18" t="s">
        <v>10</v>
      </c>
      <c r="AX612" s="18" t="s">
        <v>8</v>
      </c>
      <c r="AY612" s="18" t="s">
        <v>9</v>
      </c>
      <c r="AZ612" s="18" t="s">
        <v>10</v>
      </c>
      <c r="BB612" s="18" t="s">
        <v>8</v>
      </c>
      <c r="BC612" s="18" t="s">
        <v>9</v>
      </c>
      <c r="BD612" s="18" t="s">
        <v>10</v>
      </c>
    </row>
    <row r="613" spans="1:56">
      <c r="A613">
        <v>1</v>
      </c>
      <c r="B613" s="12" t="s">
        <v>147</v>
      </c>
      <c r="D613" s="9" t="s">
        <v>73</v>
      </c>
      <c r="J613" s="3">
        <f>J40</f>
        <v>2491.4431658000003</v>
      </c>
      <c r="K613" s="3">
        <f>K40</f>
        <v>187.54431657999999</v>
      </c>
      <c r="L613" s="3">
        <f>L40</f>
        <v>187.54431657999999</v>
      </c>
      <c r="M613" t="s">
        <v>465</v>
      </c>
      <c r="N613" s="3">
        <f>N40</f>
        <v>2771.0436549200003</v>
      </c>
      <c r="O613" s="3">
        <f>O40</f>
        <v>198.96436549199998</v>
      </c>
      <c r="P613" s="3">
        <f>P40</f>
        <v>156.96436549199998</v>
      </c>
      <c r="R613" s="3">
        <f>R40</f>
        <v>1092.959482</v>
      </c>
      <c r="S613" s="3">
        <f>S40</f>
        <v>148.49594819999999</v>
      </c>
      <c r="T613" s="3">
        <f>T40</f>
        <v>148.49594819999999</v>
      </c>
      <c r="V613" s="3">
        <f>V40</f>
        <v>1124.8422868</v>
      </c>
      <c r="W613" s="3">
        <f>W40</f>
        <v>161.84422867999999</v>
      </c>
      <c r="X613" s="3">
        <f>X40</f>
        <v>119.84422868</v>
      </c>
      <c r="Z613" s="3">
        <f>Z40</f>
        <v>2327.2023374</v>
      </c>
      <c r="AA613" s="3">
        <f>AA40</f>
        <v>171.12023373999997</v>
      </c>
      <c r="AB613" s="3">
        <f>AB40</f>
        <v>171.12023373999997</v>
      </c>
      <c r="AD613" s="3">
        <f>AD40</f>
        <v>2503.0619807600001</v>
      </c>
      <c r="AE613" s="3">
        <f>AE40</f>
        <v>183.36219807599997</v>
      </c>
      <c r="AF613" s="3">
        <f>AF40</f>
        <v>141.36219807599997</v>
      </c>
      <c r="AH613" s="3">
        <f>AH40</f>
        <v>2191.3136586000001</v>
      </c>
      <c r="AI613" s="3">
        <f>AI40</f>
        <v>157.53136585999999</v>
      </c>
      <c r="AJ613" s="3">
        <f>AJ40</f>
        <v>157.53136585999999</v>
      </c>
      <c r="AL613" s="3">
        <f>AL40</f>
        <v>2285.1265496400001</v>
      </c>
      <c r="AM613" s="3">
        <f>AM40</f>
        <v>170.54465496399999</v>
      </c>
      <c r="AN613" s="3">
        <f>AN40</f>
        <v>128.54465496399999</v>
      </c>
      <c r="AP613" s="3">
        <f>AP40</f>
        <v>2201.6791616</v>
      </c>
      <c r="AQ613" s="3">
        <f>AQ40</f>
        <v>158.56791615999998</v>
      </c>
      <c r="AR613" s="3">
        <f>AR40</f>
        <v>158.56791615999998</v>
      </c>
      <c r="AT613" s="3">
        <f>AT40</f>
        <v>2300.4764518400002</v>
      </c>
      <c r="AU613" s="3">
        <f>AU40</f>
        <v>171.49164518399999</v>
      </c>
      <c r="AV613" s="3">
        <f>AV40</f>
        <v>129.49164518399999</v>
      </c>
      <c r="AX613" s="3">
        <f>AX40</f>
        <v>10304.597805400001</v>
      </c>
      <c r="AY613" s="3">
        <f>AY40</f>
        <v>823.25978053999995</v>
      </c>
      <c r="AZ613" s="3">
        <f>AZ40</f>
        <v>823.25978053999995</v>
      </c>
      <c r="BB613" s="56">
        <f t="shared" ref="BB613:BD631" si="166">N613+V613+AD613+AL613+AT613</f>
        <v>10984.55092396</v>
      </c>
      <c r="BC613" s="56">
        <f t="shared" si="166"/>
        <v>886.20709239600001</v>
      </c>
      <c r="BD613" s="56">
        <f t="shared" si="166"/>
        <v>676.20709239600001</v>
      </c>
    </row>
    <row r="614" spans="1:56">
      <c r="A614">
        <v>1</v>
      </c>
      <c r="B614" s="12" t="s">
        <v>147</v>
      </c>
      <c r="D614" s="9" t="s">
        <v>20</v>
      </c>
      <c r="J614" s="3">
        <f>J73</f>
        <v>2346.4896000000003</v>
      </c>
      <c r="K614" s="3">
        <f>K73</f>
        <v>494.22400000000005</v>
      </c>
      <c r="L614" s="3">
        <f>L73</f>
        <v>247.11200000000002</v>
      </c>
      <c r="M614" t="s">
        <v>465</v>
      </c>
      <c r="N614" s="3">
        <f>N73</f>
        <v>0</v>
      </c>
      <c r="O614" s="3">
        <f>O73</f>
        <v>0</v>
      </c>
      <c r="P614" s="3">
        <f>P73</f>
        <v>0</v>
      </c>
      <c r="R614" s="3">
        <f>R73</f>
        <v>2011.2768000000001</v>
      </c>
      <c r="S614" s="3">
        <f>S73</f>
        <v>494.22400000000005</v>
      </c>
      <c r="T614" s="3">
        <f>T73</f>
        <v>247.11200000000002</v>
      </c>
      <c r="V614" s="3">
        <f>V73</f>
        <v>0</v>
      </c>
      <c r="W614" s="3">
        <f>W73</f>
        <v>0</v>
      </c>
      <c r="X614" s="3">
        <f>X73</f>
        <v>0</v>
      </c>
      <c r="Z614" s="3">
        <f>Z73</f>
        <v>2178.8832000000002</v>
      </c>
      <c r="AA614" s="3">
        <f>AA73</f>
        <v>494.22400000000005</v>
      </c>
      <c r="AB614" s="3">
        <f>AB73</f>
        <v>247.11200000000002</v>
      </c>
      <c r="AD614" s="3">
        <f>AD73</f>
        <v>0</v>
      </c>
      <c r="AE614" s="3">
        <f>AE73</f>
        <v>0</v>
      </c>
      <c r="AF614" s="3">
        <f>AF73</f>
        <v>0</v>
      </c>
      <c r="AH614" s="3">
        <f>AH73</f>
        <v>2178.8832000000002</v>
      </c>
      <c r="AI614" s="3">
        <f>AI73</f>
        <v>494.22400000000005</v>
      </c>
      <c r="AJ614" s="3">
        <f>AJ73</f>
        <v>247.11200000000002</v>
      </c>
      <c r="AL614" s="3">
        <f>AL73</f>
        <v>0</v>
      </c>
      <c r="AM614" s="3">
        <f>AM73</f>
        <v>0</v>
      </c>
      <c r="AN614" s="3">
        <f>AN73</f>
        <v>0</v>
      </c>
      <c r="AP614" s="3">
        <f>AP73</f>
        <v>2178.8832000000002</v>
      </c>
      <c r="AQ614" s="3">
        <f>AQ73</f>
        <v>494.22400000000005</v>
      </c>
      <c r="AR614" s="3">
        <f>AR73</f>
        <v>247.11200000000002</v>
      </c>
      <c r="AT614" s="3">
        <f>AT73</f>
        <v>0</v>
      </c>
      <c r="AU614" s="3">
        <f>AU73</f>
        <v>0</v>
      </c>
      <c r="AV614" s="3">
        <f>AV73</f>
        <v>0</v>
      </c>
      <c r="AX614" s="3">
        <f>AX73</f>
        <v>10894.416000000001</v>
      </c>
      <c r="AY614" s="3">
        <f>AY73</f>
        <v>2471.1200000000003</v>
      </c>
      <c r="AZ614" s="3">
        <f>AZ73</f>
        <v>1235.5600000000002</v>
      </c>
      <c r="BB614" s="56">
        <f t="shared" si="166"/>
        <v>0</v>
      </c>
      <c r="BC614" s="56">
        <f t="shared" si="166"/>
        <v>0</v>
      </c>
      <c r="BD614" s="56">
        <f t="shared" si="166"/>
        <v>0</v>
      </c>
    </row>
    <row r="615" spans="1:56">
      <c r="A615">
        <v>1</v>
      </c>
      <c r="B615" s="12" t="s">
        <v>147</v>
      </c>
      <c r="D615" s="9" t="s">
        <v>22</v>
      </c>
      <c r="J615" s="3">
        <f>J119</f>
        <v>514.76319999999998</v>
      </c>
      <c r="K615" s="3">
        <f>K119</f>
        <v>73.876000000000005</v>
      </c>
      <c r="L615" s="3">
        <f>L119</f>
        <v>36.938000000000002</v>
      </c>
      <c r="M615" t="s">
        <v>465</v>
      </c>
      <c r="N615" s="3">
        <f>N119</f>
        <v>1231.1999999999998</v>
      </c>
      <c r="O615" s="3">
        <f>O119</f>
        <v>225.33999999999997</v>
      </c>
      <c r="P615" s="3">
        <f>P119</f>
        <v>89.16</v>
      </c>
      <c r="R615" s="3">
        <f>R119</f>
        <v>514.76319999999998</v>
      </c>
      <c r="S615" s="3">
        <f>S119</f>
        <v>73.876000000000005</v>
      </c>
      <c r="T615" s="3">
        <f>T119</f>
        <v>36.938000000000002</v>
      </c>
      <c r="V615" s="3">
        <f>V119</f>
        <v>708.95999999999992</v>
      </c>
      <c r="W615" s="3">
        <f>W119</f>
        <v>135.57999999999998</v>
      </c>
      <c r="X615" s="3">
        <f>X119</f>
        <v>56.52</v>
      </c>
      <c r="Z615" s="3">
        <f>Z119</f>
        <v>514.76319999999998</v>
      </c>
      <c r="AA615" s="3">
        <f>AA119</f>
        <v>73.876000000000005</v>
      </c>
      <c r="AB615" s="3">
        <f>AB119</f>
        <v>36.938000000000002</v>
      </c>
      <c r="AD615" s="3">
        <f>AD119</f>
        <v>1178.9759999999999</v>
      </c>
      <c r="AE615" s="3">
        <f>AE119</f>
        <v>225.33999999999997</v>
      </c>
      <c r="AF615" s="3">
        <f>AF119</f>
        <v>89.16</v>
      </c>
      <c r="AH615" s="3">
        <f>AH119</f>
        <v>514.76319999999998</v>
      </c>
      <c r="AI615" s="3">
        <f>AI119</f>
        <v>73.876000000000005</v>
      </c>
      <c r="AJ615" s="3">
        <f>AJ119</f>
        <v>36.938000000000002</v>
      </c>
      <c r="AL615" s="3">
        <f>AL119</f>
        <v>1178.9759999999999</v>
      </c>
      <c r="AM615" s="3">
        <f>AM119</f>
        <v>225.33999999999997</v>
      </c>
      <c r="AN615" s="3">
        <f>AN119</f>
        <v>89.16</v>
      </c>
      <c r="AP615" s="3">
        <f>AP119</f>
        <v>514.76319999999998</v>
      </c>
      <c r="AQ615" s="3">
        <f>AQ119</f>
        <v>73.876000000000005</v>
      </c>
      <c r="AR615" s="3">
        <f>AR119</f>
        <v>36.938000000000002</v>
      </c>
      <c r="AT615" s="3">
        <f>AT119</f>
        <v>1178.9759999999999</v>
      </c>
      <c r="AU615" s="3">
        <f>AU119</f>
        <v>225.33999999999997</v>
      </c>
      <c r="AV615" s="3">
        <f>AV119</f>
        <v>89.16</v>
      </c>
      <c r="AX615" s="3">
        <f>AX119</f>
        <v>2573.8159999999998</v>
      </c>
      <c r="AY615" s="3">
        <f>AY119</f>
        <v>369.38</v>
      </c>
      <c r="AZ615" s="3">
        <f>AZ119</f>
        <v>184.69</v>
      </c>
      <c r="BB615" s="56">
        <f t="shared" si="166"/>
        <v>5477.0879999999988</v>
      </c>
      <c r="BC615" s="56">
        <f t="shared" si="166"/>
        <v>1036.9399999999998</v>
      </c>
      <c r="BD615" s="56">
        <f t="shared" si="166"/>
        <v>413.15999999999997</v>
      </c>
    </row>
    <row r="616" spans="1:56">
      <c r="A616">
        <v>1</v>
      </c>
      <c r="B616" s="12" t="s">
        <v>147</v>
      </c>
      <c r="D616" s="9" t="s">
        <v>189</v>
      </c>
      <c r="J616" s="3">
        <f>J170</f>
        <v>1056.02</v>
      </c>
      <c r="K616" s="3">
        <f>K170</f>
        <v>309.68600000000004</v>
      </c>
      <c r="L616" s="3">
        <f>L170</f>
        <v>309.68600000000004</v>
      </c>
      <c r="M616" t="s">
        <v>465</v>
      </c>
      <c r="N616" s="3">
        <f>N170</f>
        <v>908.19679999999994</v>
      </c>
      <c r="O616" s="3">
        <f>O170</f>
        <v>225.60368</v>
      </c>
      <c r="P616" s="3">
        <f>P170</f>
        <v>215.34368000000001</v>
      </c>
      <c r="R616" s="3">
        <f>R170</f>
        <v>1056.02</v>
      </c>
      <c r="S616" s="3">
        <f>S170</f>
        <v>309.68600000000004</v>
      </c>
      <c r="T616" s="3">
        <f>T170</f>
        <v>309.68600000000004</v>
      </c>
      <c r="V616" s="3">
        <f>V170</f>
        <v>908.19679999999994</v>
      </c>
      <c r="W616" s="3">
        <f>W170</f>
        <v>225.60368</v>
      </c>
      <c r="X616" s="3">
        <f>X170</f>
        <v>215.34368000000001</v>
      </c>
      <c r="Z616" s="3">
        <f>Z170</f>
        <v>1056.02</v>
      </c>
      <c r="AA616" s="3">
        <f>AA170</f>
        <v>309.68600000000004</v>
      </c>
      <c r="AB616" s="3">
        <f>AB170</f>
        <v>309.68600000000004</v>
      </c>
      <c r="AD616" s="3">
        <f>AD170</f>
        <v>908.19679999999994</v>
      </c>
      <c r="AE616" s="3">
        <f>AE170</f>
        <v>225.60368</v>
      </c>
      <c r="AF616" s="3">
        <f>AF170</f>
        <v>215.34368000000001</v>
      </c>
      <c r="AH616" s="3">
        <f>AH170</f>
        <v>1056.02</v>
      </c>
      <c r="AI616" s="3">
        <f>AI170</f>
        <v>309.68600000000004</v>
      </c>
      <c r="AJ616" s="3">
        <f>AJ170</f>
        <v>309.68600000000004</v>
      </c>
      <c r="AL616" s="3">
        <f>AL170</f>
        <v>908.19679999999994</v>
      </c>
      <c r="AM616" s="3">
        <f>AM170</f>
        <v>225.60368</v>
      </c>
      <c r="AN616" s="3">
        <f>AN170</f>
        <v>215.34368000000001</v>
      </c>
      <c r="AP616" s="3">
        <f>AP170</f>
        <v>1056.02</v>
      </c>
      <c r="AQ616" s="3">
        <f>AQ170</f>
        <v>309.68600000000004</v>
      </c>
      <c r="AR616" s="3">
        <f>AR170</f>
        <v>309.68600000000004</v>
      </c>
      <c r="AT616" s="3">
        <f>AT170</f>
        <v>908.19679999999994</v>
      </c>
      <c r="AU616" s="3">
        <f>AU170</f>
        <v>225.60368</v>
      </c>
      <c r="AV616" s="3">
        <f>AV170</f>
        <v>215.34368000000001</v>
      </c>
      <c r="AX616" s="3">
        <f>AX170</f>
        <v>5280.1</v>
      </c>
      <c r="AY616" s="3">
        <f>AY170</f>
        <v>1548.4300000000003</v>
      </c>
      <c r="AZ616" s="3">
        <f>AZ170</f>
        <v>1548.4300000000003</v>
      </c>
      <c r="BB616" s="56">
        <f t="shared" si="166"/>
        <v>4540.9839999999995</v>
      </c>
      <c r="BC616" s="56">
        <f t="shared" si="166"/>
        <v>1128.0183999999999</v>
      </c>
      <c r="BD616" s="56">
        <f t="shared" si="166"/>
        <v>1076.7184</v>
      </c>
    </row>
    <row r="617" spans="1:56">
      <c r="A617">
        <v>1</v>
      </c>
      <c r="B617" s="12" t="s">
        <v>147</v>
      </c>
      <c r="D617" s="9" t="s">
        <v>26</v>
      </c>
      <c r="J617" s="3">
        <f>J205</f>
        <v>305.28000000000003</v>
      </c>
      <c r="K617" s="3">
        <f>K205</f>
        <v>14.72</v>
      </c>
      <c r="L617" s="3">
        <f>L205</f>
        <v>14.72</v>
      </c>
      <c r="M617" t="s">
        <v>465</v>
      </c>
      <c r="N617" s="3">
        <f>N205</f>
        <v>354.24</v>
      </c>
      <c r="O617" s="3">
        <f>O205</f>
        <v>43.919999999999995</v>
      </c>
      <c r="P617" s="3">
        <f>P205</f>
        <v>25.2</v>
      </c>
      <c r="R617" s="3">
        <f>R205</f>
        <v>305.28000000000003</v>
      </c>
      <c r="S617" s="3">
        <f>S205</f>
        <v>14.72</v>
      </c>
      <c r="T617" s="3">
        <f>T205</f>
        <v>14.72</v>
      </c>
      <c r="V617" s="3">
        <f>V205</f>
        <v>354.24</v>
      </c>
      <c r="W617" s="3">
        <f>W205</f>
        <v>43.919999999999995</v>
      </c>
      <c r="X617" s="3">
        <f>X205</f>
        <v>25.2</v>
      </c>
      <c r="Z617" s="3">
        <f>Z205</f>
        <v>305.28000000000003</v>
      </c>
      <c r="AA617" s="3">
        <f>AA205</f>
        <v>14.72</v>
      </c>
      <c r="AB617" s="3">
        <f>AB205</f>
        <v>14.72</v>
      </c>
      <c r="AD617" s="3">
        <f>AD205</f>
        <v>354.24</v>
      </c>
      <c r="AE617" s="3">
        <f>AE205</f>
        <v>43.919999999999995</v>
      </c>
      <c r="AF617" s="3">
        <f>AF205</f>
        <v>25.2</v>
      </c>
      <c r="AH617" s="3">
        <f>AH205</f>
        <v>305.28000000000003</v>
      </c>
      <c r="AI617" s="3">
        <f>AI205</f>
        <v>14.72</v>
      </c>
      <c r="AJ617" s="3">
        <f>AJ205</f>
        <v>14.72</v>
      </c>
      <c r="AL617" s="3">
        <f>AL205</f>
        <v>354.24</v>
      </c>
      <c r="AM617" s="3">
        <f>AM205</f>
        <v>43.919999999999995</v>
      </c>
      <c r="AN617" s="3">
        <f>AN205</f>
        <v>25.2</v>
      </c>
      <c r="AP617" s="3">
        <f>AP205</f>
        <v>305.28000000000003</v>
      </c>
      <c r="AQ617" s="3">
        <f>AQ205</f>
        <v>14.72</v>
      </c>
      <c r="AR617" s="3">
        <f>AR205</f>
        <v>14.72</v>
      </c>
      <c r="AT617" s="3">
        <f>AT205</f>
        <v>354.24</v>
      </c>
      <c r="AU617" s="3">
        <f>AU205</f>
        <v>43.919999999999995</v>
      </c>
      <c r="AV617" s="3">
        <f>AV205</f>
        <v>25.2</v>
      </c>
      <c r="AX617" s="3">
        <f>AX205</f>
        <v>1526.4</v>
      </c>
      <c r="AY617" s="3">
        <f>AY205</f>
        <v>73.600000000000009</v>
      </c>
      <c r="AZ617" s="3">
        <f>AZ205</f>
        <v>73.600000000000009</v>
      </c>
      <c r="BB617" s="56">
        <f t="shared" si="166"/>
        <v>1771.2</v>
      </c>
      <c r="BC617" s="56">
        <f t="shared" si="166"/>
        <v>219.59999999999997</v>
      </c>
      <c r="BD617" s="56">
        <f t="shared" si="166"/>
        <v>126</v>
      </c>
    </row>
    <row r="618" spans="1:56">
      <c r="A618">
        <v>1</v>
      </c>
      <c r="B618" s="12" t="s">
        <v>147</v>
      </c>
      <c r="D618" s="9" t="s">
        <v>274</v>
      </c>
      <c r="J618" s="3">
        <f>J240</f>
        <v>456.86633849999998</v>
      </c>
      <c r="K618" s="3">
        <f>K240</f>
        <v>45.686633849999986</v>
      </c>
      <c r="L618" s="3">
        <f>L240</f>
        <v>45.686633849999986</v>
      </c>
      <c r="M618" t="s">
        <v>465</v>
      </c>
      <c r="N618" s="3">
        <f>N240</f>
        <v>20.558985232500003</v>
      </c>
      <c r="O618" s="3">
        <f>O240</f>
        <v>2.0558985232499998</v>
      </c>
      <c r="P618" s="3">
        <f>P240</f>
        <v>2.0558985232499998</v>
      </c>
      <c r="R618" s="3">
        <f>R240</f>
        <v>115.40866500000001</v>
      </c>
      <c r="S618" s="3">
        <f>S240</f>
        <v>11.5408665</v>
      </c>
      <c r="T618" s="3">
        <f>T240</f>
        <v>11.5408665</v>
      </c>
      <c r="V618" s="3">
        <f>V240</f>
        <v>5.1933899249999991</v>
      </c>
      <c r="W618" s="3">
        <f>W240</f>
        <v>0.51933899249999993</v>
      </c>
      <c r="X618" s="3">
        <f>X240</f>
        <v>0.51933899249999993</v>
      </c>
      <c r="Z618" s="3">
        <f>Z240</f>
        <v>311.31881550000003</v>
      </c>
      <c r="AA618" s="3">
        <f>AA240</f>
        <v>31.131881549999989</v>
      </c>
      <c r="AB618" s="3">
        <f>AB240</f>
        <v>31.131881549999989</v>
      </c>
      <c r="AD618" s="3">
        <f>AD240</f>
        <v>14.009346697499998</v>
      </c>
      <c r="AE618" s="3">
        <f>AE240</f>
        <v>1.4009346697499998</v>
      </c>
      <c r="AF618" s="3">
        <f>AF240</f>
        <v>1.4009346697499998</v>
      </c>
      <c r="AH618" s="3">
        <f>AH240</f>
        <v>174.73005449999999</v>
      </c>
      <c r="AI618" s="3">
        <f>AI240</f>
        <v>17.473005449999999</v>
      </c>
      <c r="AJ618" s="3">
        <f>AJ240</f>
        <v>17.473005449999999</v>
      </c>
      <c r="AL618" s="3">
        <f>AL240</f>
        <v>7.8628524524999985</v>
      </c>
      <c r="AM618" s="3">
        <f>AM240</f>
        <v>0.78628524524999976</v>
      </c>
      <c r="AN618" s="3">
        <f>AN240</f>
        <v>0.78628524524999976</v>
      </c>
      <c r="AP618" s="3">
        <f>AP240</f>
        <v>190.589652</v>
      </c>
      <c r="AQ618" s="3">
        <f>AQ240</f>
        <v>19.058965199999999</v>
      </c>
      <c r="AR618" s="3">
        <f>AR240</f>
        <v>19.058965199999999</v>
      </c>
      <c r="AT618" s="3">
        <f>AT240</f>
        <v>8.5765343399999985</v>
      </c>
      <c r="AU618" s="3">
        <f>AU240</f>
        <v>0.85765343399999994</v>
      </c>
      <c r="AV618" s="3">
        <f>AV240</f>
        <v>0.85765343399999994</v>
      </c>
      <c r="AX618" s="3">
        <f>AX240</f>
        <v>1248.9135255000001</v>
      </c>
      <c r="AY618" s="3">
        <f>AY240</f>
        <v>124.89135254999998</v>
      </c>
      <c r="AZ618" s="3">
        <f>AZ240</f>
        <v>124.89135254999998</v>
      </c>
      <c r="BB618" s="212">
        <f t="shared" si="166"/>
        <v>56.201108647499993</v>
      </c>
      <c r="BC618" s="212">
        <f t="shared" si="166"/>
        <v>5.6201108647499982</v>
      </c>
      <c r="BD618" s="212">
        <f t="shared" si="166"/>
        <v>5.6201108647499982</v>
      </c>
    </row>
    <row r="619" spans="1:56">
      <c r="A619">
        <v>1</v>
      </c>
      <c r="B619" s="12" t="s">
        <v>147</v>
      </c>
      <c r="D619" s="9" t="s">
        <v>290</v>
      </c>
      <c r="J619" s="3">
        <f>J261</f>
        <v>10.591000000000001</v>
      </c>
      <c r="K619" s="3">
        <f>K261</f>
        <v>7.3949999999999996</v>
      </c>
      <c r="L619" s="3">
        <f>L261</f>
        <v>7.3949999999999996</v>
      </c>
      <c r="M619" t="s">
        <v>465</v>
      </c>
      <c r="N619" s="3">
        <f>N261</f>
        <v>2.5415000000000001</v>
      </c>
      <c r="O619" s="3">
        <f>O261</f>
        <v>1.5894999999999999</v>
      </c>
      <c r="P619" s="3">
        <f>P261</f>
        <v>1.5894999999999999</v>
      </c>
      <c r="R619" s="3">
        <f>R261</f>
        <v>7.9389999999999992</v>
      </c>
      <c r="S619" s="3">
        <f>S261</f>
        <v>7.1229999999999993</v>
      </c>
      <c r="T619" s="3">
        <f>T261</f>
        <v>7.1229999999999993</v>
      </c>
      <c r="V619" s="3">
        <f>V261</f>
        <v>1.7510000000000003</v>
      </c>
      <c r="W619" s="3">
        <f>W261</f>
        <v>1.5044999999999997</v>
      </c>
      <c r="X619" s="3">
        <f>X261</f>
        <v>1.5044999999999997</v>
      </c>
      <c r="Z619" s="3">
        <f>Z261</f>
        <v>9.4519999999999982</v>
      </c>
      <c r="AA619" s="3">
        <f>AA261</f>
        <v>7.2759999999999998</v>
      </c>
      <c r="AB619" s="3">
        <f>AB261</f>
        <v>7.2759999999999998</v>
      </c>
      <c r="AD619" s="3">
        <f>AD261</f>
        <v>2.2015000000000002</v>
      </c>
      <c r="AE619" s="3">
        <f>AE261</f>
        <v>1.5555000000000001</v>
      </c>
      <c r="AF619" s="3">
        <f>AF261</f>
        <v>1.5555000000000001</v>
      </c>
      <c r="AH619" s="3">
        <f>AH261</f>
        <v>8.3979999999999997</v>
      </c>
      <c r="AI619" s="3">
        <f>AI261</f>
        <v>7.1739999999999995</v>
      </c>
      <c r="AJ619" s="3">
        <f>AJ261</f>
        <v>7.1739999999999995</v>
      </c>
      <c r="AL619" s="3">
        <f>AL261</f>
        <v>1.887</v>
      </c>
      <c r="AM619" s="3">
        <f>AM261</f>
        <v>1.5215000000000001</v>
      </c>
      <c r="AN619" s="3">
        <f>AN261</f>
        <v>1.5215000000000001</v>
      </c>
      <c r="AP619" s="3">
        <f>AP261</f>
        <v>8.5169999999999995</v>
      </c>
      <c r="AQ619" s="3">
        <f>AQ261</f>
        <v>7.1909999999999989</v>
      </c>
      <c r="AR619" s="3">
        <f>AR261</f>
        <v>7.1909999999999989</v>
      </c>
      <c r="AT619" s="3">
        <f>AT261</f>
        <v>1.9210000000000003</v>
      </c>
      <c r="AU619" s="3">
        <f>AU261</f>
        <v>1.5215000000000001</v>
      </c>
      <c r="AV619" s="3">
        <f>AV261</f>
        <v>1.5215000000000001</v>
      </c>
      <c r="AX619" s="3">
        <f>AX261</f>
        <v>44.896999999999991</v>
      </c>
      <c r="AY619" s="3">
        <f>AY261</f>
        <v>36.158999999999992</v>
      </c>
      <c r="AZ619" s="3">
        <f>AZ261</f>
        <v>36.158999999999992</v>
      </c>
      <c r="BB619" s="212">
        <f t="shared" si="166"/>
        <v>10.302</v>
      </c>
      <c r="BC619" s="212">
        <f t="shared" si="166"/>
        <v>7.692499999999999</v>
      </c>
      <c r="BD619" s="212">
        <f t="shared" si="166"/>
        <v>7.692499999999999</v>
      </c>
    </row>
    <row r="620" spans="1:56">
      <c r="A620">
        <v>1</v>
      </c>
      <c r="B620" s="12" t="s">
        <v>147</v>
      </c>
      <c r="D620" s="9" t="s">
        <v>296</v>
      </c>
      <c r="J620" s="3">
        <f>J280</f>
        <v>1176.5</v>
      </c>
      <c r="K620" s="3">
        <f>K280</f>
        <v>117.65</v>
      </c>
      <c r="L620" s="3">
        <f>L280</f>
        <v>117.65</v>
      </c>
      <c r="M620" t="s">
        <v>465</v>
      </c>
      <c r="N620" s="3">
        <f>N280</f>
        <v>77.70750000000001</v>
      </c>
      <c r="O620" s="3">
        <f>O280</f>
        <v>7.7707499999999996</v>
      </c>
      <c r="P620" s="3">
        <f>P280</f>
        <v>7.7707499999999996</v>
      </c>
      <c r="R620" s="3">
        <f>R280</f>
        <v>1176.5</v>
      </c>
      <c r="S620" s="3">
        <f>S280</f>
        <v>117.65</v>
      </c>
      <c r="T620" s="3">
        <f>T280</f>
        <v>117.65</v>
      </c>
      <c r="V620" s="3">
        <f>V280</f>
        <v>77.70750000000001</v>
      </c>
      <c r="W620" s="3">
        <f>W280</f>
        <v>7.7707499999999996</v>
      </c>
      <c r="X620" s="3">
        <f>X280</f>
        <v>7.7707499999999996</v>
      </c>
      <c r="Z620" s="3">
        <f>Z280</f>
        <v>1176.5</v>
      </c>
      <c r="AA620" s="3">
        <f>AA280</f>
        <v>117.65</v>
      </c>
      <c r="AB620" s="3">
        <f>AB280</f>
        <v>117.65</v>
      </c>
      <c r="AD620" s="3">
        <f>AD280</f>
        <v>77.70750000000001</v>
      </c>
      <c r="AE620" s="3">
        <f>AE280</f>
        <v>7.7707499999999996</v>
      </c>
      <c r="AF620" s="3">
        <f>AF280</f>
        <v>7.7707499999999996</v>
      </c>
      <c r="AH620" s="3">
        <f>AH280</f>
        <v>1176.5</v>
      </c>
      <c r="AI620" s="3">
        <f>AI280</f>
        <v>117.65</v>
      </c>
      <c r="AJ620" s="3">
        <f>AJ280</f>
        <v>117.65</v>
      </c>
      <c r="AL620" s="3">
        <f>AL280</f>
        <v>77.70750000000001</v>
      </c>
      <c r="AM620" s="3">
        <f>AM280</f>
        <v>7.7707499999999996</v>
      </c>
      <c r="AN620" s="3">
        <f>AN280</f>
        <v>7.7707499999999996</v>
      </c>
      <c r="AP620" s="3">
        <f>AP280</f>
        <v>1176.5</v>
      </c>
      <c r="AQ620" s="3">
        <f>AQ280</f>
        <v>117.65</v>
      </c>
      <c r="AR620" s="3">
        <f>AR280</f>
        <v>117.65</v>
      </c>
      <c r="AT620" s="3">
        <f>AT280</f>
        <v>77.70750000000001</v>
      </c>
      <c r="AU620" s="3">
        <f>AU280</f>
        <v>7.7707499999999996</v>
      </c>
      <c r="AV620" s="3">
        <f>AV280</f>
        <v>7.7707499999999996</v>
      </c>
      <c r="AX620" s="3">
        <f>AX280</f>
        <v>5882.5</v>
      </c>
      <c r="AY620" s="3">
        <f>AY280</f>
        <v>588.25</v>
      </c>
      <c r="AZ620" s="3">
        <f>AZ280</f>
        <v>588.25</v>
      </c>
      <c r="BB620" s="212">
        <f t="shared" si="166"/>
        <v>388.53750000000002</v>
      </c>
      <c r="BC620" s="212">
        <f t="shared" si="166"/>
        <v>38.853749999999998</v>
      </c>
      <c r="BD620" s="212">
        <f t="shared" si="166"/>
        <v>38.853749999999998</v>
      </c>
    </row>
    <row r="621" spans="1:56">
      <c r="A621">
        <v>1</v>
      </c>
      <c r="B621" s="12" t="s">
        <v>147</v>
      </c>
      <c r="D621" s="9" t="s">
        <v>306</v>
      </c>
      <c r="J621" s="3">
        <f>J297</f>
        <v>32.299999999999997</v>
      </c>
      <c r="K621" s="3">
        <f>K297</f>
        <v>3.2300000000000004</v>
      </c>
      <c r="L621" s="3">
        <f>L297</f>
        <v>3.2300000000000004</v>
      </c>
      <c r="M621" t="s">
        <v>465</v>
      </c>
      <c r="N621" s="3">
        <f>N297</f>
        <v>2.4225000000000003</v>
      </c>
      <c r="O621" s="3">
        <f>O297</f>
        <v>0.24225000000000002</v>
      </c>
      <c r="P621" s="3">
        <f>P297</f>
        <v>0.24225000000000002</v>
      </c>
      <c r="R621" s="3">
        <f>R297</f>
        <v>32.299999999999997</v>
      </c>
      <c r="S621" s="3">
        <f>S297</f>
        <v>3.2300000000000004</v>
      </c>
      <c r="T621" s="3">
        <f>T297</f>
        <v>3.2300000000000004</v>
      </c>
      <c r="V621" s="3">
        <f>V297</f>
        <v>2.4225000000000003</v>
      </c>
      <c r="W621" s="3">
        <f>W297</f>
        <v>0.24225000000000002</v>
      </c>
      <c r="X621" s="3">
        <f>X297</f>
        <v>0.24225000000000002</v>
      </c>
      <c r="Z621" s="3">
        <f>Z297</f>
        <v>32.299999999999997</v>
      </c>
      <c r="AA621" s="3">
        <f>AA297</f>
        <v>3.2300000000000004</v>
      </c>
      <c r="AB621" s="3">
        <f>AB297</f>
        <v>3.2300000000000004</v>
      </c>
      <c r="AD621" s="3">
        <f>AD297</f>
        <v>2.4225000000000003</v>
      </c>
      <c r="AE621" s="3">
        <f>AE297</f>
        <v>0.24225000000000002</v>
      </c>
      <c r="AF621" s="3">
        <f>AF297</f>
        <v>0.24225000000000002</v>
      </c>
      <c r="AH621" s="3">
        <f>AH297</f>
        <v>32.299999999999997</v>
      </c>
      <c r="AI621" s="3">
        <f>AI297</f>
        <v>3.2300000000000004</v>
      </c>
      <c r="AJ621" s="3">
        <f>AJ297</f>
        <v>3.2300000000000004</v>
      </c>
      <c r="AL621" s="3">
        <f>AL297</f>
        <v>2.4225000000000003</v>
      </c>
      <c r="AM621" s="3">
        <f>AM297</f>
        <v>0.24225000000000002</v>
      </c>
      <c r="AN621" s="3">
        <f>AN297</f>
        <v>0.24225000000000002</v>
      </c>
      <c r="AP621" s="3">
        <f>AP297</f>
        <v>32.299999999999997</v>
      </c>
      <c r="AQ621" s="3">
        <f>AQ297</f>
        <v>3.2300000000000004</v>
      </c>
      <c r="AR621" s="3">
        <f>AR297</f>
        <v>3.2300000000000004</v>
      </c>
      <c r="AT621" s="3">
        <f>AT297</f>
        <v>2.4225000000000003</v>
      </c>
      <c r="AU621" s="3">
        <f>AU297</f>
        <v>0.24225000000000002</v>
      </c>
      <c r="AV621" s="3">
        <f>AV297</f>
        <v>0.24225000000000002</v>
      </c>
      <c r="AX621" s="3">
        <f>AX297</f>
        <v>161.5</v>
      </c>
      <c r="AY621" s="3">
        <f>AY297</f>
        <v>16.150000000000002</v>
      </c>
      <c r="AZ621" s="3">
        <f>AZ297</f>
        <v>16.150000000000002</v>
      </c>
      <c r="BB621" s="212">
        <f t="shared" si="166"/>
        <v>12.112500000000001</v>
      </c>
      <c r="BC621" s="212">
        <f t="shared" si="166"/>
        <v>1.2112500000000002</v>
      </c>
      <c r="BD621" s="212">
        <f t="shared" si="166"/>
        <v>1.2112500000000002</v>
      </c>
    </row>
    <row r="622" spans="1:56">
      <c r="A622">
        <v>1</v>
      </c>
      <c r="B622" s="12" t="s">
        <v>147</v>
      </c>
      <c r="D622" s="9" t="s">
        <v>309</v>
      </c>
      <c r="J622" s="3">
        <f>J312</f>
        <v>151.39296315000001</v>
      </c>
      <c r="K622" s="3">
        <f>K312</f>
        <v>0.19</v>
      </c>
      <c r="L622" s="3">
        <f>L312</f>
        <v>0.19</v>
      </c>
      <c r="M622" t="s">
        <v>465</v>
      </c>
      <c r="N622" s="3">
        <f>N312</f>
        <v>90.835777890000003</v>
      </c>
      <c r="O622" s="3">
        <f>O312</f>
        <v>0.19</v>
      </c>
      <c r="P622" s="3">
        <f>P312</f>
        <v>0.19</v>
      </c>
      <c r="R622" s="3">
        <f>R312</f>
        <v>38.243263499999998</v>
      </c>
      <c r="S622" s="3">
        <f>S312</f>
        <v>0.19</v>
      </c>
      <c r="T622" s="3">
        <f>T312</f>
        <v>0.19</v>
      </c>
      <c r="V622" s="3">
        <f>V312</f>
        <v>22.945958100000002</v>
      </c>
      <c r="W622" s="3">
        <f>W312</f>
        <v>0.19</v>
      </c>
      <c r="X622" s="3">
        <f>X312</f>
        <v>0.19</v>
      </c>
      <c r="Z622" s="3">
        <f>Z312</f>
        <v>103.16250945</v>
      </c>
      <c r="AA622" s="3">
        <f>AA312</f>
        <v>0.19</v>
      </c>
      <c r="AB622" s="3">
        <f>AB312</f>
        <v>0.19</v>
      </c>
      <c r="AD622" s="3">
        <f>AD312</f>
        <v>61.897505670000001</v>
      </c>
      <c r="AE622" s="3">
        <f>AE312</f>
        <v>0.19</v>
      </c>
      <c r="AF622" s="3">
        <f>AF312</f>
        <v>0.19</v>
      </c>
      <c r="AH622" s="3">
        <f>AH312</f>
        <v>57.900743550000001</v>
      </c>
      <c r="AI622" s="3">
        <f>AI312</f>
        <v>0.19</v>
      </c>
      <c r="AJ622" s="3">
        <f>AJ312</f>
        <v>0.19</v>
      </c>
      <c r="AL622" s="3">
        <f>AL312</f>
        <v>34.740446130000002</v>
      </c>
      <c r="AM622" s="3">
        <f>AM312</f>
        <v>0.19</v>
      </c>
      <c r="AN622" s="3">
        <f>AN312</f>
        <v>0.19</v>
      </c>
      <c r="AP622" s="3">
        <f>AP312</f>
        <v>63.156178799999999</v>
      </c>
      <c r="AQ622" s="3">
        <f>AQ312</f>
        <v>0.19</v>
      </c>
      <c r="AR622" s="3">
        <f>AR312</f>
        <v>0.19</v>
      </c>
      <c r="AT622" s="3">
        <f>AT312</f>
        <v>37.893707280000001</v>
      </c>
      <c r="AU622" s="3">
        <f>AU312</f>
        <v>0.19</v>
      </c>
      <c r="AV622" s="3">
        <f>AV312</f>
        <v>0.19</v>
      </c>
      <c r="AX622" s="3">
        <f>AX312</f>
        <v>413.85565845000008</v>
      </c>
      <c r="AY622" s="3">
        <f>AY312</f>
        <v>0.95</v>
      </c>
      <c r="AZ622" s="3">
        <f>AZ312</f>
        <v>0.95</v>
      </c>
      <c r="BB622" s="212">
        <f t="shared" si="166"/>
        <v>248.31339507000001</v>
      </c>
      <c r="BC622" s="212">
        <f t="shared" si="166"/>
        <v>0.95</v>
      </c>
      <c r="BD622" s="212">
        <f t="shared" si="166"/>
        <v>0.95</v>
      </c>
    </row>
    <row r="623" spans="1:56">
      <c r="A623">
        <v>1</v>
      </c>
      <c r="B623" s="12" t="s">
        <v>147</v>
      </c>
      <c r="D623" s="9" t="s">
        <v>315</v>
      </c>
      <c r="J623" s="3">
        <f>J329</f>
        <v>172.08679688999999</v>
      </c>
      <c r="K623" s="3">
        <f>K329</f>
        <v>17.208679688999997</v>
      </c>
      <c r="L623" s="3">
        <f>L329</f>
        <v>17.208679688999997</v>
      </c>
      <c r="M623" t="s">
        <v>465</v>
      </c>
      <c r="N623" s="3">
        <f>N329</f>
        <v>0</v>
      </c>
      <c r="O623" s="3">
        <f>O329</f>
        <v>0</v>
      </c>
      <c r="P623" s="3">
        <f>P329</f>
        <v>0</v>
      </c>
      <c r="R623" s="3">
        <f>R329</f>
        <v>144.3684681</v>
      </c>
      <c r="S623" s="3">
        <f>S329</f>
        <v>14.436846809999999</v>
      </c>
      <c r="T623" s="3">
        <f>T329</f>
        <v>14.436846809999999</v>
      </c>
      <c r="V623" s="3">
        <f>V329</f>
        <v>0</v>
      </c>
      <c r="W623" s="3">
        <f>W329</f>
        <v>0</v>
      </c>
      <c r="X623" s="3">
        <f>X329</f>
        <v>0</v>
      </c>
      <c r="Z623" s="3">
        <f>Z329</f>
        <v>160.27176266999999</v>
      </c>
      <c r="AA623" s="3">
        <f>AA329</f>
        <v>16.027176266999998</v>
      </c>
      <c r="AB623" s="3">
        <f>AB329</f>
        <v>16.027176266999998</v>
      </c>
      <c r="AD623" s="3">
        <f>AD329</f>
        <v>0</v>
      </c>
      <c r="AE623" s="3">
        <f>AE329</f>
        <v>0</v>
      </c>
      <c r="AF623" s="3">
        <f>AF329</f>
        <v>0</v>
      </c>
      <c r="AH623" s="3">
        <f>AH329</f>
        <v>149.18396912999998</v>
      </c>
      <c r="AI623" s="3">
        <f>AI329</f>
        <v>14.918396913</v>
      </c>
      <c r="AJ623" s="3">
        <f>AJ329</f>
        <v>14.918396913</v>
      </c>
      <c r="AL623" s="3">
        <f>AL329</f>
        <v>0</v>
      </c>
      <c r="AM623" s="3">
        <f>AM329</f>
        <v>0</v>
      </c>
      <c r="AN623" s="3">
        <f>AN329</f>
        <v>0</v>
      </c>
      <c r="AP623" s="3">
        <f>AP329</f>
        <v>150.47139528</v>
      </c>
      <c r="AQ623" s="3">
        <f>AQ329</f>
        <v>15.047139528000001</v>
      </c>
      <c r="AR623" s="3">
        <f>AR329</f>
        <v>15.047139528000001</v>
      </c>
      <c r="AT623" s="3">
        <f>AT329</f>
        <v>0</v>
      </c>
      <c r="AU623" s="3">
        <f>AU329</f>
        <v>0</v>
      </c>
      <c r="AV623" s="3">
        <f>AV329</f>
        <v>0</v>
      </c>
      <c r="AX623" s="3">
        <f>AX329</f>
        <v>776.38239206999992</v>
      </c>
      <c r="AY623" s="3">
        <f>AY329</f>
        <v>77.638239206999998</v>
      </c>
      <c r="AZ623" s="3">
        <f>AZ329</f>
        <v>77.638239206999998</v>
      </c>
      <c r="BB623" s="212">
        <f t="shared" si="166"/>
        <v>0</v>
      </c>
      <c r="BC623" s="212">
        <f t="shared" si="166"/>
        <v>0</v>
      </c>
      <c r="BD623" s="212">
        <f t="shared" si="166"/>
        <v>0</v>
      </c>
    </row>
    <row r="624" spans="1:56">
      <c r="A624">
        <v>1</v>
      </c>
      <c r="B624" s="12" t="s">
        <v>147</v>
      </c>
      <c r="D624" s="9" t="s">
        <v>372</v>
      </c>
      <c r="J624" s="3">
        <f>J347</f>
        <v>102.91799999999999</v>
      </c>
      <c r="K624" s="3">
        <f>K347</f>
        <v>10.291800000000002</v>
      </c>
      <c r="L624" s="3">
        <f>L347</f>
        <v>10.291800000000002</v>
      </c>
      <c r="M624" t="s">
        <v>465</v>
      </c>
      <c r="N624" s="3">
        <f>N347</f>
        <v>7.7188499999999989</v>
      </c>
      <c r="O624" s="3">
        <f>O347</f>
        <v>0.77188500000000004</v>
      </c>
      <c r="P624" s="3">
        <f>P347</f>
        <v>0.77188500000000004</v>
      </c>
      <c r="R624" s="3">
        <f>R347</f>
        <v>102.91799999999999</v>
      </c>
      <c r="S624" s="3">
        <f>S347</f>
        <v>10.291800000000002</v>
      </c>
      <c r="T624" s="3">
        <f>T347</f>
        <v>10.291800000000002</v>
      </c>
      <c r="V624" s="3">
        <f>V347</f>
        <v>7.7188499999999989</v>
      </c>
      <c r="W624" s="3">
        <f>W347</f>
        <v>0.77188500000000004</v>
      </c>
      <c r="X624" s="3">
        <f>X347</f>
        <v>0.77188500000000004</v>
      </c>
      <c r="Z624" s="3">
        <f>Z347</f>
        <v>102.91799999999999</v>
      </c>
      <c r="AA624" s="3">
        <f>AA347</f>
        <v>10.291800000000002</v>
      </c>
      <c r="AB624" s="3">
        <f>AB347</f>
        <v>10.291800000000002</v>
      </c>
      <c r="AD624" s="3">
        <f>AD347</f>
        <v>7.7188499999999989</v>
      </c>
      <c r="AE624" s="3">
        <f>AE347</f>
        <v>0.77188500000000004</v>
      </c>
      <c r="AF624" s="3">
        <f>AF347</f>
        <v>0.77188500000000004</v>
      </c>
      <c r="AH624" s="3">
        <f>AH347</f>
        <v>102.91799999999999</v>
      </c>
      <c r="AI624" s="3">
        <f>AI347</f>
        <v>10.291800000000002</v>
      </c>
      <c r="AJ624" s="3">
        <f>AJ347</f>
        <v>10.291800000000002</v>
      </c>
      <c r="AL624" s="3">
        <f>AL347</f>
        <v>7.7188499999999989</v>
      </c>
      <c r="AM624" s="3">
        <f>AM347</f>
        <v>0.77188500000000004</v>
      </c>
      <c r="AN624" s="3">
        <f>AN347</f>
        <v>0.77188500000000004</v>
      </c>
      <c r="AP624" s="3">
        <f>AP347</f>
        <v>102.91799999999999</v>
      </c>
      <c r="AQ624" s="3">
        <f>AQ347</f>
        <v>10.291800000000002</v>
      </c>
      <c r="AR624" s="3">
        <f>AR347</f>
        <v>10.291800000000002</v>
      </c>
      <c r="AT624" s="3">
        <f>AT347</f>
        <v>7.7188499999999989</v>
      </c>
      <c r="AU624" s="3">
        <f>AU347</f>
        <v>0.77188500000000004</v>
      </c>
      <c r="AV624" s="3">
        <f>AV347</f>
        <v>0.77188500000000004</v>
      </c>
      <c r="AX624" s="3">
        <f>AX347</f>
        <v>514.58999999999992</v>
      </c>
      <c r="AY624" s="3">
        <f>AY347</f>
        <v>51.45900000000001</v>
      </c>
      <c r="AZ624" s="3">
        <f>AZ347</f>
        <v>51.45900000000001</v>
      </c>
      <c r="BB624" s="212">
        <f t="shared" si="166"/>
        <v>38.594249999999995</v>
      </c>
      <c r="BC624" s="212">
        <f t="shared" si="166"/>
        <v>3.8594250000000003</v>
      </c>
      <c r="BD624" s="212">
        <f t="shared" si="166"/>
        <v>3.8594250000000003</v>
      </c>
    </row>
    <row r="625" spans="1:56">
      <c r="B625" s="12"/>
      <c r="D625" s="206" t="s">
        <v>404</v>
      </c>
      <c r="J625" s="3"/>
      <c r="K625" s="3"/>
      <c r="L625" s="3"/>
      <c r="M625" t="s">
        <v>465</v>
      </c>
      <c r="N625" s="3">
        <f>N387</f>
        <v>107.72400000000002</v>
      </c>
      <c r="O625" s="3">
        <f>O387</f>
        <v>57.342000000000006</v>
      </c>
      <c r="P625" s="3">
        <f>P387</f>
        <v>41.266000000000005</v>
      </c>
      <c r="R625" s="3"/>
      <c r="S625" s="3"/>
      <c r="T625" s="3"/>
      <c r="V625" s="3">
        <f>V387</f>
        <v>107.72400000000002</v>
      </c>
      <c r="W625" s="3">
        <f>W387</f>
        <v>57.342000000000006</v>
      </c>
      <c r="X625" s="3">
        <f>X387</f>
        <v>41.266000000000005</v>
      </c>
      <c r="Z625" s="3"/>
      <c r="AA625" s="3"/>
      <c r="AB625" s="3"/>
      <c r="AD625" s="3">
        <f>AD387</f>
        <v>107.72400000000002</v>
      </c>
      <c r="AE625" s="3">
        <f>AE387</f>
        <v>57.342000000000006</v>
      </c>
      <c r="AF625" s="3">
        <f>AF387</f>
        <v>41.266000000000005</v>
      </c>
      <c r="AH625" s="3"/>
      <c r="AI625" s="3"/>
      <c r="AJ625" s="3"/>
      <c r="AL625" s="3">
        <f>AL387</f>
        <v>107.72400000000002</v>
      </c>
      <c r="AM625" s="3">
        <f>AM387</f>
        <v>57.342000000000006</v>
      </c>
      <c r="AN625" s="3">
        <f>AN387</f>
        <v>41.266000000000005</v>
      </c>
      <c r="AP625" s="3"/>
      <c r="AQ625" s="3"/>
      <c r="AR625" s="3"/>
      <c r="AT625" s="3">
        <f>AT387</f>
        <v>107.72400000000002</v>
      </c>
      <c r="AU625" s="3">
        <f>AU387</f>
        <v>57.342000000000006</v>
      </c>
      <c r="AV625" s="3">
        <f>AV387</f>
        <v>41.266000000000005</v>
      </c>
      <c r="AX625" s="3"/>
      <c r="AY625" s="3"/>
      <c r="AZ625" s="3"/>
      <c r="BB625" s="209">
        <f t="shared" si="166"/>
        <v>538.62000000000012</v>
      </c>
      <c r="BC625" s="209">
        <f t="shared" si="166"/>
        <v>286.71000000000004</v>
      </c>
      <c r="BD625" s="209">
        <f t="shared" si="166"/>
        <v>206.33000000000004</v>
      </c>
    </row>
    <row r="626" spans="1:56">
      <c r="B626" s="12"/>
      <c r="D626" s="206" t="s">
        <v>424</v>
      </c>
      <c r="J626" s="3"/>
      <c r="K626" s="3"/>
      <c r="L626" s="3"/>
      <c r="M626" t="s">
        <v>465</v>
      </c>
      <c r="N626" s="3">
        <f>N409</f>
        <v>61.074000000000005</v>
      </c>
      <c r="O626" s="3">
        <f>O409</f>
        <v>52.677000000000007</v>
      </c>
      <c r="P626" s="3">
        <f>P409</f>
        <v>0</v>
      </c>
      <c r="R626" s="3"/>
      <c r="S626" s="3"/>
      <c r="T626" s="3"/>
      <c r="V626" s="3">
        <f>V409</f>
        <v>61.074000000000005</v>
      </c>
      <c r="W626" s="3">
        <f>W409</f>
        <v>52.677000000000007</v>
      </c>
      <c r="X626" s="3">
        <f>X409</f>
        <v>0</v>
      </c>
      <c r="Z626" s="3"/>
      <c r="AA626" s="3"/>
      <c r="AB626" s="3"/>
      <c r="AD626" s="3">
        <f>AD409</f>
        <v>61.074000000000005</v>
      </c>
      <c r="AE626" s="3">
        <f>AE409</f>
        <v>52.677000000000007</v>
      </c>
      <c r="AF626" s="3">
        <f>AF409</f>
        <v>0</v>
      </c>
      <c r="AH626" s="3"/>
      <c r="AI626" s="3"/>
      <c r="AJ626" s="3"/>
      <c r="AL626" s="3">
        <f>AL409</f>
        <v>61.074000000000005</v>
      </c>
      <c r="AM626" s="3">
        <f>AM409</f>
        <v>52.677000000000007</v>
      </c>
      <c r="AN626" s="3">
        <f>AN409</f>
        <v>0</v>
      </c>
      <c r="AP626" s="3"/>
      <c r="AQ626" s="3"/>
      <c r="AR626" s="3"/>
      <c r="AT626" s="3">
        <f>AT409</f>
        <v>61.074000000000005</v>
      </c>
      <c r="AU626" s="3">
        <f>AU409</f>
        <v>52.677000000000007</v>
      </c>
      <c r="AV626" s="3">
        <f>AV409</f>
        <v>0</v>
      </c>
      <c r="AX626" s="3"/>
      <c r="AY626" s="3"/>
      <c r="AZ626" s="3"/>
      <c r="BB626" s="209">
        <f t="shared" si="166"/>
        <v>305.37</v>
      </c>
      <c r="BC626" s="209">
        <f t="shared" si="166"/>
        <v>263.38500000000005</v>
      </c>
      <c r="BD626" s="209">
        <f t="shared" si="166"/>
        <v>0</v>
      </c>
    </row>
    <row r="627" spans="1:56">
      <c r="A627">
        <v>1</v>
      </c>
      <c r="B627" s="12" t="s">
        <v>147</v>
      </c>
      <c r="D627" s="9" t="s">
        <v>336</v>
      </c>
      <c r="J627" s="3">
        <f>J387</f>
        <v>0</v>
      </c>
      <c r="K627" s="3">
        <f>K387</f>
        <v>0</v>
      </c>
      <c r="L627" s="3">
        <f>L387</f>
        <v>0</v>
      </c>
      <c r="M627" t="s">
        <v>465</v>
      </c>
      <c r="N627" s="3">
        <f>N387</f>
        <v>107.72400000000002</v>
      </c>
      <c r="O627" s="3">
        <f>O387</f>
        <v>57.342000000000006</v>
      </c>
      <c r="P627" s="3">
        <f>P387</f>
        <v>41.266000000000005</v>
      </c>
      <c r="R627" s="3">
        <f>R387</f>
        <v>0</v>
      </c>
      <c r="S627" s="3">
        <f>S387</f>
        <v>0</v>
      </c>
      <c r="T627" s="3">
        <f>T387</f>
        <v>0</v>
      </c>
      <c r="V627" s="3">
        <f>V387</f>
        <v>107.72400000000002</v>
      </c>
      <c r="W627" s="3">
        <f>W387</f>
        <v>57.342000000000006</v>
      </c>
      <c r="X627" s="3">
        <f>X387</f>
        <v>41.266000000000005</v>
      </c>
      <c r="Z627" s="3">
        <f>Z387</f>
        <v>0</v>
      </c>
      <c r="AA627" s="3">
        <f>AA387</f>
        <v>0</v>
      </c>
      <c r="AB627" s="3">
        <f>AB387</f>
        <v>0</v>
      </c>
      <c r="AD627" s="3">
        <f>AD387</f>
        <v>107.72400000000002</v>
      </c>
      <c r="AE627" s="3">
        <f>AE387</f>
        <v>57.342000000000006</v>
      </c>
      <c r="AF627" s="3">
        <f>AF387</f>
        <v>41.266000000000005</v>
      </c>
      <c r="AH627" s="3">
        <f>AH387</f>
        <v>0</v>
      </c>
      <c r="AI627" s="3">
        <f>AI387</f>
        <v>0</v>
      </c>
      <c r="AJ627" s="3">
        <f>AJ387</f>
        <v>0</v>
      </c>
      <c r="AL627" s="3">
        <f>AL387</f>
        <v>107.72400000000002</v>
      </c>
      <c r="AM627" s="3">
        <f>AM387</f>
        <v>57.342000000000006</v>
      </c>
      <c r="AN627" s="3">
        <f>AN387</f>
        <v>41.266000000000005</v>
      </c>
      <c r="AP627" s="3">
        <f>AP387</f>
        <v>0</v>
      </c>
      <c r="AQ627" s="3">
        <f>AQ387</f>
        <v>0</v>
      </c>
      <c r="AR627" s="3">
        <f>AR387</f>
        <v>0</v>
      </c>
      <c r="AT627" s="3">
        <f>AT387</f>
        <v>107.72400000000002</v>
      </c>
      <c r="AU627" s="3">
        <f>AU387</f>
        <v>57.342000000000006</v>
      </c>
      <c r="AV627" s="3">
        <f>AV387</f>
        <v>41.266000000000005</v>
      </c>
      <c r="AX627" s="3">
        <f>AX387</f>
        <v>0</v>
      </c>
      <c r="AY627" s="3">
        <f>AY387</f>
        <v>0</v>
      </c>
      <c r="AZ627" s="3">
        <f>AZ387</f>
        <v>0</v>
      </c>
      <c r="BB627" s="209">
        <f t="shared" si="166"/>
        <v>538.62000000000012</v>
      </c>
      <c r="BC627" s="209">
        <f t="shared" si="166"/>
        <v>286.71000000000004</v>
      </c>
      <c r="BD627" s="209">
        <f t="shared" si="166"/>
        <v>206.33000000000004</v>
      </c>
    </row>
    <row r="628" spans="1:56">
      <c r="A628">
        <v>1</v>
      </c>
      <c r="B628" s="12" t="s">
        <v>147</v>
      </c>
      <c r="D628" s="9" t="s">
        <v>359</v>
      </c>
      <c r="J628" s="3">
        <f>J453</f>
        <v>242.8</v>
      </c>
      <c r="K628" s="3">
        <f>K453</f>
        <v>97</v>
      </c>
      <c r="L628" s="3">
        <f>L453</f>
        <v>68.899999999999991</v>
      </c>
      <c r="M628" t="s">
        <v>465</v>
      </c>
      <c r="N628" s="3">
        <f>N453</f>
        <v>34.608000000000004</v>
      </c>
      <c r="O628" s="3">
        <f>O453</f>
        <v>30.489599999999999</v>
      </c>
      <c r="P628" s="3">
        <f>P453</f>
        <v>15.2448</v>
      </c>
      <c r="R628" s="3">
        <f>R453</f>
        <v>242.8</v>
      </c>
      <c r="S628" s="3">
        <f>S453</f>
        <v>97</v>
      </c>
      <c r="T628" s="3">
        <f>T453</f>
        <v>68.899999999999991</v>
      </c>
      <c r="V628" s="3">
        <f>V453</f>
        <v>34.608000000000004</v>
      </c>
      <c r="W628" s="3">
        <f>W453</f>
        <v>30.489599999999999</v>
      </c>
      <c r="X628" s="3">
        <f>X453</f>
        <v>15.2448</v>
      </c>
      <c r="Z628" s="3">
        <f>Z453</f>
        <v>242.8</v>
      </c>
      <c r="AA628" s="3">
        <f>AA453</f>
        <v>97</v>
      </c>
      <c r="AB628" s="3">
        <f>AB453</f>
        <v>68.899999999999991</v>
      </c>
      <c r="AD628" s="3">
        <f>AD453</f>
        <v>34.608000000000004</v>
      </c>
      <c r="AE628" s="3">
        <f>AE453</f>
        <v>30.489599999999999</v>
      </c>
      <c r="AF628" s="3">
        <f>AF453</f>
        <v>15.2448</v>
      </c>
      <c r="AH628" s="3">
        <f>AH453</f>
        <v>242.8</v>
      </c>
      <c r="AI628" s="3">
        <f>AI453</f>
        <v>97</v>
      </c>
      <c r="AJ628" s="3">
        <f>AJ453</f>
        <v>68.899999999999991</v>
      </c>
      <c r="AL628" s="3">
        <f>AL453</f>
        <v>34.608000000000004</v>
      </c>
      <c r="AM628" s="3">
        <f>AM453</f>
        <v>30.489599999999999</v>
      </c>
      <c r="AN628" s="3">
        <f>AN453</f>
        <v>15.2448</v>
      </c>
      <c r="AP628" s="3">
        <f>AP453</f>
        <v>242.8</v>
      </c>
      <c r="AQ628" s="3">
        <f>AQ453</f>
        <v>97</v>
      </c>
      <c r="AR628" s="3">
        <f>AR453</f>
        <v>68.899999999999991</v>
      </c>
      <c r="AT628" s="3">
        <f>AT453</f>
        <v>34.608000000000004</v>
      </c>
      <c r="AU628" s="3">
        <f>AU453</f>
        <v>30.489599999999999</v>
      </c>
      <c r="AV628" s="3">
        <f>AV453</f>
        <v>15.2448</v>
      </c>
      <c r="AX628" s="3">
        <f>AX453</f>
        <v>1214</v>
      </c>
      <c r="AY628" s="3">
        <f>AY453</f>
        <v>485</v>
      </c>
      <c r="AZ628" s="3">
        <f>AZ453</f>
        <v>344.49999999999994</v>
      </c>
      <c r="BB628" s="209">
        <f t="shared" si="166"/>
        <v>173.04000000000002</v>
      </c>
      <c r="BC628" s="209">
        <f t="shared" si="166"/>
        <v>152.44800000000001</v>
      </c>
      <c r="BD628" s="209">
        <f t="shared" si="166"/>
        <v>76.224000000000004</v>
      </c>
    </row>
    <row r="629" spans="1:56">
      <c r="A629">
        <v>1</v>
      </c>
      <c r="B629" s="12" t="s">
        <v>147</v>
      </c>
      <c r="D629" s="9" t="s">
        <v>360</v>
      </c>
      <c r="J629" s="3">
        <f>J475</f>
        <v>203.6</v>
      </c>
      <c r="K629" s="3">
        <f>K475</f>
        <v>57.8</v>
      </c>
      <c r="L629" s="3">
        <f>L475</f>
        <v>39.699999999999996</v>
      </c>
      <c r="M629" t="s">
        <v>465</v>
      </c>
      <c r="N629" s="3">
        <f>N475</f>
        <v>0</v>
      </c>
      <c r="O629" s="3">
        <f>O475</f>
        <v>0</v>
      </c>
      <c r="P629" s="3">
        <f>P475</f>
        <v>0</v>
      </c>
      <c r="R629" s="3">
        <f>R475</f>
        <v>203.6</v>
      </c>
      <c r="S629" s="3">
        <f>S475</f>
        <v>57.8</v>
      </c>
      <c r="T629" s="3">
        <f>T475</f>
        <v>39.699999999999996</v>
      </c>
      <c r="V629" s="3">
        <f>V475</f>
        <v>0</v>
      </c>
      <c r="W629" s="3">
        <f>W475</f>
        <v>0</v>
      </c>
      <c r="X629" s="3">
        <f>X475</f>
        <v>0</v>
      </c>
      <c r="Z629" s="3">
        <f>Z475</f>
        <v>203.6</v>
      </c>
      <c r="AA629" s="3">
        <f>AA475</f>
        <v>57.8</v>
      </c>
      <c r="AB629" s="3">
        <f>AB475</f>
        <v>39.699999999999996</v>
      </c>
      <c r="AD629" s="3">
        <f>AD475</f>
        <v>0</v>
      </c>
      <c r="AE629" s="3">
        <f>AE475</f>
        <v>0</v>
      </c>
      <c r="AF629" s="3">
        <f>AF475</f>
        <v>0</v>
      </c>
      <c r="AH629" s="3">
        <f>AH475</f>
        <v>203.6</v>
      </c>
      <c r="AI629" s="3">
        <f>AI475</f>
        <v>57.8</v>
      </c>
      <c r="AJ629" s="3">
        <f>AJ475</f>
        <v>39.699999999999996</v>
      </c>
      <c r="AL629" s="3">
        <f>AL475</f>
        <v>0</v>
      </c>
      <c r="AM629" s="3">
        <f>AM475</f>
        <v>0</v>
      </c>
      <c r="AN629" s="3">
        <f>AN475</f>
        <v>0</v>
      </c>
      <c r="AP629" s="3">
        <f>AP475</f>
        <v>203.6</v>
      </c>
      <c r="AQ629" s="3">
        <f>AQ475</f>
        <v>57.8</v>
      </c>
      <c r="AR629" s="3">
        <f>AR475</f>
        <v>39.699999999999996</v>
      </c>
      <c r="AT629" s="3">
        <f>AT475</f>
        <v>0</v>
      </c>
      <c r="AU629" s="3">
        <f>AU475</f>
        <v>0</v>
      </c>
      <c r="AV629" s="3">
        <f>AV475</f>
        <v>0</v>
      </c>
      <c r="AX629" s="3">
        <f>AX475</f>
        <v>1018</v>
      </c>
      <c r="AY629" s="3">
        <f>AY475</f>
        <v>289</v>
      </c>
      <c r="AZ629" s="3">
        <f>AZ475</f>
        <v>198.49999999999997</v>
      </c>
      <c r="BB629" s="209">
        <f t="shared" si="166"/>
        <v>0</v>
      </c>
      <c r="BC629" s="209">
        <f t="shared" si="166"/>
        <v>0</v>
      </c>
      <c r="BD629" s="209">
        <f t="shared" si="166"/>
        <v>0</v>
      </c>
    </row>
    <row r="630" spans="1:56">
      <c r="A630">
        <v>1</v>
      </c>
      <c r="B630" s="12" t="s">
        <v>147</v>
      </c>
      <c r="D630" s="9" t="s">
        <v>361</v>
      </c>
      <c r="J630" s="3">
        <f>J497</f>
        <v>214.57599999999999</v>
      </c>
      <c r="K630" s="3">
        <f>K497</f>
        <v>68.775999999999996</v>
      </c>
      <c r="L630" s="3">
        <f>L497</f>
        <v>47.875999999999998</v>
      </c>
      <c r="M630" t="s">
        <v>465</v>
      </c>
      <c r="N630" s="3">
        <f>N497</f>
        <v>0</v>
      </c>
      <c r="O630" s="3">
        <f>O497</f>
        <v>0</v>
      </c>
      <c r="P630" s="3">
        <f>P497</f>
        <v>0</v>
      </c>
      <c r="R630" s="3">
        <f>R497</f>
        <v>214.57599999999999</v>
      </c>
      <c r="S630" s="3">
        <f>S497</f>
        <v>68.775999999999996</v>
      </c>
      <c r="T630" s="3">
        <f>T497</f>
        <v>47.875999999999998</v>
      </c>
      <c r="V630" s="3">
        <f>V497</f>
        <v>0</v>
      </c>
      <c r="W630" s="3">
        <f>W497</f>
        <v>0</v>
      </c>
      <c r="X630" s="3">
        <f>X497</f>
        <v>0</v>
      </c>
      <c r="Z630" s="3">
        <f>Z497</f>
        <v>214.57599999999999</v>
      </c>
      <c r="AA630" s="3">
        <f>AA497</f>
        <v>68.775999999999996</v>
      </c>
      <c r="AB630" s="3">
        <f>AB497</f>
        <v>47.875999999999998</v>
      </c>
      <c r="AD630" s="3">
        <f>AD497</f>
        <v>0</v>
      </c>
      <c r="AE630" s="3">
        <f>AE497</f>
        <v>0</v>
      </c>
      <c r="AF630" s="3">
        <f>AF497</f>
        <v>0</v>
      </c>
      <c r="AH630" s="3">
        <f>AH497</f>
        <v>214.57599999999999</v>
      </c>
      <c r="AI630" s="3">
        <f>AI497</f>
        <v>68.775999999999996</v>
      </c>
      <c r="AJ630" s="3">
        <f>AJ497</f>
        <v>47.875999999999998</v>
      </c>
      <c r="AL630" s="3">
        <f>AL497</f>
        <v>0</v>
      </c>
      <c r="AM630" s="3">
        <f>AM497</f>
        <v>0</v>
      </c>
      <c r="AN630" s="3">
        <f>AN497</f>
        <v>0</v>
      </c>
      <c r="AP630" s="3">
        <f>AP497</f>
        <v>214.57599999999999</v>
      </c>
      <c r="AQ630" s="3">
        <f>AQ497</f>
        <v>68.775999999999996</v>
      </c>
      <c r="AR630" s="3">
        <f>AR497</f>
        <v>47.875999999999998</v>
      </c>
      <c r="AT630" s="3">
        <f>AT497</f>
        <v>0</v>
      </c>
      <c r="AU630" s="3">
        <f>AU497</f>
        <v>0</v>
      </c>
      <c r="AV630" s="3">
        <f>AV497</f>
        <v>0</v>
      </c>
      <c r="AX630" s="3">
        <f>AX497</f>
        <v>1072.8799999999999</v>
      </c>
      <c r="AY630" s="3">
        <f>AY497</f>
        <v>343.88</v>
      </c>
      <c r="AZ630" s="3">
        <f>AZ497</f>
        <v>239.38</v>
      </c>
      <c r="BB630" s="209">
        <f t="shared" si="166"/>
        <v>0</v>
      </c>
      <c r="BC630" s="209">
        <f t="shared" si="166"/>
        <v>0</v>
      </c>
      <c r="BD630" s="209">
        <f t="shared" si="166"/>
        <v>0</v>
      </c>
    </row>
    <row r="631" spans="1:56">
      <c r="A631">
        <v>1</v>
      </c>
      <c r="B631" s="12" t="s">
        <v>147</v>
      </c>
      <c r="D631" s="9" t="s">
        <v>31</v>
      </c>
      <c r="J631" s="3">
        <f>J526</f>
        <v>17</v>
      </c>
      <c r="K631" s="3">
        <f>K526</f>
        <v>17</v>
      </c>
      <c r="L631" s="3">
        <f>L526</f>
        <v>17</v>
      </c>
      <c r="M631" t="s">
        <v>465</v>
      </c>
      <c r="N631" s="3">
        <f>N526</f>
        <v>0</v>
      </c>
      <c r="O631" s="3">
        <f>O526</f>
        <v>0</v>
      </c>
      <c r="P631" s="3">
        <f>P526</f>
        <v>0</v>
      </c>
      <c r="R631" s="3">
        <f>R526</f>
        <v>17</v>
      </c>
      <c r="S631" s="3">
        <f>S526</f>
        <v>17</v>
      </c>
      <c r="T631" s="3">
        <f>T526</f>
        <v>17</v>
      </c>
      <c r="V631" s="3">
        <f>V526</f>
        <v>0</v>
      </c>
      <c r="W631" s="3">
        <f>W526</f>
        <v>0</v>
      </c>
      <c r="X631" s="3">
        <f>X526</f>
        <v>0</v>
      </c>
      <c r="Z631" s="3">
        <f>Z526</f>
        <v>17</v>
      </c>
      <c r="AA631" s="3">
        <f>AA526</f>
        <v>17</v>
      </c>
      <c r="AB631" s="3">
        <f>AB526</f>
        <v>17</v>
      </c>
      <c r="AD631" s="3">
        <f>AD526</f>
        <v>0</v>
      </c>
      <c r="AE631" s="3">
        <f>AE526</f>
        <v>0</v>
      </c>
      <c r="AF631" s="3">
        <f>AF526</f>
        <v>0</v>
      </c>
      <c r="AH631" s="3">
        <f>AH526</f>
        <v>17</v>
      </c>
      <c r="AI631" s="3">
        <f>AI526</f>
        <v>17</v>
      </c>
      <c r="AJ631" s="3">
        <f>AJ526</f>
        <v>17</v>
      </c>
      <c r="AL631" s="3">
        <f>AL526</f>
        <v>0</v>
      </c>
      <c r="AM631" s="3">
        <f>AM526</f>
        <v>0</v>
      </c>
      <c r="AN631" s="3">
        <f>AN526</f>
        <v>0</v>
      </c>
      <c r="AP631" s="3">
        <f>AP526</f>
        <v>17</v>
      </c>
      <c r="AQ631" s="3">
        <f>AQ526</f>
        <v>17</v>
      </c>
      <c r="AR631" s="3">
        <f>AR526</f>
        <v>17</v>
      </c>
      <c r="AT631" s="3">
        <f>AT526</f>
        <v>0</v>
      </c>
      <c r="AU631" s="3">
        <f>AU526</f>
        <v>0</v>
      </c>
      <c r="AV631" s="3">
        <f>AV526</f>
        <v>0</v>
      </c>
      <c r="AX631" s="3">
        <f>AX526</f>
        <v>85</v>
      </c>
      <c r="AY631" s="3">
        <f>AY526</f>
        <v>85</v>
      </c>
      <c r="AZ631" s="3">
        <f>AZ526</f>
        <v>85</v>
      </c>
      <c r="BB631" s="56">
        <f t="shared" si="166"/>
        <v>0</v>
      </c>
      <c r="BC631" s="56">
        <f t="shared" si="166"/>
        <v>0</v>
      </c>
      <c r="BD631" s="56">
        <f t="shared" si="166"/>
        <v>0</v>
      </c>
    </row>
    <row r="632" spans="1:56">
      <c r="A632">
        <v>1</v>
      </c>
      <c r="B632" s="12" t="s">
        <v>147</v>
      </c>
      <c r="D632" s="61" t="s">
        <v>104</v>
      </c>
      <c r="J632" s="3">
        <f>SUBTOTAL(9,J613:J631)</f>
        <v>9494.6270643399985</v>
      </c>
      <c r="K632" s="3">
        <f>SUBTOTAL(9,K613:K631)</f>
        <v>1522.2784301190002</v>
      </c>
      <c r="L632" s="3">
        <f>SUBTOTAL(9,L613:L631)</f>
        <v>1171.1284301190001</v>
      </c>
      <c r="M632" t="s">
        <v>465</v>
      </c>
      <c r="N632" s="3">
        <f>SUBTOTAL(9,N613:N631)</f>
        <v>5777.5955680425004</v>
      </c>
      <c r="O632" s="3">
        <f>SUBTOTAL(9,O613:O631)</f>
        <v>904.29892901525</v>
      </c>
      <c r="P632" s="3">
        <f>SUBTOTAL(9,P613:P631)</f>
        <v>597.06512901525002</v>
      </c>
      <c r="R632" s="3">
        <f>SUBTOTAL(9,R613:R631)</f>
        <v>7275.9528786000001</v>
      </c>
      <c r="S632" s="3">
        <f>SUBTOTAL(9,S613:S631)</f>
        <v>1446.0404615100001</v>
      </c>
      <c r="T632" s="3">
        <f>SUBTOTAL(9,T613:T631)</f>
        <v>1094.89046151</v>
      </c>
      <c r="V632" s="3">
        <f>SUBTOTAL(9,V613:V631)</f>
        <v>3525.1082848250003</v>
      </c>
      <c r="W632" s="3">
        <f>SUBTOTAL(9,W613:W631)</f>
        <v>775.79723267249994</v>
      </c>
      <c r="X632" s="3">
        <f>SUBTOTAL(9,X613:X631)</f>
        <v>525.68343267250009</v>
      </c>
      <c r="Z632" s="3">
        <f>SUBTOTAL(9,Z613:Z631)</f>
        <v>8956.0478250199976</v>
      </c>
      <c r="AA632" s="3">
        <f>SUBTOTAL(9,AA613:AA631)</f>
        <v>1489.9990915570002</v>
      </c>
      <c r="AB632" s="3">
        <f>SUBTOTAL(9,AB613:AB631)</f>
        <v>1138.8490915570001</v>
      </c>
      <c r="AD632" s="3">
        <f>SUBTOTAL(9,AD613:AD631)</f>
        <v>5421.5619831275008</v>
      </c>
      <c r="AE632" s="3">
        <f>SUBTOTAL(9,AE613:AE631)</f>
        <v>888.00779774575005</v>
      </c>
      <c r="AF632" s="3">
        <f>SUBTOTAL(9,AF613:AF631)</f>
        <v>580.77399774574997</v>
      </c>
      <c r="AH632" s="3">
        <f>SUBTOTAL(9,AH613:AH631)</f>
        <v>8626.1668257799993</v>
      </c>
      <c r="AI632" s="3">
        <f>SUBTOTAL(9,AI613:AI631)</f>
        <v>1461.540568223</v>
      </c>
      <c r="AJ632" s="3">
        <f>SUBTOTAL(9,AJ613:AJ631)</f>
        <v>1110.3905682229999</v>
      </c>
      <c r="AL632" s="3">
        <f>SUBTOTAL(9,AL613:AL631)</f>
        <v>5170.0084982224998</v>
      </c>
      <c r="AM632" s="3">
        <f>SUBTOTAL(9,AM613:AM631)</f>
        <v>874.54160520924995</v>
      </c>
      <c r="AN632" s="3">
        <f>SUBTOTAL(9,AN613:AN631)</f>
        <v>567.30780520925009</v>
      </c>
      <c r="AP632" s="3">
        <f>SUBTOTAL(9,AP613:AP631)</f>
        <v>8659.053787679999</v>
      </c>
      <c r="AQ632" s="3">
        <f>SUBTOTAL(9,AQ613:AQ631)</f>
        <v>1464.3088208880004</v>
      </c>
      <c r="AR632" s="3">
        <f>SUBTOTAL(9,AR613:AR631)</f>
        <v>1113.158820888</v>
      </c>
      <c r="AT632" s="3">
        <f>SUBTOTAL(9,AT613:AT631)</f>
        <v>5189.2593434600003</v>
      </c>
      <c r="AU632" s="3">
        <f>SUBTOTAL(9,AU613:AU631)</f>
        <v>875.55996361799998</v>
      </c>
      <c r="AV632" s="3">
        <f>SUBTOTAL(9,AV613:AV631)</f>
        <v>568.32616361800001</v>
      </c>
      <c r="AX632" s="3">
        <f>SUBTOTAL(9,AX613:AX631)</f>
        <v>43011.848381419994</v>
      </c>
      <c r="AY632" s="3">
        <f>SUBTOTAL(9,AY613:AY631)</f>
        <v>7384.1673722969999</v>
      </c>
      <c r="AZ632" s="3">
        <f>SUBTOTAL(9,AZ613:AZ631)</f>
        <v>5628.4173722969999</v>
      </c>
      <c r="BB632" s="3">
        <f>SUBTOTAL(9,BB613:BB631)</f>
        <v>25083.533677677493</v>
      </c>
      <c r="BC632" s="3">
        <f>SUBTOTAL(9,BC613:BC631)</f>
        <v>4318.2055282607507</v>
      </c>
      <c r="BD632" s="3">
        <f>SUBTOTAL(9,BD613:BD631)</f>
        <v>2839.1565282607498</v>
      </c>
    </row>
    <row r="633" spans="1:56">
      <c r="A633">
        <v>1</v>
      </c>
      <c r="B633" s="12" t="s">
        <v>147</v>
      </c>
      <c r="L633" s="3">
        <f>J632+K632+L632</f>
        <v>12188.033924578</v>
      </c>
      <c r="M633" t="s">
        <v>465</v>
      </c>
      <c r="P633" s="3">
        <f>N632+O632+P632</f>
        <v>7278.9596260730004</v>
      </c>
      <c r="T633" s="3">
        <f>R632+S632+T632</f>
        <v>9816.8838016200007</v>
      </c>
      <c r="X633" s="3">
        <f>V632+W632+X632</f>
        <v>4826.5889501700003</v>
      </c>
      <c r="AB633" s="3">
        <f>Z632+AA632+AB632</f>
        <v>11584.896008133997</v>
      </c>
      <c r="AF633" s="3">
        <f>AD632+AE632+AF632</f>
        <v>6890.3437786190007</v>
      </c>
      <c r="AJ633" s="3">
        <f>AH632+AI632+AJ632</f>
        <v>11198.097962225998</v>
      </c>
      <c r="AN633" s="3">
        <f>AL632+AM632+AN632</f>
        <v>6611.8579086409991</v>
      </c>
      <c r="AR633" s="3">
        <f>AP632+AQ632+AR632</f>
        <v>11236.521429455999</v>
      </c>
      <c r="AV633" s="3">
        <f>AT632+AU632+AV632</f>
        <v>6633.1454706959994</v>
      </c>
      <c r="AZ633" s="3">
        <f>AX632+AY632+AZ632</f>
        <v>56024.433126013995</v>
      </c>
      <c r="BD633" s="3">
        <f>BB632+BC632+BD632</f>
        <v>32240.895734198995</v>
      </c>
    </row>
    <row r="634" spans="1:56" outlineLevel="1">
      <c r="A634" s="36">
        <v>1</v>
      </c>
      <c r="M634" t="s">
        <v>465</v>
      </c>
    </row>
    <row r="635" spans="1:56" outlineLevel="1">
      <c r="A635" s="36">
        <v>1</v>
      </c>
    </row>
    <row r="636" spans="1:56" outlineLevel="1">
      <c r="A636" s="36">
        <v>1</v>
      </c>
      <c r="D636" s="9" t="s">
        <v>73</v>
      </c>
      <c r="N636" s="2">
        <f t="shared" ref="N636:P647" si="167">N613-J613</f>
        <v>279.60048912000002</v>
      </c>
      <c r="O636" s="2">
        <f t="shared" si="167"/>
        <v>11.420048911999999</v>
      </c>
      <c r="P636" s="2">
        <f t="shared" si="167"/>
        <v>-30.579951088000001</v>
      </c>
      <c r="V636" s="2">
        <f t="shared" ref="V636:X647" si="168">V613-R613</f>
        <v>31.882804800000031</v>
      </c>
      <c r="W636" s="2">
        <f t="shared" si="168"/>
        <v>13.34828048</v>
      </c>
      <c r="X636" s="2">
        <f t="shared" si="168"/>
        <v>-28.651719519999986</v>
      </c>
      <c r="AD636" s="2">
        <f t="shared" ref="AD636:AF647" si="169">AD613-Z613</f>
        <v>175.85964336000006</v>
      </c>
      <c r="AE636" s="2">
        <f t="shared" si="169"/>
        <v>12.241964335999995</v>
      </c>
      <c r="AF636" s="2">
        <f t="shared" si="169"/>
        <v>-29.758035664000005</v>
      </c>
      <c r="AL636" s="2">
        <f t="shared" ref="AL636:AN647" si="170">AL613-AH613</f>
        <v>93.812891040000068</v>
      </c>
      <c r="AM636" s="2">
        <f t="shared" si="170"/>
        <v>13.013289103999995</v>
      </c>
      <c r="AN636" s="2">
        <f t="shared" si="170"/>
        <v>-28.986710896000005</v>
      </c>
      <c r="AT636" s="2">
        <f t="shared" ref="AT636:AV647" si="171">AT613-AP613</f>
        <v>98.797290240000166</v>
      </c>
      <c r="AU636" s="2">
        <f t="shared" si="171"/>
        <v>12.923729024000011</v>
      </c>
      <c r="AV636" s="2">
        <f t="shared" si="171"/>
        <v>-29.076270975999989</v>
      </c>
      <c r="BB636" s="2">
        <f t="shared" ref="BB636:BD647" si="172">BB613-AX613</f>
        <v>679.95311855999898</v>
      </c>
      <c r="BC636" s="2">
        <f t="shared" si="172"/>
        <v>62.947311856000056</v>
      </c>
      <c r="BD636" s="2">
        <f t="shared" si="172"/>
        <v>-147.05268814399994</v>
      </c>
    </row>
    <row r="637" spans="1:56" outlineLevel="1">
      <c r="A637" s="36">
        <v>1</v>
      </c>
      <c r="D637" s="9" t="s">
        <v>20</v>
      </c>
      <c r="N637" s="2">
        <f t="shared" si="167"/>
        <v>-2346.4896000000003</v>
      </c>
      <c r="O637" s="2">
        <f t="shared" si="167"/>
        <v>-494.22400000000005</v>
      </c>
      <c r="P637" s="2">
        <f t="shared" si="167"/>
        <v>-247.11200000000002</v>
      </c>
      <c r="V637" s="2">
        <f t="shared" si="168"/>
        <v>-2011.2768000000001</v>
      </c>
      <c r="W637" s="2">
        <f t="shared" si="168"/>
        <v>-494.22400000000005</v>
      </c>
      <c r="X637" s="2">
        <f t="shared" si="168"/>
        <v>-247.11200000000002</v>
      </c>
      <c r="AD637" s="2">
        <f t="shared" si="169"/>
        <v>-2178.8832000000002</v>
      </c>
      <c r="AE637" s="2">
        <f t="shared" si="169"/>
        <v>-494.22400000000005</v>
      </c>
      <c r="AF637" s="2">
        <f t="shared" si="169"/>
        <v>-247.11200000000002</v>
      </c>
      <c r="AL637" s="2">
        <f t="shared" si="170"/>
        <v>-2178.8832000000002</v>
      </c>
      <c r="AM637" s="2">
        <f t="shared" si="170"/>
        <v>-494.22400000000005</v>
      </c>
      <c r="AN637" s="2">
        <f t="shared" si="170"/>
        <v>-247.11200000000002</v>
      </c>
      <c r="AT637" s="2">
        <f t="shared" si="171"/>
        <v>-2178.8832000000002</v>
      </c>
      <c r="AU637" s="2">
        <f t="shared" si="171"/>
        <v>-494.22400000000005</v>
      </c>
      <c r="AV637" s="2">
        <f t="shared" si="171"/>
        <v>-247.11200000000002</v>
      </c>
      <c r="BB637" s="2">
        <f t="shared" si="172"/>
        <v>-10894.416000000001</v>
      </c>
      <c r="BC637" s="2">
        <f t="shared" si="172"/>
        <v>-2471.1200000000003</v>
      </c>
      <c r="BD637" s="2">
        <f t="shared" si="172"/>
        <v>-1235.5600000000002</v>
      </c>
    </row>
    <row r="638" spans="1:56" outlineLevel="1">
      <c r="A638" s="36">
        <v>1</v>
      </c>
      <c r="D638" s="9" t="s">
        <v>22</v>
      </c>
      <c r="N638" s="2">
        <f t="shared" si="167"/>
        <v>716.43679999999983</v>
      </c>
      <c r="O638" s="2">
        <f t="shared" si="167"/>
        <v>151.46399999999997</v>
      </c>
      <c r="P638" s="2">
        <f t="shared" si="167"/>
        <v>52.221999999999994</v>
      </c>
      <c r="V638" s="2">
        <f t="shared" si="168"/>
        <v>194.19679999999994</v>
      </c>
      <c r="W638" s="2">
        <f t="shared" si="168"/>
        <v>61.703999999999979</v>
      </c>
      <c r="X638" s="2">
        <f t="shared" si="168"/>
        <v>19.582000000000001</v>
      </c>
      <c r="AD638" s="2">
        <f t="shared" si="169"/>
        <v>664.2127999999999</v>
      </c>
      <c r="AE638" s="2">
        <f t="shared" si="169"/>
        <v>151.46399999999997</v>
      </c>
      <c r="AF638" s="2">
        <f t="shared" si="169"/>
        <v>52.221999999999994</v>
      </c>
      <c r="AL638" s="2">
        <f t="shared" si="170"/>
        <v>664.2127999999999</v>
      </c>
      <c r="AM638" s="2">
        <f t="shared" si="170"/>
        <v>151.46399999999997</v>
      </c>
      <c r="AN638" s="2">
        <f t="shared" si="170"/>
        <v>52.221999999999994</v>
      </c>
      <c r="AT638" s="2">
        <f t="shared" si="171"/>
        <v>664.2127999999999</v>
      </c>
      <c r="AU638" s="2">
        <f t="shared" si="171"/>
        <v>151.46399999999997</v>
      </c>
      <c r="AV638" s="2">
        <f t="shared" si="171"/>
        <v>52.221999999999994</v>
      </c>
      <c r="BB638" s="2">
        <f t="shared" si="172"/>
        <v>2903.271999999999</v>
      </c>
      <c r="BC638" s="2">
        <f t="shared" si="172"/>
        <v>667.55999999999983</v>
      </c>
      <c r="BD638" s="2">
        <f t="shared" si="172"/>
        <v>228.46999999999997</v>
      </c>
    </row>
    <row r="639" spans="1:56" outlineLevel="1">
      <c r="A639" s="36">
        <v>1</v>
      </c>
      <c r="D639" s="9" t="s">
        <v>189</v>
      </c>
      <c r="N639" s="2">
        <f t="shared" si="167"/>
        <v>-147.82320000000004</v>
      </c>
      <c r="O639" s="2">
        <f t="shared" si="167"/>
        <v>-84.082320000000038</v>
      </c>
      <c r="P639" s="2">
        <f t="shared" si="167"/>
        <v>-94.342320000000029</v>
      </c>
      <c r="V639" s="2">
        <f t="shared" si="168"/>
        <v>-147.82320000000004</v>
      </c>
      <c r="W639" s="2">
        <f t="shared" si="168"/>
        <v>-84.082320000000038</v>
      </c>
      <c r="X639" s="2">
        <f t="shared" si="168"/>
        <v>-94.342320000000029</v>
      </c>
      <c r="AD639" s="2">
        <f t="shared" si="169"/>
        <v>-147.82320000000004</v>
      </c>
      <c r="AE639" s="2">
        <f t="shared" si="169"/>
        <v>-84.082320000000038</v>
      </c>
      <c r="AF639" s="2">
        <f t="shared" si="169"/>
        <v>-94.342320000000029</v>
      </c>
      <c r="AL639" s="2">
        <f t="shared" si="170"/>
        <v>-147.82320000000004</v>
      </c>
      <c r="AM639" s="2">
        <f t="shared" si="170"/>
        <v>-84.082320000000038</v>
      </c>
      <c r="AN639" s="2">
        <f t="shared" si="170"/>
        <v>-94.342320000000029</v>
      </c>
      <c r="AT639" s="2">
        <f t="shared" si="171"/>
        <v>-147.82320000000004</v>
      </c>
      <c r="AU639" s="2">
        <f t="shared" si="171"/>
        <v>-84.082320000000038</v>
      </c>
      <c r="AV639" s="2">
        <f t="shared" si="171"/>
        <v>-94.342320000000029</v>
      </c>
      <c r="BB639" s="2">
        <f t="shared" si="172"/>
        <v>-739.11600000000089</v>
      </c>
      <c r="BC639" s="2">
        <f t="shared" si="172"/>
        <v>-420.41160000000036</v>
      </c>
      <c r="BD639" s="2">
        <f t="shared" si="172"/>
        <v>-471.71160000000032</v>
      </c>
    </row>
    <row r="640" spans="1:56" outlineLevel="1">
      <c r="A640" s="36">
        <v>1</v>
      </c>
      <c r="D640" s="9" t="s">
        <v>26</v>
      </c>
      <c r="N640" s="2">
        <f t="shared" si="167"/>
        <v>48.95999999999998</v>
      </c>
      <c r="O640" s="2">
        <f t="shared" si="167"/>
        <v>29.199999999999996</v>
      </c>
      <c r="P640" s="2">
        <f t="shared" si="167"/>
        <v>10.479999999999999</v>
      </c>
      <c r="V640" s="2">
        <f t="shared" si="168"/>
        <v>48.95999999999998</v>
      </c>
      <c r="W640" s="2">
        <f t="shared" si="168"/>
        <v>29.199999999999996</v>
      </c>
      <c r="X640" s="2">
        <f t="shared" si="168"/>
        <v>10.479999999999999</v>
      </c>
      <c r="AD640" s="2">
        <f t="shared" si="169"/>
        <v>48.95999999999998</v>
      </c>
      <c r="AE640" s="2">
        <f t="shared" si="169"/>
        <v>29.199999999999996</v>
      </c>
      <c r="AF640" s="2">
        <f t="shared" si="169"/>
        <v>10.479999999999999</v>
      </c>
      <c r="AL640" s="2">
        <f t="shared" si="170"/>
        <v>48.95999999999998</v>
      </c>
      <c r="AM640" s="2">
        <f t="shared" si="170"/>
        <v>29.199999999999996</v>
      </c>
      <c r="AN640" s="2">
        <f t="shared" si="170"/>
        <v>10.479999999999999</v>
      </c>
      <c r="AT640" s="2">
        <f t="shared" si="171"/>
        <v>48.95999999999998</v>
      </c>
      <c r="AU640" s="2">
        <f t="shared" si="171"/>
        <v>29.199999999999996</v>
      </c>
      <c r="AV640" s="2">
        <f t="shared" si="171"/>
        <v>10.479999999999999</v>
      </c>
      <c r="BB640" s="2">
        <f t="shared" si="172"/>
        <v>244.79999999999995</v>
      </c>
      <c r="BC640" s="2">
        <f t="shared" si="172"/>
        <v>145.99999999999994</v>
      </c>
      <c r="BD640" s="2">
        <f t="shared" si="172"/>
        <v>52.399999999999991</v>
      </c>
    </row>
    <row r="641" spans="1:56" outlineLevel="1">
      <c r="A641" s="36">
        <v>1</v>
      </c>
      <c r="D641" s="9" t="s">
        <v>274</v>
      </c>
      <c r="N641" s="2">
        <f t="shared" si="167"/>
        <v>-436.30735326749999</v>
      </c>
      <c r="O641" s="2">
        <f t="shared" si="167"/>
        <v>-43.630735326749985</v>
      </c>
      <c r="P641" s="2">
        <f t="shared" si="167"/>
        <v>-43.630735326749985</v>
      </c>
      <c r="V641" s="2">
        <f t="shared" si="168"/>
        <v>-110.21527507500001</v>
      </c>
      <c r="W641" s="2">
        <f t="shared" si="168"/>
        <v>-11.0215275075</v>
      </c>
      <c r="X641" s="2">
        <f t="shared" si="168"/>
        <v>-11.0215275075</v>
      </c>
      <c r="AD641" s="2">
        <f t="shared" si="169"/>
        <v>-297.30946880250002</v>
      </c>
      <c r="AE641" s="2">
        <f t="shared" si="169"/>
        <v>-29.730946880249988</v>
      </c>
      <c r="AF641" s="2">
        <f t="shared" si="169"/>
        <v>-29.730946880249988</v>
      </c>
      <c r="AL641" s="2">
        <f t="shared" si="170"/>
        <v>-166.8672020475</v>
      </c>
      <c r="AM641" s="2">
        <f t="shared" si="170"/>
        <v>-16.686720204749999</v>
      </c>
      <c r="AN641" s="2">
        <f t="shared" si="170"/>
        <v>-16.686720204749999</v>
      </c>
      <c r="AT641" s="2">
        <f t="shared" si="171"/>
        <v>-182.01311766000001</v>
      </c>
      <c r="AU641" s="2">
        <f t="shared" si="171"/>
        <v>-18.201311766</v>
      </c>
      <c r="AV641" s="2">
        <f t="shared" si="171"/>
        <v>-18.201311766</v>
      </c>
      <c r="BB641" s="2">
        <f t="shared" si="172"/>
        <v>-1192.7124168525002</v>
      </c>
      <c r="BC641" s="2">
        <f t="shared" si="172"/>
        <v>-119.27124168524998</v>
      </c>
      <c r="BD641" s="2">
        <f t="shared" si="172"/>
        <v>-119.27124168524998</v>
      </c>
    </row>
    <row r="642" spans="1:56" outlineLevel="1">
      <c r="A642" s="36">
        <v>1</v>
      </c>
      <c r="D642" s="9" t="s">
        <v>290</v>
      </c>
      <c r="N642" s="2">
        <f t="shared" si="167"/>
        <v>-8.0495000000000019</v>
      </c>
      <c r="O642" s="2">
        <f t="shared" si="167"/>
        <v>-5.8054999999999994</v>
      </c>
      <c r="P642" s="2">
        <f t="shared" si="167"/>
        <v>-5.8054999999999994</v>
      </c>
      <c r="V642" s="2">
        <f t="shared" si="168"/>
        <v>-6.1879999999999988</v>
      </c>
      <c r="W642" s="2">
        <f t="shared" si="168"/>
        <v>-5.6184999999999992</v>
      </c>
      <c r="X642" s="2">
        <f t="shared" si="168"/>
        <v>-5.6184999999999992</v>
      </c>
      <c r="AD642" s="2">
        <f t="shared" si="169"/>
        <v>-7.2504999999999979</v>
      </c>
      <c r="AE642" s="2">
        <f t="shared" si="169"/>
        <v>-5.7204999999999995</v>
      </c>
      <c r="AF642" s="2">
        <f t="shared" si="169"/>
        <v>-5.7204999999999995</v>
      </c>
      <c r="AL642" s="2">
        <f t="shared" si="170"/>
        <v>-6.5109999999999992</v>
      </c>
      <c r="AM642" s="2">
        <f t="shared" si="170"/>
        <v>-5.6524999999999999</v>
      </c>
      <c r="AN642" s="2">
        <f t="shared" si="170"/>
        <v>-5.6524999999999999</v>
      </c>
      <c r="AT642" s="2">
        <f t="shared" si="171"/>
        <v>-6.5959999999999992</v>
      </c>
      <c r="AU642" s="2">
        <f t="shared" si="171"/>
        <v>-5.6694999999999993</v>
      </c>
      <c r="AV642" s="2">
        <f t="shared" si="171"/>
        <v>-5.6694999999999993</v>
      </c>
      <c r="BB642" s="2">
        <f t="shared" si="172"/>
        <v>-34.594999999999992</v>
      </c>
      <c r="BC642" s="2">
        <f t="shared" si="172"/>
        <v>-28.466499999999993</v>
      </c>
      <c r="BD642" s="2">
        <f t="shared" si="172"/>
        <v>-28.466499999999993</v>
      </c>
    </row>
    <row r="643" spans="1:56" outlineLevel="1">
      <c r="A643" s="36">
        <v>1</v>
      </c>
      <c r="D643" s="9" t="s">
        <v>296</v>
      </c>
      <c r="N643" s="2">
        <f t="shared" si="167"/>
        <v>-1098.7925</v>
      </c>
      <c r="O643" s="2">
        <f t="shared" si="167"/>
        <v>-109.87925000000001</v>
      </c>
      <c r="P643" s="2">
        <f t="shared" si="167"/>
        <v>-109.87925000000001</v>
      </c>
      <c r="V643" s="2">
        <f t="shared" si="168"/>
        <v>-1098.7925</v>
      </c>
      <c r="W643" s="2">
        <f t="shared" si="168"/>
        <v>-109.87925000000001</v>
      </c>
      <c r="X643" s="2">
        <f t="shared" si="168"/>
        <v>-109.87925000000001</v>
      </c>
      <c r="AD643" s="2">
        <f t="shared" si="169"/>
        <v>-1098.7925</v>
      </c>
      <c r="AE643" s="2">
        <f t="shared" si="169"/>
        <v>-109.87925000000001</v>
      </c>
      <c r="AF643" s="2">
        <f t="shared" si="169"/>
        <v>-109.87925000000001</v>
      </c>
      <c r="AL643" s="2">
        <f t="shared" si="170"/>
        <v>-1098.7925</v>
      </c>
      <c r="AM643" s="2">
        <f t="shared" si="170"/>
        <v>-109.87925000000001</v>
      </c>
      <c r="AN643" s="2">
        <f t="shared" si="170"/>
        <v>-109.87925000000001</v>
      </c>
      <c r="AT643" s="2">
        <f t="shared" si="171"/>
        <v>-1098.7925</v>
      </c>
      <c r="AU643" s="2">
        <f t="shared" si="171"/>
        <v>-109.87925000000001</v>
      </c>
      <c r="AV643" s="2">
        <f t="shared" si="171"/>
        <v>-109.87925000000001</v>
      </c>
      <c r="BB643" s="2">
        <f t="shared" si="172"/>
        <v>-5493.9624999999996</v>
      </c>
      <c r="BC643" s="2">
        <f t="shared" si="172"/>
        <v>-549.39625000000001</v>
      </c>
      <c r="BD643" s="2">
        <f t="shared" si="172"/>
        <v>-549.39625000000001</v>
      </c>
    </row>
    <row r="644" spans="1:56" outlineLevel="1">
      <c r="A644" s="36">
        <v>1</v>
      </c>
      <c r="D644" s="9" t="s">
        <v>306</v>
      </c>
      <c r="N644" s="2">
        <f t="shared" si="167"/>
        <v>-29.877499999999998</v>
      </c>
      <c r="O644" s="2">
        <f t="shared" si="167"/>
        <v>-2.9877500000000006</v>
      </c>
      <c r="P644" s="2">
        <f t="shared" si="167"/>
        <v>-2.9877500000000006</v>
      </c>
      <c r="V644" s="2">
        <f t="shared" si="168"/>
        <v>-29.877499999999998</v>
      </c>
      <c r="W644" s="2">
        <f t="shared" si="168"/>
        <v>-2.9877500000000006</v>
      </c>
      <c r="X644" s="2">
        <f t="shared" si="168"/>
        <v>-2.9877500000000006</v>
      </c>
      <c r="AD644" s="2">
        <f t="shared" si="169"/>
        <v>-29.877499999999998</v>
      </c>
      <c r="AE644" s="2">
        <f t="shared" si="169"/>
        <v>-2.9877500000000006</v>
      </c>
      <c r="AF644" s="2">
        <f t="shared" si="169"/>
        <v>-2.9877500000000006</v>
      </c>
      <c r="AL644" s="2">
        <f t="shared" si="170"/>
        <v>-29.877499999999998</v>
      </c>
      <c r="AM644" s="2">
        <f t="shared" si="170"/>
        <v>-2.9877500000000006</v>
      </c>
      <c r="AN644" s="2">
        <f t="shared" si="170"/>
        <v>-2.9877500000000006</v>
      </c>
      <c r="AT644" s="2">
        <f t="shared" si="171"/>
        <v>-29.877499999999998</v>
      </c>
      <c r="AU644" s="2">
        <f t="shared" si="171"/>
        <v>-2.9877500000000006</v>
      </c>
      <c r="AV644" s="2">
        <f t="shared" si="171"/>
        <v>-2.9877500000000006</v>
      </c>
      <c r="BB644" s="2">
        <f t="shared" si="172"/>
        <v>-149.38749999999999</v>
      </c>
      <c r="BC644" s="2">
        <f t="shared" si="172"/>
        <v>-14.938750000000002</v>
      </c>
      <c r="BD644" s="2">
        <f t="shared" si="172"/>
        <v>-14.938750000000002</v>
      </c>
    </row>
    <row r="645" spans="1:56" outlineLevel="1">
      <c r="A645" s="36">
        <v>1</v>
      </c>
      <c r="D645" s="9" t="s">
        <v>309</v>
      </c>
      <c r="N645" s="2">
        <f t="shared" si="167"/>
        <v>-60.557185260000011</v>
      </c>
      <c r="O645" s="2">
        <f t="shared" si="167"/>
        <v>0</v>
      </c>
      <c r="P645" s="2">
        <f t="shared" si="167"/>
        <v>0</v>
      </c>
      <c r="V645" s="2">
        <f t="shared" si="168"/>
        <v>-15.297305399999996</v>
      </c>
      <c r="W645" s="2">
        <f t="shared" si="168"/>
        <v>0</v>
      </c>
      <c r="X645" s="2">
        <f t="shared" si="168"/>
        <v>0</v>
      </c>
      <c r="AD645" s="2">
        <f t="shared" si="169"/>
        <v>-41.265003780000001</v>
      </c>
      <c r="AE645" s="2">
        <f t="shared" si="169"/>
        <v>0</v>
      </c>
      <c r="AF645" s="2">
        <f t="shared" si="169"/>
        <v>0</v>
      </c>
      <c r="AL645" s="2">
        <f t="shared" si="170"/>
        <v>-23.160297419999999</v>
      </c>
      <c r="AM645" s="2">
        <f t="shared" si="170"/>
        <v>0</v>
      </c>
      <c r="AN645" s="2">
        <f t="shared" si="170"/>
        <v>0</v>
      </c>
      <c r="AT645" s="2">
        <f t="shared" si="171"/>
        <v>-25.262471519999998</v>
      </c>
      <c r="AU645" s="2">
        <f t="shared" si="171"/>
        <v>0</v>
      </c>
      <c r="AV645" s="2">
        <f t="shared" si="171"/>
        <v>0</v>
      </c>
      <c r="BB645" s="2">
        <f t="shared" si="172"/>
        <v>-165.54226338000007</v>
      </c>
      <c r="BC645" s="2">
        <f t="shared" si="172"/>
        <v>0</v>
      </c>
      <c r="BD645" s="2">
        <f t="shared" si="172"/>
        <v>0</v>
      </c>
    </row>
    <row r="646" spans="1:56" outlineLevel="1">
      <c r="A646" s="36">
        <v>1</v>
      </c>
      <c r="D646" s="9" t="s">
        <v>315</v>
      </c>
      <c r="N646" s="2">
        <f t="shared" si="167"/>
        <v>-172.08679688999999</v>
      </c>
      <c r="O646" s="2">
        <f t="shared" si="167"/>
        <v>-17.208679688999997</v>
      </c>
      <c r="P646" s="2">
        <f t="shared" si="167"/>
        <v>-17.208679688999997</v>
      </c>
      <c r="V646" s="2">
        <f t="shared" si="168"/>
        <v>-144.3684681</v>
      </c>
      <c r="W646" s="2">
        <f t="shared" si="168"/>
        <v>-14.436846809999999</v>
      </c>
      <c r="X646" s="2">
        <f t="shared" si="168"/>
        <v>-14.436846809999999</v>
      </c>
      <c r="AD646" s="2">
        <f t="shared" si="169"/>
        <v>-160.27176266999999</v>
      </c>
      <c r="AE646" s="2">
        <f t="shared" si="169"/>
        <v>-16.027176266999998</v>
      </c>
      <c r="AF646" s="2">
        <f t="shared" si="169"/>
        <v>-16.027176266999998</v>
      </c>
      <c r="AL646" s="2">
        <f t="shared" si="170"/>
        <v>-149.18396912999998</v>
      </c>
      <c r="AM646" s="2">
        <f t="shared" si="170"/>
        <v>-14.918396913</v>
      </c>
      <c r="AN646" s="2">
        <f t="shared" si="170"/>
        <v>-14.918396913</v>
      </c>
      <c r="AT646" s="2">
        <f t="shared" si="171"/>
        <v>-150.47139528</v>
      </c>
      <c r="AU646" s="2">
        <f t="shared" si="171"/>
        <v>-15.047139528000001</v>
      </c>
      <c r="AV646" s="2">
        <f t="shared" si="171"/>
        <v>-15.047139528000001</v>
      </c>
      <c r="BB646" s="2">
        <f t="shared" si="172"/>
        <v>-776.38239206999992</v>
      </c>
      <c r="BC646" s="2">
        <f t="shared" si="172"/>
        <v>-77.638239206999998</v>
      </c>
      <c r="BD646" s="2">
        <f t="shared" si="172"/>
        <v>-77.638239206999998</v>
      </c>
    </row>
    <row r="647" spans="1:56" outlineLevel="1">
      <c r="A647" s="36">
        <v>1</v>
      </c>
      <c r="D647" s="9" t="s">
        <v>372</v>
      </c>
      <c r="N647" s="2">
        <f t="shared" si="167"/>
        <v>-95.199149999999989</v>
      </c>
      <c r="O647" s="2">
        <f t="shared" si="167"/>
        <v>-9.5199150000000028</v>
      </c>
      <c r="P647" s="2">
        <f t="shared" si="167"/>
        <v>-9.5199150000000028</v>
      </c>
      <c r="V647" s="2">
        <f t="shared" si="168"/>
        <v>-95.199149999999989</v>
      </c>
      <c r="W647" s="2">
        <f t="shared" si="168"/>
        <v>-9.5199150000000028</v>
      </c>
      <c r="X647" s="2">
        <f t="shared" si="168"/>
        <v>-9.5199150000000028</v>
      </c>
      <c r="AD647" s="2">
        <f t="shared" si="169"/>
        <v>-95.199149999999989</v>
      </c>
      <c r="AE647" s="2">
        <f t="shared" si="169"/>
        <v>-9.5199150000000028</v>
      </c>
      <c r="AF647" s="2">
        <f t="shared" si="169"/>
        <v>-9.5199150000000028</v>
      </c>
      <c r="AL647" s="2">
        <f t="shared" si="170"/>
        <v>-95.199149999999989</v>
      </c>
      <c r="AM647" s="2">
        <f t="shared" si="170"/>
        <v>-9.5199150000000028</v>
      </c>
      <c r="AN647" s="2">
        <f t="shared" si="170"/>
        <v>-9.5199150000000028</v>
      </c>
      <c r="AT647" s="2">
        <f t="shared" si="171"/>
        <v>-95.199149999999989</v>
      </c>
      <c r="AU647" s="2">
        <f t="shared" si="171"/>
        <v>-9.5199150000000028</v>
      </c>
      <c r="AV647" s="2">
        <f t="shared" si="171"/>
        <v>-9.5199150000000028</v>
      </c>
      <c r="BB647" s="2">
        <f t="shared" si="172"/>
        <v>-475.99574999999993</v>
      </c>
      <c r="BC647" s="2">
        <f t="shared" si="172"/>
        <v>-47.599575000000009</v>
      </c>
      <c r="BD647" s="2">
        <f t="shared" si="172"/>
        <v>-47.599575000000009</v>
      </c>
    </row>
    <row r="648" spans="1:56" outlineLevel="1">
      <c r="A648" s="36"/>
      <c r="D648" s="206" t="s">
        <v>404</v>
      </c>
      <c r="N648" s="2"/>
      <c r="O648" s="2"/>
      <c r="P648" s="2"/>
      <c r="V648" s="2"/>
      <c r="W648" s="2"/>
      <c r="X648" s="2"/>
      <c r="AD648" s="2"/>
      <c r="AE648" s="2"/>
      <c r="AF648" s="2"/>
      <c r="AL648" s="2"/>
      <c r="AM648" s="2"/>
      <c r="AN648" s="2"/>
      <c r="AT648" s="2"/>
      <c r="AU648" s="2"/>
      <c r="AV648" s="2"/>
      <c r="BB648" s="2"/>
      <c r="BC648" s="2"/>
      <c r="BD648" s="2"/>
    </row>
    <row r="649" spans="1:56" outlineLevel="1">
      <c r="A649" s="36"/>
      <c r="D649" s="206" t="s">
        <v>424</v>
      </c>
      <c r="N649" s="2"/>
      <c r="O649" s="2"/>
      <c r="P649" s="2"/>
      <c r="V649" s="2"/>
      <c r="W649" s="2"/>
      <c r="X649" s="2"/>
      <c r="AD649" s="2"/>
      <c r="AE649" s="2"/>
      <c r="AF649" s="2"/>
      <c r="AL649" s="2"/>
      <c r="AM649" s="2"/>
      <c r="AN649" s="2"/>
      <c r="AT649" s="2"/>
      <c r="AU649" s="2"/>
      <c r="AV649" s="2"/>
      <c r="BB649" s="2"/>
      <c r="BC649" s="2"/>
      <c r="BD649" s="2"/>
    </row>
    <row r="650" spans="1:56" outlineLevel="1">
      <c r="A650" s="36">
        <v>1</v>
      </c>
      <c r="D650" s="9" t="s">
        <v>336</v>
      </c>
      <c r="N650" s="2">
        <f t="shared" ref="N650:P655" si="173">N627-J627</f>
        <v>107.72400000000002</v>
      </c>
      <c r="O650" s="2">
        <f t="shared" si="173"/>
        <v>57.342000000000006</v>
      </c>
      <c r="P650" s="2">
        <f t="shared" si="173"/>
        <v>41.266000000000005</v>
      </c>
      <c r="V650" s="2">
        <f t="shared" ref="V650:X655" si="174">V627-R627</f>
        <v>107.72400000000002</v>
      </c>
      <c r="W650" s="2">
        <f t="shared" si="174"/>
        <v>57.342000000000006</v>
      </c>
      <c r="X650" s="2">
        <f t="shared" si="174"/>
        <v>41.266000000000005</v>
      </c>
      <c r="AD650" s="2">
        <f t="shared" ref="AD650:AF655" si="175">AD627-Z627</f>
        <v>107.72400000000002</v>
      </c>
      <c r="AE650" s="2">
        <f t="shared" si="175"/>
        <v>57.342000000000006</v>
      </c>
      <c r="AF650" s="2">
        <f t="shared" si="175"/>
        <v>41.266000000000005</v>
      </c>
      <c r="AL650" s="2">
        <f t="shared" ref="AL650:AN655" si="176">AL627-AH627</f>
        <v>107.72400000000002</v>
      </c>
      <c r="AM650" s="2">
        <f t="shared" si="176"/>
        <v>57.342000000000006</v>
      </c>
      <c r="AN650" s="2">
        <f t="shared" si="176"/>
        <v>41.266000000000005</v>
      </c>
      <c r="AT650" s="2">
        <f t="shared" ref="AT650:AV655" si="177">AT627-AP627</f>
        <v>107.72400000000002</v>
      </c>
      <c r="AU650" s="2">
        <f t="shared" si="177"/>
        <v>57.342000000000006</v>
      </c>
      <c r="AV650" s="2">
        <f t="shared" si="177"/>
        <v>41.266000000000005</v>
      </c>
      <c r="BB650" s="2">
        <f t="shared" ref="BB650:BD655" si="178">BB627-AX627</f>
        <v>538.62000000000012</v>
      </c>
      <c r="BC650" s="2">
        <f t="shared" si="178"/>
        <v>286.71000000000004</v>
      </c>
      <c r="BD650" s="2">
        <f t="shared" si="178"/>
        <v>206.33000000000004</v>
      </c>
    </row>
    <row r="651" spans="1:56" outlineLevel="1">
      <c r="A651" s="36">
        <v>1</v>
      </c>
      <c r="D651" s="9" t="s">
        <v>359</v>
      </c>
      <c r="N651" s="2">
        <f t="shared" si="173"/>
        <v>-208.19200000000001</v>
      </c>
      <c r="O651" s="2">
        <f t="shared" si="173"/>
        <v>-66.510400000000004</v>
      </c>
      <c r="P651" s="2">
        <f t="shared" si="173"/>
        <v>-53.655199999999994</v>
      </c>
      <c r="V651" s="2">
        <f t="shared" si="174"/>
        <v>-208.19200000000001</v>
      </c>
      <c r="W651" s="2">
        <f t="shared" si="174"/>
        <v>-66.510400000000004</v>
      </c>
      <c r="X651" s="2">
        <f t="shared" si="174"/>
        <v>-53.655199999999994</v>
      </c>
      <c r="AD651" s="2">
        <f t="shared" si="175"/>
        <v>-208.19200000000001</v>
      </c>
      <c r="AE651" s="2">
        <f t="shared" si="175"/>
        <v>-66.510400000000004</v>
      </c>
      <c r="AF651" s="2">
        <f t="shared" si="175"/>
        <v>-53.655199999999994</v>
      </c>
      <c r="AL651" s="2">
        <f t="shared" si="176"/>
        <v>-208.19200000000001</v>
      </c>
      <c r="AM651" s="2">
        <f t="shared" si="176"/>
        <v>-66.510400000000004</v>
      </c>
      <c r="AN651" s="2">
        <f t="shared" si="176"/>
        <v>-53.655199999999994</v>
      </c>
      <c r="AT651" s="2">
        <f t="shared" si="177"/>
        <v>-208.19200000000001</v>
      </c>
      <c r="AU651" s="2">
        <f t="shared" si="177"/>
        <v>-66.510400000000004</v>
      </c>
      <c r="AV651" s="2">
        <f t="shared" si="177"/>
        <v>-53.655199999999994</v>
      </c>
      <c r="BB651" s="2">
        <f t="shared" si="178"/>
        <v>-1040.96</v>
      </c>
      <c r="BC651" s="2">
        <f t="shared" si="178"/>
        <v>-332.55200000000002</v>
      </c>
      <c r="BD651" s="2">
        <f t="shared" si="178"/>
        <v>-268.27599999999995</v>
      </c>
    </row>
    <row r="652" spans="1:56" outlineLevel="1">
      <c r="A652" s="36">
        <v>1</v>
      </c>
      <c r="D652" s="9" t="s">
        <v>360</v>
      </c>
      <c r="N652" s="2">
        <f t="shared" si="173"/>
        <v>-203.6</v>
      </c>
      <c r="O652" s="2">
        <f t="shared" si="173"/>
        <v>-57.8</v>
      </c>
      <c r="P652" s="2">
        <f t="shared" si="173"/>
        <v>-39.699999999999996</v>
      </c>
      <c r="V652" s="2">
        <f t="shared" si="174"/>
        <v>-203.6</v>
      </c>
      <c r="W652" s="2">
        <f t="shared" si="174"/>
        <v>-57.8</v>
      </c>
      <c r="X652" s="2">
        <f t="shared" si="174"/>
        <v>-39.699999999999996</v>
      </c>
      <c r="AD652" s="2">
        <f t="shared" si="175"/>
        <v>-203.6</v>
      </c>
      <c r="AE652" s="2">
        <f t="shared" si="175"/>
        <v>-57.8</v>
      </c>
      <c r="AF652" s="2">
        <f t="shared" si="175"/>
        <v>-39.699999999999996</v>
      </c>
      <c r="AL652" s="2">
        <f t="shared" si="176"/>
        <v>-203.6</v>
      </c>
      <c r="AM652" s="2">
        <f t="shared" si="176"/>
        <v>-57.8</v>
      </c>
      <c r="AN652" s="2">
        <f t="shared" si="176"/>
        <v>-39.699999999999996</v>
      </c>
      <c r="AT652" s="2">
        <f t="shared" si="177"/>
        <v>-203.6</v>
      </c>
      <c r="AU652" s="2">
        <f t="shared" si="177"/>
        <v>-57.8</v>
      </c>
      <c r="AV652" s="2">
        <f t="shared" si="177"/>
        <v>-39.699999999999996</v>
      </c>
      <c r="BB652" s="2">
        <f t="shared" si="178"/>
        <v>-1018</v>
      </c>
      <c r="BC652" s="2">
        <f t="shared" si="178"/>
        <v>-289</v>
      </c>
      <c r="BD652" s="2">
        <f t="shared" si="178"/>
        <v>-198.49999999999997</v>
      </c>
    </row>
    <row r="653" spans="1:56" outlineLevel="1">
      <c r="A653" s="36">
        <v>1</v>
      </c>
      <c r="D653" s="9" t="s">
        <v>361</v>
      </c>
      <c r="N653" s="2">
        <f t="shared" si="173"/>
        <v>-214.57599999999999</v>
      </c>
      <c r="O653" s="2">
        <f t="shared" si="173"/>
        <v>-68.775999999999996</v>
      </c>
      <c r="P653" s="2">
        <f t="shared" si="173"/>
        <v>-47.875999999999998</v>
      </c>
      <c r="V653" s="2">
        <f t="shared" si="174"/>
        <v>-214.57599999999999</v>
      </c>
      <c r="W653" s="2">
        <f t="shared" si="174"/>
        <v>-68.775999999999996</v>
      </c>
      <c r="X653" s="2">
        <f t="shared" si="174"/>
        <v>-47.875999999999998</v>
      </c>
      <c r="AD653" s="2">
        <f t="shared" si="175"/>
        <v>-214.57599999999999</v>
      </c>
      <c r="AE653" s="2">
        <f t="shared" si="175"/>
        <v>-68.775999999999996</v>
      </c>
      <c r="AF653" s="2">
        <f t="shared" si="175"/>
        <v>-47.875999999999998</v>
      </c>
      <c r="AL653" s="2">
        <f t="shared" si="176"/>
        <v>-214.57599999999999</v>
      </c>
      <c r="AM653" s="2">
        <f t="shared" si="176"/>
        <v>-68.775999999999996</v>
      </c>
      <c r="AN653" s="2">
        <f t="shared" si="176"/>
        <v>-47.875999999999998</v>
      </c>
      <c r="AT653" s="2">
        <f t="shared" si="177"/>
        <v>-214.57599999999999</v>
      </c>
      <c r="AU653" s="2">
        <f t="shared" si="177"/>
        <v>-68.775999999999996</v>
      </c>
      <c r="AV653" s="2">
        <f t="shared" si="177"/>
        <v>-47.875999999999998</v>
      </c>
      <c r="BB653" s="2">
        <f t="shared" si="178"/>
        <v>-1072.8799999999999</v>
      </c>
      <c r="BC653" s="2">
        <f t="shared" si="178"/>
        <v>-343.88</v>
      </c>
      <c r="BD653" s="2">
        <f t="shared" si="178"/>
        <v>-239.38</v>
      </c>
    </row>
    <row r="654" spans="1:56" outlineLevel="1">
      <c r="A654" s="36">
        <v>1</v>
      </c>
      <c r="D654" s="9" t="s">
        <v>31</v>
      </c>
      <c r="N654" s="2">
        <f t="shared" si="173"/>
        <v>-17</v>
      </c>
      <c r="O654" s="2">
        <f t="shared" si="173"/>
        <v>-17</v>
      </c>
      <c r="P654" s="2">
        <f t="shared" si="173"/>
        <v>-17</v>
      </c>
      <c r="V654" s="2">
        <f t="shared" si="174"/>
        <v>-17</v>
      </c>
      <c r="W654" s="2">
        <f t="shared" si="174"/>
        <v>-17</v>
      </c>
      <c r="X654" s="2">
        <f t="shared" si="174"/>
        <v>-17</v>
      </c>
      <c r="AD654" s="2">
        <f t="shared" si="175"/>
        <v>-17</v>
      </c>
      <c r="AE654" s="2">
        <f t="shared" si="175"/>
        <v>-17</v>
      </c>
      <c r="AF654" s="2">
        <f t="shared" si="175"/>
        <v>-17</v>
      </c>
      <c r="AL654" s="2">
        <f t="shared" si="176"/>
        <v>-17</v>
      </c>
      <c r="AM654" s="2">
        <f t="shared" si="176"/>
        <v>-17</v>
      </c>
      <c r="AN654" s="2">
        <f t="shared" si="176"/>
        <v>-17</v>
      </c>
      <c r="AT654" s="2">
        <f t="shared" si="177"/>
        <v>-17</v>
      </c>
      <c r="AU654" s="2">
        <f t="shared" si="177"/>
        <v>-17</v>
      </c>
      <c r="AV654" s="2">
        <f t="shared" si="177"/>
        <v>-17</v>
      </c>
      <c r="BB654" s="2">
        <f t="shared" si="178"/>
        <v>-85</v>
      </c>
      <c r="BC654" s="2">
        <f t="shared" si="178"/>
        <v>-85</v>
      </c>
      <c r="BD654" s="2">
        <f t="shared" si="178"/>
        <v>-85</v>
      </c>
    </row>
    <row r="655" spans="1:56" outlineLevel="1">
      <c r="A655" s="36">
        <v>1</v>
      </c>
      <c r="D655" s="61" t="s">
        <v>104</v>
      </c>
      <c r="N655" s="2">
        <f t="shared" si="173"/>
        <v>-3717.0314962974981</v>
      </c>
      <c r="O655" s="2">
        <f t="shared" si="173"/>
        <v>-617.97950110375018</v>
      </c>
      <c r="P655" s="2">
        <f t="shared" si="173"/>
        <v>-574.06330110375006</v>
      </c>
      <c r="V655" s="2">
        <f t="shared" si="174"/>
        <v>-3750.8445937749998</v>
      </c>
      <c r="W655" s="2">
        <f t="shared" si="174"/>
        <v>-670.24322883750017</v>
      </c>
      <c r="X655" s="2">
        <f t="shared" si="174"/>
        <v>-569.20702883749993</v>
      </c>
      <c r="AD655" s="2">
        <f t="shared" si="175"/>
        <v>-3534.4858418924969</v>
      </c>
      <c r="AE655" s="2">
        <f t="shared" si="175"/>
        <v>-601.9912938112501</v>
      </c>
      <c r="AF655" s="2">
        <f t="shared" si="175"/>
        <v>-558.0750938112501</v>
      </c>
      <c r="AL655" s="2">
        <f t="shared" si="176"/>
        <v>-3456.1583275574994</v>
      </c>
      <c r="AM655" s="2">
        <f t="shared" si="176"/>
        <v>-586.99896301375009</v>
      </c>
      <c r="AN655" s="2">
        <f t="shared" si="176"/>
        <v>-543.08276301374985</v>
      </c>
      <c r="AT655" s="2">
        <f t="shared" si="177"/>
        <v>-3469.7944442199987</v>
      </c>
      <c r="AU655" s="2">
        <f t="shared" si="177"/>
        <v>-588.74885727000037</v>
      </c>
      <c r="AV655" s="2">
        <f t="shared" si="177"/>
        <v>-544.83265727000003</v>
      </c>
      <c r="BB655" s="2">
        <f t="shared" si="178"/>
        <v>-17928.314703742501</v>
      </c>
      <c r="BC655" s="2">
        <f t="shared" si="178"/>
        <v>-3065.9618440362492</v>
      </c>
      <c r="BD655" s="2">
        <f t="shared" si="178"/>
        <v>-2789.2608440362501</v>
      </c>
    </row>
    <row r="656" spans="1:56" outlineLevel="1">
      <c r="A656" s="36">
        <v>1</v>
      </c>
      <c r="P656" s="2">
        <f>N655+O655+P655</f>
        <v>-4909.0742985049983</v>
      </c>
      <c r="X656" s="2">
        <f>V655+W655+X655</f>
        <v>-4990.2948514499994</v>
      </c>
      <c r="AF656" s="2">
        <f>AD655+AE655+AF655</f>
        <v>-4694.5522295149967</v>
      </c>
      <c r="AN656" s="2">
        <f>AL655+AM655+AN655</f>
        <v>-4586.2400535849993</v>
      </c>
      <c r="AV656" s="2">
        <f>AT655+AU655+AV655</f>
        <v>-4603.3759587599989</v>
      </c>
      <c r="BD656" s="2">
        <f>BB655+BC655+BD655</f>
        <v>-23783.537391815</v>
      </c>
    </row>
    <row r="657" spans="1:56">
      <c r="A657" s="36">
        <v>1</v>
      </c>
      <c r="B657">
        <v>3</v>
      </c>
      <c r="C657" t="s">
        <v>376</v>
      </c>
    </row>
    <row r="658" spans="1:56">
      <c r="A658" s="36">
        <v>1</v>
      </c>
      <c r="B658">
        <v>3</v>
      </c>
      <c r="D658" s="25"/>
      <c r="J658" s="18" t="s">
        <v>8</v>
      </c>
      <c r="K658" s="18" t="s">
        <v>9</v>
      </c>
      <c r="L658" s="18" t="s">
        <v>10</v>
      </c>
      <c r="N658" s="18" t="s">
        <v>8</v>
      </c>
      <c r="O658" s="18" t="s">
        <v>9</v>
      </c>
      <c r="P658" s="18" t="s">
        <v>10</v>
      </c>
      <c r="R658" s="18" t="s">
        <v>8</v>
      </c>
      <c r="S658" s="18" t="s">
        <v>9</v>
      </c>
      <c r="T658" s="18" t="s">
        <v>10</v>
      </c>
      <c r="V658" s="18" t="s">
        <v>8</v>
      </c>
      <c r="W658" s="18" t="s">
        <v>9</v>
      </c>
      <c r="X658" s="18" t="s">
        <v>10</v>
      </c>
      <c r="Z658" s="18" t="s">
        <v>8</v>
      </c>
      <c r="AA658" s="18" t="s">
        <v>9</v>
      </c>
      <c r="AB658" s="18" t="s">
        <v>10</v>
      </c>
      <c r="AD658" s="18" t="s">
        <v>8</v>
      </c>
      <c r="AE658" s="18" t="s">
        <v>9</v>
      </c>
      <c r="AF658" s="18" t="s">
        <v>10</v>
      </c>
      <c r="AH658" s="18" t="s">
        <v>8</v>
      </c>
      <c r="AI658" s="18" t="s">
        <v>9</v>
      </c>
      <c r="AJ658" s="18" t="s">
        <v>10</v>
      </c>
      <c r="AL658" s="18" t="s">
        <v>8</v>
      </c>
      <c r="AM658" s="18" t="s">
        <v>9</v>
      </c>
      <c r="AN658" s="18" t="s">
        <v>10</v>
      </c>
      <c r="AP658" s="18" t="s">
        <v>8</v>
      </c>
      <c r="AQ658" s="18" t="s">
        <v>9</v>
      </c>
      <c r="AR658" s="18" t="s">
        <v>10</v>
      </c>
      <c r="AT658" s="18" t="s">
        <v>8</v>
      </c>
      <c r="AU658" s="18" t="s">
        <v>9</v>
      </c>
      <c r="AV658" s="18" t="s">
        <v>10</v>
      </c>
      <c r="AX658" s="18" t="s">
        <v>8</v>
      </c>
      <c r="AY658" s="18" t="s">
        <v>9</v>
      </c>
      <c r="AZ658" s="18" t="s">
        <v>10</v>
      </c>
      <c r="BB658" s="18" t="s">
        <v>8</v>
      </c>
      <c r="BC658" s="18" t="s">
        <v>9</v>
      </c>
      <c r="BD658" s="18" t="s">
        <v>10</v>
      </c>
    </row>
    <row r="659" spans="1:56" ht="19.5">
      <c r="A659" s="36">
        <v>1</v>
      </c>
      <c r="B659">
        <v>3</v>
      </c>
      <c r="D659" s="47" t="s">
        <v>18</v>
      </c>
      <c r="J659" s="3">
        <f>J613</f>
        <v>2491.4431658000003</v>
      </c>
      <c r="K659" s="3">
        <f t="shared" ref="K659:L663" si="179">K613</f>
        <v>187.54431657999999</v>
      </c>
      <c r="L659" s="3">
        <f t="shared" si="179"/>
        <v>187.54431657999999</v>
      </c>
      <c r="N659" s="3">
        <f>N613</f>
        <v>2771.0436549200003</v>
      </c>
      <c r="O659" s="3">
        <f t="shared" ref="O659:P659" si="180">O613</f>
        <v>198.96436549199998</v>
      </c>
      <c r="P659" s="3">
        <f t="shared" si="180"/>
        <v>156.96436549199998</v>
      </c>
      <c r="R659" s="3">
        <f t="shared" ref="R659:T663" si="181">R613</f>
        <v>1092.959482</v>
      </c>
      <c r="S659" s="3">
        <f t="shared" si="181"/>
        <v>148.49594819999999</v>
      </c>
      <c r="T659" s="3">
        <f t="shared" si="181"/>
        <v>148.49594819999999</v>
      </c>
      <c r="V659" s="3">
        <f t="shared" ref="V659:X663" si="182">V613</f>
        <v>1124.8422868</v>
      </c>
      <c r="W659" s="3">
        <f t="shared" si="182"/>
        <v>161.84422867999999</v>
      </c>
      <c r="X659" s="3">
        <f t="shared" si="182"/>
        <v>119.84422868</v>
      </c>
      <c r="Z659" s="3">
        <f t="shared" ref="Z659:AB663" si="183">Z613</f>
        <v>2327.2023374</v>
      </c>
      <c r="AA659" s="3">
        <f t="shared" si="183"/>
        <v>171.12023373999997</v>
      </c>
      <c r="AB659" s="3">
        <f t="shared" si="183"/>
        <v>171.12023373999997</v>
      </c>
      <c r="AD659" s="3">
        <f t="shared" ref="AD659:AF663" si="184">AD613</f>
        <v>2503.0619807600001</v>
      </c>
      <c r="AE659" s="3">
        <f t="shared" si="184"/>
        <v>183.36219807599997</v>
      </c>
      <c r="AF659" s="3">
        <f t="shared" si="184"/>
        <v>141.36219807599997</v>
      </c>
      <c r="AH659" s="3">
        <f t="shared" ref="AH659:AJ663" si="185">AH613</f>
        <v>2191.3136586000001</v>
      </c>
      <c r="AI659" s="3">
        <f t="shared" si="185"/>
        <v>157.53136585999999</v>
      </c>
      <c r="AJ659" s="3">
        <f t="shared" si="185"/>
        <v>157.53136585999999</v>
      </c>
      <c r="AL659" s="3">
        <f t="shared" ref="AL659:AN663" si="186">AL613</f>
        <v>2285.1265496400001</v>
      </c>
      <c r="AM659" s="3">
        <f t="shared" si="186"/>
        <v>170.54465496399999</v>
      </c>
      <c r="AN659" s="3">
        <f t="shared" si="186"/>
        <v>128.54465496399999</v>
      </c>
      <c r="AP659" s="3">
        <f t="shared" ref="AP659:AR663" si="187">AP613</f>
        <v>2201.6791616</v>
      </c>
      <c r="AQ659" s="3">
        <f t="shared" si="187"/>
        <v>158.56791615999998</v>
      </c>
      <c r="AR659" s="3">
        <f t="shared" si="187"/>
        <v>158.56791615999998</v>
      </c>
      <c r="AT659" s="3">
        <f t="shared" ref="AT659:AV663" si="188">AT613</f>
        <v>2300.4764518400002</v>
      </c>
      <c r="AU659" s="3">
        <f t="shared" si="188"/>
        <v>171.49164518399999</v>
      </c>
      <c r="AV659" s="3">
        <f t="shared" si="188"/>
        <v>129.49164518399999</v>
      </c>
      <c r="AX659" s="3">
        <f t="shared" ref="AX659:AZ663" si="189">AX613</f>
        <v>10304.597805400001</v>
      </c>
      <c r="AY659" s="3">
        <f t="shared" si="189"/>
        <v>823.25978053999995</v>
      </c>
      <c r="AZ659" s="3">
        <f t="shared" si="189"/>
        <v>823.25978053999995</v>
      </c>
      <c r="BB659" s="3">
        <f>BB613</f>
        <v>10984.55092396</v>
      </c>
      <c r="BC659" s="3">
        <f t="shared" ref="BC659:BD663" si="190">BC613</f>
        <v>886.20709239600001</v>
      </c>
      <c r="BD659" s="3">
        <f>BD613</f>
        <v>676.20709239600001</v>
      </c>
    </row>
    <row r="660" spans="1:56" ht="19.5">
      <c r="A660" s="36">
        <v>1</v>
      </c>
      <c r="B660">
        <v>3</v>
      </c>
      <c r="D660" s="47" t="s">
        <v>20</v>
      </c>
      <c r="J660" s="3">
        <f>J614</f>
        <v>2346.4896000000003</v>
      </c>
      <c r="K660" s="3">
        <f t="shared" si="179"/>
        <v>494.22400000000005</v>
      </c>
      <c r="L660" s="3">
        <f t="shared" si="179"/>
        <v>247.11200000000002</v>
      </c>
      <c r="N660" s="3">
        <f t="shared" ref="N660:P663" si="191">N614</f>
        <v>0</v>
      </c>
      <c r="O660" s="3">
        <f t="shared" si="191"/>
        <v>0</v>
      </c>
      <c r="P660" s="3">
        <f t="shared" si="191"/>
        <v>0</v>
      </c>
      <c r="R660" s="3">
        <f t="shared" si="181"/>
        <v>2011.2768000000001</v>
      </c>
      <c r="S660" s="3">
        <f t="shared" si="181"/>
        <v>494.22400000000005</v>
      </c>
      <c r="T660" s="3">
        <f t="shared" si="181"/>
        <v>247.11200000000002</v>
      </c>
      <c r="V660" s="3">
        <f t="shared" si="182"/>
        <v>0</v>
      </c>
      <c r="W660" s="3">
        <f t="shared" si="182"/>
        <v>0</v>
      </c>
      <c r="X660" s="3">
        <f t="shared" si="182"/>
        <v>0</v>
      </c>
      <c r="Z660" s="3">
        <f t="shared" si="183"/>
        <v>2178.8832000000002</v>
      </c>
      <c r="AA660" s="3">
        <f t="shared" si="183"/>
        <v>494.22400000000005</v>
      </c>
      <c r="AB660" s="3">
        <f t="shared" si="183"/>
        <v>247.11200000000002</v>
      </c>
      <c r="AD660" s="3">
        <f t="shared" si="184"/>
        <v>0</v>
      </c>
      <c r="AE660" s="3">
        <f t="shared" si="184"/>
        <v>0</v>
      </c>
      <c r="AF660" s="3">
        <f t="shared" si="184"/>
        <v>0</v>
      </c>
      <c r="AH660" s="3">
        <f t="shared" si="185"/>
        <v>2178.8832000000002</v>
      </c>
      <c r="AI660" s="3">
        <f t="shared" si="185"/>
        <v>494.22400000000005</v>
      </c>
      <c r="AJ660" s="3">
        <f t="shared" si="185"/>
        <v>247.11200000000002</v>
      </c>
      <c r="AL660" s="3">
        <f t="shared" si="186"/>
        <v>0</v>
      </c>
      <c r="AM660" s="3">
        <f t="shared" si="186"/>
        <v>0</v>
      </c>
      <c r="AN660" s="3">
        <f t="shared" si="186"/>
        <v>0</v>
      </c>
      <c r="AP660" s="3">
        <f t="shared" si="187"/>
        <v>2178.8832000000002</v>
      </c>
      <c r="AQ660" s="3">
        <f t="shared" si="187"/>
        <v>494.22400000000005</v>
      </c>
      <c r="AR660" s="3">
        <f t="shared" si="187"/>
        <v>247.11200000000002</v>
      </c>
      <c r="AT660" s="3">
        <f t="shared" si="188"/>
        <v>0</v>
      </c>
      <c r="AU660" s="3">
        <f t="shared" si="188"/>
        <v>0</v>
      </c>
      <c r="AV660" s="3">
        <f t="shared" si="188"/>
        <v>0</v>
      </c>
      <c r="AX660" s="3">
        <f t="shared" si="189"/>
        <v>10894.416000000001</v>
      </c>
      <c r="AY660" s="3">
        <f t="shared" si="189"/>
        <v>2471.1200000000003</v>
      </c>
      <c r="AZ660" s="3">
        <f t="shared" si="189"/>
        <v>1235.5600000000002</v>
      </c>
      <c r="BB660" s="3">
        <f>BB614</f>
        <v>0</v>
      </c>
      <c r="BC660" s="3">
        <f t="shared" si="190"/>
        <v>0</v>
      </c>
      <c r="BD660" s="3">
        <f t="shared" si="190"/>
        <v>0</v>
      </c>
    </row>
    <row r="661" spans="1:56" ht="19.5">
      <c r="A661" s="36">
        <v>1</v>
      </c>
      <c r="B661">
        <v>3</v>
      </c>
      <c r="D661" s="47" t="s">
        <v>22</v>
      </c>
      <c r="J661" s="3">
        <f>J615</f>
        <v>514.76319999999998</v>
      </c>
      <c r="K661" s="3">
        <f t="shared" si="179"/>
        <v>73.876000000000005</v>
      </c>
      <c r="L661" s="3">
        <f t="shared" si="179"/>
        <v>36.938000000000002</v>
      </c>
      <c r="N661" s="3">
        <f t="shared" si="191"/>
        <v>1231.1999999999998</v>
      </c>
      <c r="O661" s="3">
        <f t="shared" si="191"/>
        <v>225.33999999999997</v>
      </c>
      <c r="P661" s="3">
        <f t="shared" si="191"/>
        <v>89.16</v>
      </c>
      <c r="R661" s="3">
        <f t="shared" si="181"/>
        <v>514.76319999999998</v>
      </c>
      <c r="S661" s="3">
        <f t="shared" si="181"/>
        <v>73.876000000000005</v>
      </c>
      <c r="T661" s="3">
        <f t="shared" si="181"/>
        <v>36.938000000000002</v>
      </c>
      <c r="V661" s="3">
        <f t="shared" si="182"/>
        <v>708.95999999999992</v>
      </c>
      <c r="W661" s="3">
        <f t="shared" si="182"/>
        <v>135.57999999999998</v>
      </c>
      <c r="X661" s="3">
        <f t="shared" si="182"/>
        <v>56.52</v>
      </c>
      <c r="Z661" s="3">
        <f t="shared" si="183"/>
        <v>514.76319999999998</v>
      </c>
      <c r="AA661" s="3">
        <f t="shared" si="183"/>
        <v>73.876000000000005</v>
      </c>
      <c r="AB661" s="3">
        <f t="shared" si="183"/>
        <v>36.938000000000002</v>
      </c>
      <c r="AD661" s="3">
        <f t="shared" si="184"/>
        <v>1178.9759999999999</v>
      </c>
      <c r="AE661" s="3">
        <f t="shared" si="184"/>
        <v>225.33999999999997</v>
      </c>
      <c r="AF661" s="3">
        <f t="shared" si="184"/>
        <v>89.16</v>
      </c>
      <c r="AH661" s="3">
        <f t="shared" si="185"/>
        <v>514.76319999999998</v>
      </c>
      <c r="AI661" s="3">
        <f t="shared" si="185"/>
        <v>73.876000000000005</v>
      </c>
      <c r="AJ661" s="3">
        <f t="shared" si="185"/>
        <v>36.938000000000002</v>
      </c>
      <c r="AL661" s="3">
        <f t="shared" si="186"/>
        <v>1178.9759999999999</v>
      </c>
      <c r="AM661" s="3">
        <f t="shared" si="186"/>
        <v>225.33999999999997</v>
      </c>
      <c r="AN661" s="3">
        <f t="shared" si="186"/>
        <v>89.16</v>
      </c>
      <c r="AP661" s="3">
        <f t="shared" si="187"/>
        <v>514.76319999999998</v>
      </c>
      <c r="AQ661" s="3">
        <f t="shared" si="187"/>
        <v>73.876000000000005</v>
      </c>
      <c r="AR661" s="3">
        <f t="shared" si="187"/>
        <v>36.938000000000002</v>
      </c>
      <c r="AT661" s="3">
        <f t="shared" si="188"/>
        <v>1178.9759999999999</v>
      </c>
      <c r="AU661" s="3">
        <f t="shared" si="188"/>
        <v>225.33999999999997</v>
      </c>
      <c r="AV661" s="3">
        <f t="shared" si="188"/>
        <v>89.16</v>
      </c>
      <c r="AX661" s="3">
        <f t="shared" si="189"/>
        <v>2573.8159999999998</v>
      </c>
      <c r="AY661" s="3">
        <f t="shared" si="189"/>
        <v>369.38</v>
      </c>
      <c r="AZ661" s="3">
        <f t="shared" si="189"/>
        <v>184.69</v>
      </c>
      <c r="BB661" s="3">
        <f>BB615</f>
        <v>5477.0879999999988</v>
      </c>
      <c r="BC661" s="3">
        <f t="shared" si="190"/>
        <v>1036.9399999999998</v>
      </c>
      <c r="BD661" s="3">
        <f t="shared" si="190"/>
        <v>413.15999999999997</v>
      </c>
    </row>
    <row r="662" spans="1:56" ht="19.5">
      <c r="A662" s="36">
        <v>1</v>
      </c>
      <c r="B662">
        <v>3</v>
      </c>
      <c r="D662" s="47" t="s">
        <v>24</v>
      </c>
      <c r="J662" s="3">
        <f>J616</f>
        <v>1056.02</v>
      </c>
      <c r="K662" s="3">
        <f t="shared" si="179"/>
        <v>309.68600000000004</v>
      </c>
      <c r="L662" s="3">
        <f t="shared" si="179"/>
        <v>309.68600000000004</v>
      </c>
      <c r="N662" s="3">
        <f t="shared" si="191"/>
        <v>908.19679999999994</v>
      </c>
      <c r="O662" s="3">
        <f t="shared" si="191"/>
        <v>225.60368</v>
      </c>
      <c r="P662" s="3">
        <f t="shared" si="191"/>
        <v>215.34368000000001</v>
      </c>
      <c r="R662" s="3">
        <f t="shared" si="181"/>
        <v>1056.02</v>
      </c>
      <c r="S662" s="3">
        <f t="shared" si="181"/>
        <v>309.68600000000004</v>
      </c>
      <c r="T662" s="3">
        <f t="shared" si="181"/>
        <v>309.68600000000004</v>
      </c>
      <c r="V662" s="3">
        <f t="shared" si="182"/>
        <v>908.19679999999994</v>
      </c>
      <c r="W662" s="3">
        <f t="shared" si="182"/>
        <v>225.60368</v>
      </c>
      <c r="X662" s="3">
        <f t="shared" si="182"/>
        <v>215.34368000000001</v>
      </c>
      <c r="Z662" s="3">
        <f t="shared" si="183"/>
        <v>1056.02</v>
      </c>
      <c r="AA662" s="3">
        <f t="shared" si="183"/>
        <v>309.68600000000004</v>
      </c>
      <c r="AB662" s="3">
        <f t="shared" si="183"/>
        <v>309.68600000000004</v>
      </c>
      <c r="AD662" s="3">
        <f t="shared" si="184"/>
        <v>908.19679999999994</v>
      </c>
      <c r="AE662" s="3">
        <f t="shared" si="184"/>
        <v>225.60368</v>
      </c>
      <c r="AF662" s="3">
        <f t="shared" si="184"/>
        <v>215.34368000000001</v>
      </c>
      <c r="AH662" s="3">
        <f t="shared" si="185"/>
        <v>1056.02</v>
      </c>
      <c r="AI662" s="3">
        <f t="shared" si="185"/>
        <v>309.68600000000004</v>
      </c>
      <c r="AJ662" s="3">
        <f t="shared" si="185"/>
        <v>309.68600000000004</v>
      </c>
      <c r="AL662" s="3">
        <f t="shared" si="186"/>
        <v>908.19679999999994</v>
      </c>
      <c r="AM662" s="3">
        <f t="shared" si="186"/>
        <v>225.60368</v>
      </c>
      <c r="AN662" s="3">
        <f t="shared" si="186"/>
        <v>215.34368000000001</v>
      </c>
      <c r="AP662" s="3">
        <f t="shared" si="187"/>
        <v>1056.02</v>
      </c>
      <c r="AQ662" s="3">
        <f t="shared" si="187"/>
        <v>309.68600000000004</v>
      </c>
      <c r="AR662" s="3">
        <f t="shared" si="187"/>
        <v>309.68600000000004</v>
      </c>
      <c r="AT662" s="3">
        <f t="shared" si="188"/>
        <v>908.19679999999994</v>
      </c>
      <c r="AU662" s="3">
        <f t="shared" si="188"/>
        <v>225.60368</v>
      </c>
      <c r="AV662" s="3">
        <f t="shared" si="188"/>
        <v>215.34368000000001</v>
      </c>
      <c r="AX662" s="3">
        <f t="shared" si="189"/>
        <v>5280.1</v>
      </c>
      <c r="AY662" s="3">
        <f t="shared" si="189"/>
        <v>1548.4300000000003</v>
      </c>
      <c r="AZ662" s="3">
        <f t="shared" si="189"/>
        <v>1548.4300000000003</v>
      </c>
      <c r="BB662" s="3">
        <f>BB616</f>
        <v>4540.9839999999995</v>
      </c>
      <c r="BC662" s="3">
        <f t="shared" si="190"/>
        <v>1128.0183999999999</v>
      </c>
      <c r="BD662" s="3">
        <f t="shared" si="190"/>
        <v>1076.7184</v>
      </c>
    </row>
    <row r="663" spans="1:56" ht="19.5">
      <c r="A663" s="36">
        <v>1</v>
      </c>
      <c r="B663">
        <v>3</v>
      </c>
      <c r="D663" s="47" t="s">
        <v>26</v>
      </c>
      <c r="J663" s="3">
        <f>J617</f>
        <v>305.28000000000003</v>
      </c>
      <c r="K663" s="3">
        <f t="shared" si="179"/>
        <v>14.72</v>
      </c>
      <c r="L663" s="3">
        <f t="shared" si="179"/>
        <v>14.72</v>
      </c>
      <c r="N663" s="3">
        <f t="shared" si="191"/>
        <v>354.24</v>
      </c>
      <c r="O663" s="3">
        <f t="shared" si="191"/>
        <v>43.919999999999995</v>
      </c>
      <c r="P663" s="3">
        <f t="shared" si="191"/>
        <v>25.2</v>
      </c>
      <c r="R663" s="3">
        <f t="shared" si="181"/>
        <v>305.28000000000003</v>
      </c>
      <c r="S663" s="3">
        <f t="shared" si="181"/>
        <v>14.72</v>
      </c>
      <c r="T663" s="3">
        <f t="shared" si="181"/>
        <v>14.72</v>
      </c>
      <c r="V663" s="3">
        <f t="shared" si="182"/>
        <v>354.24</v>
      </c>
      <c r="W663" s="3">
        <f t="shared" si="182"/>
        <v>43.919999999999995</v>
      </c>
      <c r="X663" s="3">
        <f t="shared" si="182"/>
        <v>25.2</v>
      </c>
      <c r="Z663" s="3">
        <f t="shared" si="183"/>
        <v>305.28000000000003</v>
      </c>
      <c r="AA663" s="3">
        <f t="shared" si="183"/>
        <v>14.72</v>
      </c>
      <c r="AB663" s="3">
        <f t="shared" si="183"/>
        <v>14.72</v>
      </c>
      <c r="AD663" s="3">
        <f t="shared" si="184"/>
        <v>354.24</v>
      </c>
      <c r="AE663" s="3">
        <f t="shared" si="184"/>
        <v>43.919999999999995</v>
      </c>
      <c r="AF663" s="3">
        <f t="shared" si="184"/>
        <v>25.2</v>
      </c>
      <c r="AH663" s="3">
        <f t="shared" si="185"/>
        <v>305.28000000000003</v>
      </c>
      <c r="AI663" s="3">
        <f t="shared" si="185"/>
        <v>14.72</v>
      </c>
      <c r="AJ663" s="3">
        <f t="shared" si="185"/>
        <v>14.72</v>
      </c>
      <c r="AL663" s="3">
        <f t="shared" si="186"/>
        <v>354.24</v>
      </c>
      <c r="AM663" s="3">
        <f t="shared" si="186"/>
        <v>43.919999999999995</v>
      </c>
      <c r="AN663" s="3">
        <f t="shared" si="186"/>
        <v>25.2</v>
      </c>
      <c r="AP663" s="3">
        <f t="shared" si="187"/>
        <v>305.28000000000003</v>
      </c>
      <c r="AQ663" s="3">
        <f t="shared" si="187"/>
        <v>14.72</v>
      </c>
      <c r="AR663" s="3">
        <f t="shared" si="187"/>
        <v>14.72</v>
      </c>
      <c r="AT663" s="3">
        <f t="shared" si="188"/>
        <v>354.24</v>
      </c>
      <c r="AU663" s="3">
        <f t="shared" si="188"/>
        <v>43.919999999999995</v>
      </c>
      <c r="AV663" s="3">
        <f t="shared" si="188"/>
        <v>25.2</v>
      </c>
      <c r="AX663" s="3">
        <f t="shared" si="189"/>
        <v>1526.4</v>
      </c>
      <c r="AY663" s="3">
        <f t="shared" si="189"/>
        <v>73.600000000000009</v>
      </c>
      <c r="AZ663" s="3">
        <f t="shared" si="189"/>
        <v>73.600000000000009</v>
      </c>
      <c r="BB663" s="3">
        <f>BB617</f>
        <v>1771.2</v>
      </c>
      <c r="BC663" s="3">
        <f t="shared" si="190"/>
        <v>219.59999999999997</v>
      </c>
      <c r="BD663" s="3">
        <f t="shared" si="190"/>
        <v>126</v>
      </c>
    </row>
    <row r="664" spans="1:56" ht="19.5">
      <c r="A664" s="36">
        <v>1</v>
      </c>
      <c r="B664">
        <v>3</v>
      </c>
      <c r="D664" s="47" t="s">
        <v>27</v>
      </c>
      <c r="J664" s="3">
        <f>SUM(J618:J624)</f>
        <v>2102.6550985399999</v>
      </c>
      <c r="K664" s="3">
        <f>SUM(K618:K624)</f>
        <v>201.65211353899997</v>
      </c>
      <c r="L664" s="3">
        <f>SUM(L618:L624)</f>
        <v>201.65211353899997</v>
      </c>
      <c r="N664" s="3">
        <f>SUM(N618:N624)</f>
        <v>201.78511312250001</v>
      </c>
      <c r="O664" s="3">
        <f>SUM(O618:O624)</f>
        <v>12.620283523249999</v>
      </c>
      <c r="P664" s="3">
        <f>SUM(P618:P624)</f>
        <v>12.620283523249999</v>
      </c>
      <c r="R664" s="3">
        <f>SUM(R618:R624)</f>
        <v>1617.6773965999998</v>
      </c>
      <c r="S664" s="3">
        <f>SUM(S618:S624)</f>
        <v>164.46251330999999</v>
      </c>
      <c r="T664" s="3">
        <f>SUM(T618:T624)</f>
        <v>164.46251330999999</v>
      </c>
      <c r="V664" s="3">
        <f>SUM(V618:V624)</f>
        <v>117.73919802500001</v>
      </c>
      <c r="W664" s="3">
        <f>SUM(W618:W624)</f>
        <v>10.998723992499999</v>
      </c>
      <c r="X664" s="3">
        <f>SUM(X618:X624)</f>
        <v>10.998723992499999</v>
      </c>
      <c r="Z664" s="3">
        <f>SUM(Z618:Z624)</f>
        <v>1895.9230876199999</v>
      </c>
      <c r="AA664" s="3">
        <f>SUM(AA618:AA624)</f>
        <v>185.79685781699996</v>
      </c>
      <c r="AB664" s="3">
        <f>SUM(AB618:AB624)</f>
        <v>185.79685781699996</v>
      </c>
      <c r="AD664" s="3">
        <f>SUM(AD618:AD624)</f>
        <v>165.9572023675</v>
      </c>
      <c r="AE664" s="3">
        <f>SUM(AE618:AE624)</f>
        <v>11.931319669749998</v>
      </c>
      <c r="AF664" s="3">
        <f>SUM(AF618:AF624)</f>
        <v>11.931319669749998</v>
      </c>
      <c r="AH664" s="3">
        <f>SUM(AH618:AH624)</f>
        <v>1701.9307671799997</v>
      </c>
      <c r="AI664" s="3">
        <f>SUM(AI618:AI624)</f>
        <v>170.92720236299999</v>
      </c>
      <c r="AJ664" s="3">
        <f>SUM(AJ618:AJ624)</f>
        <v>170.92720236299999</v>
      </c>
      <c r="AL664" s="3">
        <f>SUM(AL618:AL624)</f>
        <v>132.3391485825</v>
      </c>
      <c r="AM664" s="3">
        <f>SUM(AM618:AM624)</f>
        <v>11.282670245249998</v>
      </c>
      <c r="AN664" s="3">
        <f>SUM(AN618:AN624)</f>
        <v>11.282670245249998</v>
      </c>
      <c r="AP664" s="3">
        <f>SUM(AP618:AP624)</f>
        <v>1724.4522260799997</v>
      </c>
      <c r="AQ664" s="3">
        <f>SUM(AQ618:AQ624)</f>
        <v>172.65890472799998</v>
      </c>
      <c r="AR664" s="3">
        <f>SUM(AR618:AR624)</f>
        <v>172.65890472799998</v>
      </c>
      <c r="AT664" s="3">
        <f>SUM(AT618:AT624)</f>
        <v>136.24009162000002</v>
      </c>
      <c r="AU664" s="3">
        <f>SUM(AU618:AU624)</f>
        <v>11.354038433999998</v>
      </c>
      <c r="AV664" s="3">
        <f>SUM(AV618:AV624)</f>
        <v>11.354038433999998</v>
      </c>
      <c r="AX664" s="3">
        <f>SUM(AX618:AX624)</f>
        <v>9042.638576020001</v>
      </c>
      <c r="AY664" s="3">
        <f>SUM(AY618:AY624)</f>
        <v>895.49759175700001</v>
      </c>
      <c r="AZ664" s="3">
        <f>SUM(AZ618:AZ624)</f>
        <v>895.49759175700001</v>
      </c>
      <c r="BB664" s="213">
        <f>SUM(BB618:BB624)</f>
        <v>754.06075371750001</v>
      </c>
      <c r="BC664" s="213">
        <f>SUM(BC618:BC624)</f>
        <v>58.187035864750001</v>
      </c>
      <c r="BD664" s="213">
        <f>SUM(BD618:BD624)</f>
        <v>58.187035864750001</v>
      </c>
    </row>
    <row r="665" spans="1:56" ht="19.5">
      <c r="A665" s="36">
        <v>1</v>
      </c>
      <c r="B665">
        <v>3</v>
      </c>
      <c r="D665" s="47" t="s">
        <v>29</v>
      </c>
      <c r="J665" s="3">
        <f>SUM(J627:J630)</f>
        <v>660.976</v>
      </c>
      <c r="K665" s="3">
        <f>SUM(K627:K630)</f>
        <v>223.57600000000002</v>
      </c>
      <c r="L665" s="3">
        <f>SUM(L627:L630)</f>
        <v>156.476</v>
      </c>
      <c r="N665" s="3">
        <f>SUM(N625:N630)</f>
        <v>311.13000000000005</v>
      </c>
      <c r="O665" s="3">
        <f>SUM(O625:O630)</f>
        <v>197.85060000000001</v>
      </c>
      <c r="P665" s="3">
        <f>SUM(P625:P630)</f>
        <v>97.776800000000009</v>
      </c>
      <c r="R665" s="3">
        <f>SUM(R627:R630)</f>
        <v>660.976</v>
      </c>
      <c r="S665" s="3">
        <f>SUM(S627:S630)</f>
        <v>223.57600000000002</v>
      </c>
      <c r="T665" s="3">
        <f>SUM(T627:T630)</f>
        <v>156.476</v>
      </c>
      <c r="V665" s="3">
        <f>SUM(V625:V630)</f>
        <v>311.13000000000005</v>
      </c>
      <c r="W665" s="3">
        <f>SUM(W625:W630)</f>
        <v>197.85060000000001</v>
      </c>
      <c r="X665" s="3">
        <f>SUM(X625:X630)</f>
        <v>97.776800000000009</v>
      </c>
      <c r="Z665" s="3">
        <f>SUM(Z627:Z630)</f>
        <v>660.976</v>
      </c>
      <c r="AA665" s="3">
        <f>SUM(AA627:AA630)</f>
        <v>223.57600000000002</v>
      </c>
      <c r="AB665" s="3">
        <f>SUM(AB627:AB630)</f>
        <v>156.476</v>
      </c>
      <c r="AD665" s="3">
        <f>SUM(AD625:AD630)</f>
        <v>311.13000000000005</v>
      </c>
      <c r="AE665" s="3">
        <f>SUM(AE625:AE630)</f>
        <v>197.85060000000001</v>
      </c>
      <c r="AF665" s="3">
        <f>SUM(AF625:AF630)</f>
        <v>97.776800000000009</v>
      </c>
      <c r="AH665" s="3">
        <f>SUM(AH627:AH630)</f>
        <v>660.976</v>
      </c>
      <c r="AI665" s="3">
        <f>SUM(AI627:AI630)</f>
        <v>223.57600000000002</v>
      </c>
      <c r="AJ665" s="3">
        <f>SUM(AJ627:AJ630)</f>
        <v>156.476</v>
      </c>
      <c r="AL665" s="3">
        <f>SUM(AL625:AL630)</f>
        <v>311.13000000000005</v>
      </c>
      <c r="AM665" s="3">
        <f>SUM(AM625:AM630)</f>
        <v>197.85060000000001</v>
      </c>
      <c r="AN665" s="3">
        <f>SUM(AN625:AN630)</f>
        <v>97.776800000000009</v>
      </c>
      <c r="AP665" s="3">
        <f>SUM(AP627:AP630)</f>
        <v>660.976</v>
      </c>
      <c r="AQ665" s="3">
        <f>SUM(AQ627:AQ630)</f>
        <v>223.57600000000002</v>
      </c>
      <c r="AR665" s="3">
        <f>SUM(AR627:AR630)</f>
        <v>156.476</v>
      </c>
      <c r="AT665" s="3">
        <f>SUM(AT625:AT630)</f>
        <v>311.13000000000005</v>
      </c>
      <c r="AU665" s="3">
        <f>SUM(AU625:AU630)</f>
        <v>197.85060000000001</v>
      </c>
      <c r="AV665" s="3">
        <f>SUM(AV625:AV630)</f>
        <v>97.776800000000009</v>
      </c>
      <c r="AX665" s="3">
        <f>SUM(AX627:AX630)</f>
        <v>3304.88</v>
      </c>
      <c r="AY665" s="3">
        <f>SUM(AY627:AY630)</f>
        <v>1117.8800000000001</v>
      </c>
      <c r="AZ665" s="3">
        <f>SUM(AZ627:AZ630)</f>
        <v>782.37999999999988</v>
      </c>
      <c r="BB665" s="64">
        <f>SUM(BB625:BB630)</f>
        <v>1555.65</v>
      </c>
      <c r="BC665" s="64">
        <f>SUM(BC625:BC630)</f>
        <v>989.25300000000004</v>
      </c>
      <c r="BD665" s="64">
        <f>SUM(BD625:BD630)</f>
        <v>488.88400000000007</v>
      </c>
    </row>
    <row r="666" spans="1:56" ht="19.5">
      <c r="A666" s="36">
        <v>1</v>
      </c>
      <c r="B666">
        <v>3</v>
      </c>
      <c r="D666" s="47" t="s">
        <v>31</v>
      </c>
      <c r="J666" s="3">
        <f>J631</f>
        <v>17</v>
      </c>
      <c r="K666" s="3">
        <f>K631</f>
        <v>17</v>
      </c>
      <c r="L666" s="3">
        <f>L631</f>
        <v>17</v>
      </c>
      <c r="N666" s="3">
        <f>N631</f>
        <v>0</v>
      </c>
      <c r="O666" s="3">
        <f>O631</f>
        <v>0</v>
      </c>
      <c r="P666" s="3">
        <f>P631</f>
        <v>0</v>
      </c>
      <c r="R666" s="3">
        <f>R631</f>
        <v>17</v>
      </c>
      <c r="S666" s="3">
        <f>S631</f>
        <v>17</v>
      </c>
      <c r="T666" s="3">
        <f>T631</f>
        <v>17</v>
      </c>
      <c r="V666" s="3">
        <f>V631</f>
        <v>0</v>
      </c>
      <c r="W666" s="3">
        <f>W631</f>
        <v>0</v>
      </c>
      <c r="X666" s="3">
        <f>X631</f>
        <v>0</v>
      </c>
      <c r="Z666" s="3">
        <f>Z631</f>
        <v>17</v>
      </c>
      <c r="AA666" s="3">
        <f>AA631</f>
        <v>17</v>
      </c>
      <c r="AB666" s="3">
        <f>AB631</f>
        <v>17</v>
      </c>
      <c r="AD666" s="3">
        <f>AD631</f>
        <v>0</v>
      </c>
      <c r="AE666" s="3">
        <f>AE631</f>
        <v>0</v>
      </c>
      <c r="AF666" s="3">
        <f>AF631</f>
        <v>0</v>
      </c>
      <c r="AH666" s="3">
        <f>AH631</f>
        <v>17</v>
      </c>
      <c r="AI666" s="3">
        <f>AI631</f>
        <v>17</v>
      </c>
      <c r="AJ666" s="3">
        <f>AJ631</f>
        <v>17</v>
      </c>
      <c r="AL666" s="3">
        <f>AL631</f>
        <v>0</v>
      </c>
      <c r="AM666" s="3">
        <f>AM631</f>
        <v>0</v>
      </c>
      <c r="AN666" s="3">
        <f>AN631</f>
        <v>0</v>
      </c>
      <c r="AP666" s="3">
        <f>AP631</f>
        <v>17</v>
      </c>
      <c r="AQ666" s="3">
        <f>AQ631</f>
        <v>17</v>
      </c>
      <c r="AR666" s="3">
        <f>AR631</f>
        <v>17</v>
      </c>
      <c r="AT666" s="3">
        <f>AT631</f>
        <v>0</v>
      </c>
      <c r="AU666" s="3">
        <f>AU631</f>
        <v>0</v>
      </c>
      <c r="AV666" s="3">
        <f>AV631</f>
        <v>0</v>
      </c>
      <c r="AX666" s="3">
        <f>AX631</f>
        <v>85</v>
      </c>
      <c r="AY666" s="3">
        <f>AY631</f>
        <v>85</v>
      </c>
      <c r="AZ666" s="3">
        <f>AZ631</f>
        <v>85</v>
      </c>
      <c r="BB666" s="3">
        <f>BB631</f>
        <v>0</v>
      </c>
      <c r="BC666" s="3">
        <f>BC631</f>
        <v>0</v>
      </c>
      <c r="BD666" s="3">
        <f>BD631</f>
        <v>0</v>
      </c>
    </row>
    <row r="667" spans="1:56" ht="19.5">
      <c r="A667" s="36">
        <v>1</v>
      </c>
      <c r="B667">
        <v>3</v>
      </c>
      <c r="D667" s="47" t="s">
        <v>33</v>
      </c>
      <c r="J667" s="3">
        <v>0</v>
      </c>
      <c r="K667" s="3">
        <v>0</v>
      </c>
      <c r="L667" s="3">
        <v>0</v>
      </c>
      <c r="N667" s="3">
        <v>0</v>
      </c>
      <c r="O667" s="3">
        <v>0</v>
      </c>
      <c r="P667" s="3">
        <v>0</v>
      </c>
      <c r="R667" s="3">
        <v>0</v>
      </c>
      <c r="S667" s="3">
        <v>0</v>
      </c>
      <c r="T667" s="3">
        <v>0</v>
      </c>
      <c r="V667" s="3">
        <v>0</v>
      </c>
      <c r="W667" s="3">
        <v>0</v>
      </c>
      <c r="X667" s="3">
        <v>0</v>
      </c>
      <c r="Z667" s="3">
        <v>0</v>
      </c>
      <c r="AA667" s="3">
        <v>0</v>
      </c>
      <c r="AB667" s="3">
        <v>0</v>
      </c>
      <c r="AD667" s="3">
        <v>0</v>
      </c>
      <c r="AE667" s="3">
        <v>0</v>
      </c>
      <c r="AF667" s="3">
        <v>0</v>
      </c>
      <c r="AH667" s="3">
        <v>0</v>
      </c>
      <c r="AI667" s="3">
        <v>0</v>
      </c>
      <c r="AJ667" s="3">
        <v>0</v>
      </c>
      <c r="AL667" s="3">
        <v>0</v>
      </c>
      <c r="AM667" s="3">
        <v>0</v>
      </c>
      <c r="AN667" s="3">
        <v>0</v>
      </c>
      <c r="AP667" s="3">
        <v>0</v>
      </c>
      <c r="AQ667" s="3">
        <v>0</v>
      </c>
      <c r="AR667" s="3">
        <v>0</v>
      </c>
      <c r="AT667" s="3">
        <v>0</v>
      </c>
      <c r="AU667" s="3">
        <v>0</v>
      </c>
      <c r="AV667" s="3">
        <v>0</v>
      </c>
      <c r="AX667" s="3">
        <v>0</v>
      </c>
      <c r="AY667" s="3">
        <v>0</v>
      </c>
      <c r="AZ667" s="3">
        <v>0</v>
      </c>
      <c r="BB667" s="3">
        <v>0</v>
      </c>
      <c r="BC667" s="3">
        <v>0</v>
      </c>
      <c r="BD667" s="3">
        <v>0</v>
      </c>
    </row>
    <row r="668" spans="1:56">
      <c r="A668" s="36">
        <v>1</v>
      </c>
      <c r="B668">
        <v>3</v>
      </c>
      <c r="D668" s="9" t="s">
        <v>35</v>
      </c>
      <c r="J668" s="3">
        <f>50*8</f>
        <v>400</v>
      </c>
      <c r="K668" s="3">
        <f>10*8</f>
        <v>80</v>
      </c>
      <c r="L668" s="3">
        <f>10*8</f>
        <v>80</v>
      </c>
      <c r="N668" s="3">
        <f>50*8</f>
        <v>400</v>
      </c>
      <c r="O668" s="3">
        <f>10*8</f>
        <v>80</v>
      </c>
      <c r="P668" s="3">
        <f>10*8</f>
        <v>80</v>
      </c>
      <c r="R668" s="3">
        <f>50*8</f>
        <v>400</v>
      </c>
      <c r="S668" s="3">
        <f>10*8</f>
        <v>80</v>
      </c>
      <c r="T668" s="3">
        <f>10*8</f>
        <v>80</v>
      </c>
      <c r="V668" s="3">
        <f>50*8</f>
        <v>400</v>
      </c>
      <c r="W668" s="3">
        <f>10*8</f>
        <v>80</v>
      </c>
      <c r="X668" s="3">
        <f>10*8</f>
        <v>80</v>
      </c>
      <c r="Z668" s="3">
        <f>50*8</f>
        <v>400</v>
      </c>
      <c r="AA668" s="3">
        <f>10*8</f>
        <v>80</v>
      </c>
      <c r="AB668" s="3">
        <f>10*8</f>
        <v>80</v>
      </c>
      <c r="AD668" s="3">
        <f>50*8</f>
        <v>400</v>
      </c>
      <c r="AE668" s="3">
        <f>10*8</f>
        <v>80</v>
      </c>
      <c r="AF668" s="3">
        <f>10*8</f>
        <v>80</v>
      </c>
      <c r="AH668" s="3">
        <f>50*8</f>
        <v>400</v>
      </c>
      <c r="AI668" s="3">
        <f>10*8</f>
        <v>80</v>
      </c>
      <c r="AJ668" s="3">
        <f>10*8</f>
        <v>80</v>
      </c>
      <c r="AL668" s="3">
        <f>50*8</f>
        <v>400</v>
      </c>
      <c r="AM668" s="3">
        <f>10*8</f>
        <v>80</v>
      </c>
      <c r="AN668" s="3">
        <f>10*8</f>
        <v>80</v>
      </c>
      <c r="AP668" s="3">
        <f>50*8</f>
        <v>400</v>
      </c>
      <c r="AQ668" s="3">
        <f>10*8</f>
        <v>80</v>
      </c>
      <c r="AR668" s="3">
        <f>10*8</f>
        <v>80</v>
      </c>
      <c r="AT668" s="3">
        <f>50*8</f>
        <v>400</v>
      </c>
      <c r="AU668" s="3">
        <f>10*8</f>
        <v>80</v>
      </c>
      <c r="AV668" s="3">
        <f>10*8</f>
        <v>80</v>
      </c>
      <c r="AX668" s="3">
        <f>50*8*5</f>
        <v>2000</v>
      </c>
      <c r="AY668" s="3">
        <f>10*8*5</f>
        <v>400</v>
      </c>
      <c r="AZ668" s="3">
        <f>10*8*5</f>
        <v>400</v>
      </c>
      <c r="BB668" s="3">
        <f>50*8*5</f>
        <v>2000</v>
      </c>
      <c r="BC668" s="3">
        <f>10*8*5</f>
        <v>400</v>
      </c>
      <c r="BD668" s="3">
        <f>10*8*5</f>
        <v>400</v>
      </c>
    </row>
    <row r="669" spans="1:56" ht="19.5">
      <c r="A669" s="36">
        <v>1</v>
      </c>
      <c r="B669">
        <v>3</v>
      </c>
      <c r="D669" s="47" t="s">
        <v>37</v>
      </c>
      <c r="J669" s="9"/>
      <c r="K669" s="9"/>
      <c r="L669" s="9"/>
      <c r="N669" s="9"/>
      <c r="O669" s="9"/>
      <c r="P669" s="9"/>
      <c r="R669" s="9"/>
      <c r="S669" s="9"/>
      <c r="T669" s="9"/>
      <c r="V669" s="9"/>
      <c r="W669" s="9"/>
      <c r="X669" s="9"/>
      <c r="Z669" s="9"/>
      <c r="AA669" s="9"/>
      <c r="AB669" s="9"/>
      <c r="AD669" s="9"/>
      <c r="AE669" s="9"/>
      <c r="AF669" s="9"/>
      <c r="AH669" s="9"/>
      <c r="AI669" s="9"/>
      <c r="AJ669" s="9"/>
      <c r="AL669" s="9"/>
      <c r="AM669" s="9"/>
      <c r="AN669" s="9"/>
      <c r="AP669" s="9"/>
      <c r="AQ669" s="9"/>
      <c r="AR669" s="9"/>
      <c r="AT669" s="9"/>
      <c r="AU669" s="9"/>
      <c r="AV669" s="9"/>
      <c r="AX669" s="9"/>
      <c r="AY669" s="9"/>
      <c r="AZ669" s="9"/>
      <c r="BB669" s="9"/>
      <c r="BC669" s="9"/>
      <c r="BD669" s="9"/>
    </row>
    <row r="670" spans="1:56" ht="19.5">
      <c r="A670" s="36">
        <v>1</v>
      </c>
      <c r="B670">
        <v>3</v>
      </c>
      <c r="D670" s="47" t="s">
        <v>38</v>
      </c>
      <c r="J670" s="9"/>
      <c r="K670" s="9"/>
      <c r="L670" s="9"/>
      <c r="N670" s="9"/>
      <c r="O670" s="9"/>
      <c r="P670" s="9"/>
      <c r="R670" s="9"/>
      <c r="S670" s="9"/>
      <c r="T670" s="9"/>
      <c r="V670" s="9"/>
      <c r="W670" s="9"/>
      <c r="X670" s="9"/>
      <c r="Z670" s="9"/>
      <c r="AA670" s="9"/>
      <c r="AB670" s="9"/>
      <c r="AD670" s="9"/>
      <c r="AE670" s="9"/>
      <c r="AF670" s="9"/>
      <c r="AH670" s="9"/>
      <c r="AI670" s="9"/>
      <c r="AJ670" s="9"/>
      <c r="AL670" s="9"/>
      <c r="AM670" s="9"/>
      <c r="AN670" s="9"/>
      <c r="AP670" s="9"/>
      <c r="AQ670" s="9"/>
      <c r="AR670" s="9"/>
      <c r="AT670" s="9"/>
      <c r="AU670" s="9"/>
      <c r="AV670" s="9"/>
      <c r="AX670" s="9"/>
      <c r="AY670" s="9"/>
      <c r="AZ670" s="9"/>
      <c r="BB670" s="9"/>
      <c r="BC670" s="9"/>
      <c r="BD670" s="9"/>
    </row>
    <row r="671" spans="1:56" ht="19.5">
      <c r="A671" s="36">
        <v>1</v>
      </c>
      <c r="B671">
        <v>3</v>
      </c>
      <c r="D671" s="51" t="s">
        <v>39</v>
      </c>
      <c r="J671" s="9"/>
      <c r="K671" s="9"/>
      <c r="L671" s="9"/>
      <c r="N671" s="9"/>
      <c r="O671" s="9"/>
      <c r="P671" s="9"/>
      <c r="R671" s="9"/>
      <c r="S671" s="9"/>
      <c r="T671" s="9"/>
      <c r="V671" s="9"/>
      <c r="W671" s="9"/>
      <c r="X671" s="9"/>
      <c r="Z671" s="9"/>
      <c r="AA671" s="9"/>
      <c r="AB671" s="9"/>
      <c r="AD671" s="9"/>
      <c r="AE671" s="9"/>
      <c r="AF671" s="9"/>
      <c r="AH671" s="9"/>
      <c r="AI671" s="9"/>
      <c r="AJ671" s="9"/>
      <c r="AL671" s="9"/>
      <c r="AM671" s="9"/>
      <c r="AN671" s="9"/>
      <c r="AP671" s="9"/>
      <c r="AQ671" s="9"/>
      <c r="AR671" s="9"/>
      <c r="AT671" s="9"/>
      <c r="AU671" s="9"/>
      <c r="AV671" s="9"/>
      <c r="AX671" s="9"/>
      <c r="AY671" s="9"/>
      <c r="AZ671" s="9"/>
      <c r="BB671" s="9"/>
      <c r="BC671" s="9"/>
      <c r="BD671" s="9"/>
    </row>
    <row r="672" spans="1:56" ht="19.5">
      <c r="A672" s="36">
        <v>1</v>
      </c>
      <c r="B672">
        <v>3</v>
      </c>
      <c r="D672" s="47" t="s">
        <v>40</v>
      </c>
      <c r="J672" s="9"/>
      <c r="K672" s="9"/>
      <c r="L672" s="9"/>
      <c r="N672" s="9"/>
      <c r="O672" s="9"/>
      <c r="P672" s="9"/>
      <c r="R672" s="9"/>
      <c r="S672" s="9"/>
      <c r="T672" s="9"/>
      <c r="V672" s="9"/>
      <c r="W672" s="9"/>
      <c r="X672" s="9"/>
      <c r="Z672" s="9"/>
      <c r="AA672" s="9"/>
      <c r="AB672" s="9"/>
      <c r="AD672" s="9"/>
      <c r="AE672" s="9"/>
      <c r="AF672" s="9"/>
      <c r="AH672" s="9"/>
      <c r="AI672" s="9"/>
      <c r="AJ672" s="9"/>
      <c r="AL672" s="9"/>
      <c r="AM672" s="9"/>
      <c r="AN672" s="9"/>
      <c r="AP672" s="9"/>
      <c r="AQ672" s="9"/>
      <c r="AR672" s="9"/>
      <c r="AT672" s="9"/>
      <c r="AU672" s="9"/>
      <c r="AV672" s="9"/>
      <c r="AX672" s="9"/>
      <c r="AY672" s="9"/>
      <c r="AZ672" s="9"/>
      <c r="BB672" s="9"/>
      <c r="BC672" s="9"/>
      <c r="BD672" s="9"/>
    </row>
    <row r="673" spans="1:56" ht="19.5">
      <c r="A673" s="36">
        <v>1</v>
      </c>
      <c r="B673">
        <v>3</v>
      </c>
      <c r="D673" s="47" t="s">
        <v>375</v>
      </c>
      <c r="J673" s="9"/>
      <c r="K673" s="9"/>
      <c r="L673" s="9"/>
      <c r="N673" s="9"/>
      <c r="O673" s="9"/>
      <c r="P673" s="9"/>
      <c r="R673" s="9"/>
      <c r="S673" s="9"/>
      <c r="T673" s="9"/>
      <c r="V673" s="9"/>
      <c r="W673" s="9"/>
      <c r="X673" s="9"/>
      <c r="Z673" s="9"/>
      <c r="AA673" s="9"/>
      <c r="AB673" s="9"/>
      <c r="AD673" s="9"/>
      <c r="AE673" s="9"/>
      <c r="AF673" s="9"/>
      <c r="AH673" s="9"/>
      <c r="AI673" s="9"/>
      <c r="AJ673" s="9"/>
      <c r="AL673" s="9"/>
      <c r="AM673" s="9"/>
      <c r="AN673" s="9"/>
      <c r="AP673" s="9"/>
      <c r="AQ673" s="9"/>
      <c r="AR673" s="9"/>
      <c r="AT673" s="9"/>
      <c r="AU673" s="9"/>
      <c r="AV673" s="9"/>
      <c r="AX673" s="9"/>
      <c r="AY673" s="9"/>
      <c r="AZ673" s="9"/>
      <c r="BB673" s="9"/>
      <c r="BC673" s="9"/>
      <c r="BD673" s="9"/>
    </row>
    <row r="674" spans="1:56" ht="19.5">
      <c r="A674" s="36">
        <v>1</v>
      </c>
      <c r="B674">
        <v>3</v>
      </c>
      <c r="D674" s="47"/>
      <c r="J674" s="9"/>
      <c r="K674" s="9"/>
      <c r="L674" s="9"/>
      <c r="N674" s="9"/>
      <c r="O674" s="9"/>
      <c r="P674" s="9"/>
      <c r="R674" s="9"/>
      <c r="S674" s="9"/>
      <c r="T674" s="9"/>
      <c r="V674" s="9"/>
      <c r="W674" s="9"/>
      <c r="X674" s="9"/>
      <c r="Z674" s="9"/>
      <c r="AA674" s="9"/>
      <c r="AB674" s="9"/>
      <c r="AD674" s="9"/>
      <c r="AE674" s="9"/>
      <c r="AF674" s="9"/>
      <c r="AH674" s="9"/>
      <c r="AI674" s="9"/>
      <c r="AJ674" s="9"/>
      <c r="AL674" s="9"/>
      <c r="AM674" s="9"/>
      <c r="AN674" s="9"/>
      <c r="AP674" s="9"/>
      <c r="AQ674" s="9"/>
      <c r="AR674" s="9"/>
      <c r="AT674" s="9"/>
      <c r="AU674" s="9"/>
      <c r="AV674" s="9"/>
      <c r="AX674" s="9"/>
      <c r="AY674" s="9"/>
      <c r="AZ674" s="9"/>
      <c r="BB674" s="9"/>
      <c r="BC674" s="9"/>
      <c r="BD674" s="9"/>
    </row>
    <row r="675" spans="1:56" ht="19.5">
      <c r="A675" s="36">
        <v>1</v>
      </c>
      <c r="B675">
        <v>3</v>
      </c>
      <c r="D675" s="47"/>
      <c r="J675" s="9"/>
      <c r="K675" s="9"/>
      <c r="L675" s="9"/>
      <c r="N675" s="9"/>
      <c r="O675" s="9"/>
      <c r="P675" s="9"/>
      <c r="R675" s="9"/>
      <c r="S675" s="9"/>
      <c r="T675" s="9"/>
      <c r="V675" s="9"/>
      <c r="W675" s="9"/>
      <c r="X675" s="9"/>
      <c r="Z675" s="9"/>
      <c r="AA675" s="9"/>
      <c r="AB675" s="9"/>
      <c r="AD675" s="9"/>
      <c r="AE675" s="9"/>
      <c r="AF675" s="9"/>
      <c r="AH675" s="9"/>
      <c r="AI675" s="9"/>
      <c r="AJ675" s="9"/>
      <c r="AL675" s="9"/>
      <c r="AM675" s="9"/>
      <c r="AN675" s="9"/>
      <c r="AP675" s="9"/>
      <c r="AQ675" s="9"/>
      <c r="AR675" s="9"/>
      <c r="AT675" s="9"/>
      <c r="AU675" s="9"/>
      <c r="AV675" s="9"/>
      <c r="AX675" s="9"/>
      <c r="AY675" s="9"/>
      <c r="AZ675" s="9"/>
      <c r="BB675" s="9"/>
      <c r="BC675" s="9"/>
      <c r="BD675" s="9"/>
    </row>
    <row r="676" spans="1:56" ht="19.5">
      <c r="A676" s="36">
        <v>1</v>
      </c>
      <c r="B676">
        <v>3</v>
      </c>
      <c r="D676" s="47" t="s">
        <v>104</v>
      </c>
      <c r="J676" s="3">
        <f>SUM(J659:J675)</f>
        <v>9894.6270643400003</v>
      </c>
      <c r="K676" s="3">
        <f>SUM(K659:K675)</f>
        <v>1602.2784301189999</v>
      </c>
      <c r="L676" s="3">
        <f>SUM(L659:L675)</f>
        <v>1251.1284301190001</v>
      </c>
      <c r="N676" s="3">
        <f>SUM(N659:N675)</f>
        <v>6177.5955680424995</v>
      </c>
      <c r="O676" s="3">
        <f>SUM(O659:O675)</f>
        <v>984.29892901524988</v>
      </c>
      <c r="P676" s="3">
        <f>SUM(P659:P675)</f>
        <v>677.06512901525002</v>
      </c>
      <c r="R676" s="3">
        <f>SUM(R659:R675)</f>
        <v>7675.9528785999992</v>
      </c>
      <c r="S676" s="3">
        <f>SUM(S659:S675)</f>
        <v>1526.0404615100001</v>
      </c>
      <c r="T676" s="3">
        <f>SUM(T659:T675)</f>
        <v>1174.89046151</v>
      </c>
      <c r="V676" s="3">
        <f>SUM(V659:V675)</f>
        <v>3925.1082848249994</v>
      </c>
      <c r="W676" s="3">
        <f>SUM(W659:W675)</f>
        <v>855.79723267249983</v>
      </c>
      <c r="X676" s="3">
        <f>SUM(X659:X675)</f>
        <v>605.68343267249998</v>
      </c>
      <c r="Z676" s="3">
        <f>SUM(Z659:Z675)</f>
        <v>9356.0478250200013</v>
      </c>
      <c r="AA676" s="3">
        <f>SUM(AA659:AA675)</f>
        <v>1569.9990915570002</v>
      </c>
      <c r="AB676" s="3">
        <f>SUM(AB659:AB675)</f>
        <v>1218.8490915570001</v>
      </c>
      <c r="AD676" s="3">
        <f>SUM(AD659:AD675)</f>
        <v>5821.5619831274998</v>
      </c>
      <c r="AE676" s="3">
        <f>SUM(AE659:AE675)</f>
        <v>968.00779774574994</v>
      </c>
      <c r="AF676" s="3">
        <f>SUM(AF659:AF675)</f>
        <v>660.77399774574997</v>
      </c>
      <c r="AH676" s="3">
        <f>SUM(AH659:AH675)</f>
        <v>9026.1668257799993</v>
      </c>
      <c r="AI676" s="3">
        <f>SUM(AI659:AI675)</f>
        <v>1541.5405682229998</v>
      </c>
      <c r="AJ676" s="3">
        <f>SUM(AJ659:AJ675)</f>
        <v>1190.3905682230002</v>
      </c>
      <c r="AL676" s="3">
        <f>SUM(AL659:AL675)</f>
        <v>5570.0084982224989</v>
      </c>
      <c r="AM676" s="3">
        <f>SUM(AM659:AM675)</f>
        <v>954.54160520924984</v>
      </c>
      <c r="AN676" s="3">
        <f>SUM(AN659:AN675)</f>
        <v>647.30780520924998</v>
      </c>
      <c r="AP676" s="3">
        <f>SUM(AP659:AP675)</f>
        <v>9059.0537876800008</v>
      </c>
      <c r="AQ676" s="3">
        <f>SUM(AQ659:AQ675)</f>
        <v>1544.3088208880001</v>
      </c>
      <c r="AR676" s="3">
        <f>SUM(AR659:AR675)</f>
        <v>1193.1588208879998</v>
      </c>
      <c r="AT676" s="3">
        <f>SUM(AT659:AT675)</f>
        <v>5589.2593434600003</v>
      </c>
      <c r="AU676" s="3">
        <f>SUM(AU659:AU675)</f>
        <v>955.55996361799998</v>
      </c>
      <c r="AV676" s="3">
        <f>SUM(AV659:AV675)</f>
        <v>648.32616361800001</v>
      </c>
      <c r="AX676" s="3">
        <f>SUM(AX659:AX675)</f>
        <v>45011.848381420001</v>
      </c>
      <c r="AY676" s="3">
        <f>SUM(AY659:AY675)</f>
        <v>7784.1673722970008</v>
      </c>
      <c r="AZ676" s="3">
        <f>SUM(AZ659:AZ675)</f>
        <v>6028.4173722969999</v>
      </c>
      <c r="BB676" s="3">
        <f>SUM(BB659:BB675)</f>
        <v>27083.5336776775</v>
      </c>
      <c r="BC676" s="3">
        <f>SUM(BC659:BC675)</f>
        <v>4718.2055282607498</v>
      </c>
      <c r="BD676" s="3">
        <f>SUM(BD659:BD675)</f>
        <v>3239.1565282607498</v>
      </c>
    </row>
    <row r="677" spans="1:56">
      <c r="A677" s="36">
        <v>1</v>
      </c>
      <c r="B677">
        <v>3</v>
      </c>
      <c r="L677" s="3">
        <f>J676+K676+L676</f>
        <v>12748.033924578001</v>
      </c>
      <c r="P677" s="3">
        <f>N676+O676+P676</f>
        <v>7838.9596260729995</v>
      </c>
      <c r="T677" s="3">
        <f>R676+S676+T676</f>
        <v>10376.883801619999</v>
      </c>
      <c r="X677" s="3">
        <f>V676+W676+X676</f>
        <v>5386.5889501699994</v>
      </c>
      <c r="AB677" s="3">
        <f>Z676+AA676+AB676</f>
        <v>12144.896008134001</v>
      </c>
      <c r="AF677" s="3">
        <f>AD676+AE676+AF676</f>
        <v>7450.3437786189988</v>
      </c>
      <c r="AJ677" s="3">
        <f>AH676+AI676+AJ676</f>
        <v>11758.097962225998</v>
      </c>
      <c r="AN677" s="3">
        <f>AL676+AM676+AN676</f>
        <v>7171.8579086409982</v>
      </c>
      <c r="AR677" s="3">
        <f>AP676+AQ676+AR676</f>
        <v>11796.521429456001</v>
      </c>
      <c r="AV677" s="3">
        <f>AT676+AU676+AV676</f>
        <v>7193.1454706959994</v>
      </c>
      <c r="AZ677" s="3">
        <f>AX676+AY676+AZ676</f>
        <v>58824.433126014002</v>
      </c>
      <c r="BD677" s="3">
        <f>BB676+BC676+BD676</f>
        <v>35040.895734199003</v>
      </c>
    </row>
  </sheetData>
  <autoFilter ref="A1:P678"/>
  <phoneticPr fontId="1"/>
  <hyperlinks>
    <hyperlink ref="D9" r:id="rId1" location="/estimate?id=a7590594d4b9b3d0a719d979905721bf277ae27d"/>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AP36"/>
  <sheetViews>
    <sheetView zoomScale="55" zoomScaleNormal="55" workbookViewId="0">
      <pane xSplit="3" ySplit="2" topLeftCell="D3" activePane="bottomRight" state="frozen"/>
      <selection activeCell="C10" sqref="C10"/>
      <selection pane="topRight" activeCell="C10" sqref="C10"/>
      <selection pane="bottomLeft" activeCell="C10" sqref="C10"/>
      <selection pane="bottomRight" activeCell="D13" sqref="D13"/>
    </sheetView>
  </sheetViews>
  <sheetFormatPr defaultRowHeight="18.75" outlineLevelCol="1"/>
  <cols>
    <col min="1" max="1" width="2.625" customWidth="1"/>
    <col min="2" max="2" width="4.125" bestFit="1" customWidth="1"/>
    <col min="3" max="3" width="24.125" bestFit="1" customWidth="1"/>
    <col min="4" max="8" width="9" customWidth="1" outlineLevel="1"/>
    <col min="9" max="9" width="9" customWidth="1"/>
    <col min="10" max="14" width="9" customWidth="1" outlineLevel="1"/>
    <col min="16" max="20" width="9" customWidth="1" outlineLevel="1"/>
    <col min="22" max="26" width="9" customWidth="1" outlineLevel="1"/>
    <col min="28" max="32" width="9" customWidth="1" outlineLevel="1"/>
    <col min="34" max="38" width="9" customWidth="1" outlineLevel="1"/>
  </cols>
  <sheetData>
    <row r="1" spans="1:42" ht="19.5" customHeight="1" thickBot="1">
      <c r="A1" t="s">
        <v>0</v>
      </c>
      <c r="D1" s="397" t="s">
        <v>86</v>
      </c>
      <c r="E1" s="397"/>
      <c r="F1" s="397"/>
      <c r="G1" s="397"/>
      <c r="H1" s="397"/>
      <c r="I1" s="397"/>
      <c r="J1" s="397" t="s">
        <v>108</v>
      </c>
      <c r="K1" s="397"/>
      <c r="L1" s="397"/>
      <c r="M1" s="397"/>
      <c r="N1" s="397"/>
      <c r="O1" s="397"/>
      <c r="P1" s="397" t="s">
        <v>119</v>
      </c>
      <c r="Q1" s="397"/>
      <c r="R1" s="397"/>
      <c r="S1" s="397"/>
      <c r="T1" s="397"/>
      <c r="U1" s="397"/>
      <c r="V1" s="397" t="s">
        <v>126</v>
      </c>
      <c r="W1" s="397"/>
      <c r="X1" s="397"/>
      <c r="Y1" s="397"/>
      <c r="Z1" s="397"/>
      <c r="AA1" s="397"/>
      <c r="AB1" s="397" t="s">
        <v>130</v>
      </c>
      <c r="AC1" s="397"/>
      <c r="AD1" s="397"/>
      <c r="AE1" s="397"/>
      <c r="AF1" s="397"/>
      <c r="AG1" s="397"/>
      <c r="AH1" s="397" t="s">
        <v>104</v>
      </c>
      <c r="AI1" s="397"/>
      <c r="AJ1" s="397"/>
      <c r="AK1" s="397"/>
      <c r="AL1" s="397"/>
      <c r="AM1" s="397"/>
    </row>
    <row r="2" spans="1:42" ht="36.75" customHeight="1" thickTop="1">
      <c r="B2" s="128"/>
      <c r="C2" s="129"/>
      <c r="D2" s="200" t="s">
        <v>8</v>
      </c>
      <c r="E2" s="200" t="s">
        <v>9</v>
      </c>
      <c r="F2" s="200" t="s">
        <v>10</v>
      </c>
      <c r="G2" s="201" t="s">
        <v>11</v>
      </c>
      <c r="H2" s="201" t="s">
        <v>415</v>
      </c>
      <c r="I2" s="201" t="s">
        <v>104</v>
      </c>
      <c r="J2" s="200" t="s">
        <v>8</v>
      </c>
      <c r="K2" s="200" t="s">
        <v>9</v>
      </c>
      <c r="L2" s="200" t="s">
        <v>10</v>
      </c>
      <c r="M2" s="201" t="s">
        <v>11</v>
      </c>
      <c r="N2" s="201" t="s">
        <v>415</v>
      </c>
      <c r="O2" s="201" t="s">
        <v>104</v>
      </c>
      <c r="P2" s="200" t="s">
        <v>8</v>
      </c>
      <c r="Q2" s="200" t="s">
        <v>9</v>
      </c>
      <c r="R2" s="200" t="s">
        <v>10</v>
      </c>
      <c r="S2" s="201" t="s">
        <v>11</v>
      </c>
      <c r="T2" s="201" t="s">
        <v>415</v>
      </c>
      <c r="U2" s="201" t="s">
        <v>104</v>
      </c>
      <c r="V2" s="200" t="s">
        <v>8</v>
      </c>
      <c r="W2" s="200" t="s">
        <v>9</v>
      </c>
      <c r="X2" s="200" t="s">
        <v>10</v>
      </c>
      <c r="Y2" s="201" t="s">
        <v>11</v>
      </c>
      <c r="Z2" s="201" t="s">
        <v>415</v>
      </c>
      <c r="AA2" s="201" t="s">
        <v>104</v>
      </c>
      <c r="AB2" s="200" t="s">
        <v>8</v>
      </c>
      <c r="AC2" s="200" t="s">
        <v>9</v>
      </c>
      <c r="AD2" s="200" t="s">
        <v>10</v>
      </c>
      <c r="AE2" s="201" t="s">
        <v>11</v>
      </c>
      <c r="AF2" s="201" t="s">
        <v>415</v>
      </c>
      <c r="AG2" s="201" t="s">
        <v>104</v>
      </c>
      <c r="AH2" s="200" t="s">
        <v>8</v>
      </c>
      <c r="AI2" s="200" t="s">
        <v>9</v>
      </c>
      <c r="AJ2" s="200" t="s">
        <v>10</v>
      </c>
      <c r="AK2" s="201" t="s">
        <v>11</v>
      </c>
      <c r="AL2" s="201" t="s">
        <v>415</v>
      </c>
      <c r="AM2" s="201" t="s">
        <v>104</v>
      </c>
    </row>
    <row r="3" spans="1:42">
      <c r="B3" s="133"/>
      <c r="C3" s="58" t="s">
        <v>16</v>
      </c>
      <c r="D3" s="113" t="s">
        <v>17</v>
      </c>
      <c r="E3" s="113" t="s">
        <v>17</v>
      </c>
      <c r="F3" s="113" t="s">
        <v>17</v>
      </c>
      <c r="G3" s="113" t="s">
        <v>17</v>
      </c>
      <c r="H3" s="113" t="s">
        <v>17</v>
      </c>
      <c r="I3" s="125">
        <v>114</v>
      </c>
      <c r="J3" s="113" t="s">
        <v>17</v>
      </c>
      <c r="K3" s="113" t="s">
        <v>17</v>
      </c>
      <c r="L3" s="113" t="s">
        <v>17</v>
      </c>
      <c r="M3" s="113" t="s">
        <v>17</v>
      </c>
      <c r="N3" s="113" t="s">
        <v>17</v>
      </c>
      <c r="O3" s="125">
        <v>114</v>
      </c>
      <c r="P3" s="113" t="s">
        <v>17</v>
      </c>
      <c r="Q3" s="113" t="s">
        <v>17</v>
      </c>
      <c r="R3" s="113" t="s">
        <v>17</v>
      </c>
      <c r="S3" s="113" t="s">
        <v>17</v>
      </c>
      <c r="T3" s="113" t="s">
        <v>17</v>
      </c>
      <c r="U3" s="125">
        <v>114</v>
      </c>
      <c r="V3" s="113" t="s">
        <v>17</v>
      </c>
      <c r="W3" s="113" t="s">
        <v>17</v>
      </c>
      <c r="X3" s="113" t="s">
        <v>17</v>
      </c>
      <c r="Y3" s="113" t="s">
        <v>17</v>
      </c>
      <c r="Z3" s="113" t="s">
        <v>17</v>
      </c>
      <c r="AA3" s="125">
        <v>114</v>
      </c>
      <c r="AB3" s="113" t="s">
        <v>17</v>
      </c>
      <c r="AC3" s="113" t="s">
        <v>17</v>
      </c>
      <c r="AD3" s="113" t="s">
        <v>17</v>
      </c>
      <c r="AE3" s="113" t="s">
        <v>17</v>
      </c>
      <c r="AF3" s="113" t="s">
        <v>17</v>
      </c>
      <c r="AG3" s="125">
        <v>114</v>
      </c>
      <c r="AH3" s="113" t="s">
        <v>17</v>
      </c>
      <c r="AI3" s="113" t="s">
        <v>17</v>
      </c>
      <c r="AJ3" s="113" t="s">
        <v>17</v>
      </c>
      <c r="AK3" s="113" t="s">
        <v>17</v>
      </c>
      <c r="AL3" s="113" t="s">
        <v>17</v>
      </c>
      <c r="AM3" s="125">
        <v>114</v>
      </c>
    </row>
    <row r="4" spans="1:42" ht="19.5">
      <c r="B4" s="134">
        <v>1</v>
      </c>
      <c r="C4" s="47" t="s">
        <v>18</v>
      </c>
      <c r="D4" s="107">
        <f>計算シート!N659</f>
        <v>2771.0436549200003</v>
      </c>
      <c r="E4" s="107">
        <f>計算シート!O659</f>
        <v>198.96436549199998</v>
      </c>
      <c r="F4" s="107">
        <f>計算シート!P659</f>
        <v>72.964365491999999</v>
      </c>
      <c r="G4" s="107">
        <f>'計算シート (研修環境20日)'!CD537</f>
        <v>84</v>
      </c>
      <c r="H4" s="192">
        <f>リザーブドインスタンス検討!H59</f>
        <v>-1262.8799999999997</v>
      </c>
      <c r="I4" s="202">
        <f>(CEILING((D4*I27*I3*I28)+(E4*I27*I3*I28)+(F4*I27*I3*I28)+(G4*I27*I3*I29)+(H4*I27*I3*I30),1000)/1000)</f>
        <v>54191</v>
      </c>
      <c r="J4" s="107">
        <f>計算シート!V659</f>
        <v>1124.8422868</v>
      </c>
      <c r="K4" s="107">
        <f>計算シート!W659</f>
        <v>161.84422867999999</v>
      </c>
      <c r="L4" s="107">
        <f>計算シート!X659</f>
        <v>35.844228680000001</v>
      </c>
      <c r="M4" s="289">
        <f>'計算シート (研修環境20日)'!CE537</f>
        <v>84</v>
      </c>
      <c r="N4" s="192">
        <f>リザーブドインスタンス検討!I59</f>
        <v>-632.15999999999985</v>
      </c>
      <c r="O4" s="202">
        <f>(CEILING((J4*O27*O3*O28)+(K4*O27*O3*O28)+(L4*O27*O3*O28)+(M4*O27*O3*O29)+(N4*O27*O3*O30),1000)/1000)</f>
        <v>23595</v>
      </c>
      <c r="P4" s="107">
        <f>計算シート!AD659</f>
        <v>2503.0619807600001</v>
      </c>
      <c r="Q4" s="107">
        <f>計算シート!AE659</f>
        <v>183.36219807599997</v>
      </c>
      <c r="R4" s="107">
        <f>計算シート!AF659</f>
        <v>57.362198075999999</v>
      </c>
      <c r="S4" s="107">
        <f>'計算シート (研修環境20日)'!CF537</f>
        <v>84</v>
      </c>
      <c r="T4" s="192">
        <f>リザーブドインスタンス検討!J59</f>
        <v>-1262.8799999999997</v>
      </c>
      <c r="U4" s="202">
        <f>(CEILING((P4*U27*U3*U28)+(Q4*U27*U3*U28)+(R4*U27*U3*U28)+(S4*U27*U3*U29)+(T4*U27*U3*U30),1000)/1000)</f>
        <v>48871</v>
      </c>
      <c r="V4" s="107">
        <f>計算シート!AL659</f>
        <v>2285.1265496400001</v>
      </c>
      <c r="W4" s="107">
        <f>計算シート!AM659</f>
        <v>170.54465496399999</v>
      </c>
      <c r="X4" s="107">
        <f>計算シート!AN659</f>
        <v>44.544654964000003</v>
      </c>
      <c r="Y4" s="107">
        <f>'計算シート (研修環境20日)'!CG537</f>
        <v>84</v>
      </c>
      <c r="Z4" s="192">
        <f>リザーブドインスタンス検討!K59</f>
        <v>-1262.8799999999997</v>
      </c>
      <c r="AA4" s="202">
        <f>(CEILING((V4*AA27*AA3*AA28)+(W4*AA27*AA3*AA28)+(X4*AA27*AA3*AA28)+(Y4*AA27*AA3*AA29)+(Z4*AA27*AA3*AA30),1000)/1000)</f>
        <v>44539</v>
      </c>
      <c r="AB4" s="107">
        <f>計算シート!AT659</f>
        <v>2300.4764518400002</v>
      </c>
      <c r="AC4" s="107">
        <f>計算シート!AU659</f>
        <v>171.49164518399999</v>
      </c>
      <c r="AD4" s="107">
        <f>計算シート!AV659</f>
        <v>45.491645184000006</v>
      </c>
      <c r="AE4" s="107">
        <f>'計算シート (研修環境20日)'!CH537</f>
        <v>84</v>
      </c>
      <c r="AF4" s="192">
        <f>リザーブドインスタンス検討!L59</f>
        <v>-1262.8799999999997</v>
      </c>
      <c r="AG4" s="202">
        <f>(CEILING((AB4*AG27*AG3*AG28)+(AC4*AG27*AG3*AG28)+(AD4*AG27*AG3*AG28)+(AE4*AG27*AG3*AG29)+(AF4*AG27*AG3*AG30),1000)/1000)</f>
        <v>44846</v>
      </c>
      <c r="AH4" s="107">
        <f>D4+J4+P4+V4+AB4</f>
        <v>10984.55092396</v>
      </c>
      <c r="AI4" s="107">
        <f t="shared" ref="AI4:AI13" si="0">E4+K4+Q4+W4+AC4</f>
        <v>886.20709239600001</v>
      </c>
      <c r="AJ4" s="107">
        <f t="shared" ref="AJ4:AJ13" si="1">F4+L4+R4+X4+AD4</f>
        <v>256.20709239600001</v>
      </c>
      <c r="AK4" s="107">
        <f t="shared" ref="AK4:AK13" si="2">G4+M4+S4+Y4+AE4</f>
        <v>420</v>
      </c>
      <c r="AL4" s="192">
        <f>H4+N4+T4+Z4+AF4</f>
        <v>-5683.6799999999985</v>
      </c>
      <c r="AM4" s="202">
        <f>(CEILING((AH4*AM27*AM3*AM28)+(AI4*AM27*AM3*AM28)+(AJ4*AM27*AM3*AM28)+(AK4*AM27*AM3*AM29)+(AL4*AM27*AM3*AM30),1000)/1000)</f>
        <v>216040</v>
      </c>
      <c r="AP4" s="116"/>
    </row>
    <row r="5" spans="1:42" ht="39.950000000000003" customHeight="1">
      <c r="B5" s="134">
        <v>2</v>
      </c>
      <c r="C5" s="47" t="s">
        <v>20</v>
      </c>
      <c r="D5" s="169">
        <f>計算シート!N660</f>
        <v>0</v>
      </c>
      <c r="E5" s="169">
        <f>計算シート!O660</f>
        <v>0</v>
      </c>
      <c r="F5" s="169">
        <f>計算シート!P660</f>
        <v>0</v>
      </c>
      <c r="G5" s="169">
        <f>'計算シート (研修環境20日)'!CD538</f>
        <v>0</v>
      </c>
      <c r="H5" s="169"/>
      <c r="I5" s="202">
        <f>(CEILING((D5*I27*I3*I28)+(E5*I27*I3*I28)+(F5*I27*I3*I28)+(G5*I27*I3*I29),1000)/1000)</f>
        <v>0</v>
      </c>
      <c r="J5" s="169">
        <f>計算シート!V660</f>
        <v>0</v>
      </c>
      <c r="K5" s="169">
        <f>計算シート!W660</f>
        <v>0</v>
      </c>
      <c r="L5" s="169">
        <f>計算シート!X660</f>
        <v>0</v>
      </c>
      <c r="M5" s="290">
        <f>'計算シート (研修環境20日)'!CE538</f>
        <v>0</v>
      </c>
      <c r="N5" s="169"/>
      <c r="O5" s="202">
        <f>(CEILING((J5*O27*O3*O28)+(K5*O27*O3*O28)+(L5*O27*O3*O28)+(M5*O27*O3*O29),1000)/1000)</f>
        <v>0</v>
      </c>
      <c r="P5" s="169">
        <f>計算シート!AD660</f>
        <v>0</v>
      </c>
      <c r="Q5" s="169">
        <f>計算シート!AE660</f>
        <v>0</v>
      </c>
      <c r="R5" s="169">
        <f>計算シート!AF660</f>
        <v>0</v>
      </c>
      <c r="S5" s="169">
        <f>'計算シート (研修環境20日)'!CF538</f>
        <v>0</v>
      </c>
      <c r="T5" s="169"/>
      <c r="U5" s="202">
        <f>(CEILING((P5*U27*U3*U28)+(Q5*U27*U3*U28)+(R5*U27*U3*U28)+(S5*U27*U3*U29),1000)/1000)</f>
        <v>0</v>
      </c>
      <c r="V5" s="169">
        <f>計算シート!AL660</f>
        <v>0</v>
      </c>
      <c r="W5" s="169">
        <f>計算シート!AM660</f>
        <v>0</v>
      </c>
      <c r="X5" s="169">
        <f>計算シート!AN660</f>
        <v>0</v>
      </c>
      <c r="Y5" s="169">
        <f>'計算シート (研修環境20日)'!CG538</f>
        <v>0</v>
      </c>
      <c r="Z5" s="169"/>
      <c r="AA5" s="202">
        <f>(CEILING((V5*AA27*AA3*AA28)+(W5*AA27*AA3*AA28)+(X5*AA27*AA3*AA28)+(Y5*AA27*AA3*AA29),1000)/1000)</f>
        <v>0</v>
      </c>
      <c r="AB5" s="169">
        <f>計算シート!AT660</f>
        <v>0</v>
      </c>
      <c r="AC5" s="169">
        <f>計算シート!AU660</f>
        <v>0</v>
      </c>
      <c r="AD5" s="169">
        <f>計算シート!AV660</f>
        <v>0</v>
      </c>
      <c r="AE5" s="169">
        <f>'計算シート (研修環境20日)'!CH538</f>
        <v>0</v>
      </c>
      <c r="AF5" s="169"/>
      <c r="AG5" s="202">
        <f>(CEILING((AB5*AG27*AG3*AG28)+(AC5*AG27*AG3*AG28)+(AD5*AG27*AG3*AG28)+(AE5*AG27*AG3*AG29),1000)/1000)</f>
        <v>0</v>
      </c>
      <c r="AH5" s="107">
        <f t="shared" ref="AH5:AH13" si="3">D5+J5+P5+V5+AB5</f>
        <v>0</v>
      </c>
      <c r="AI5" s="107">
        <f t="shared" si="0"/>
        <v>0</v>
      </c>
      <c r="AJ5" s="107">
        <f t="shared" si="1"/>
        <v>0</v>
      </c>
      <c r="AK5" s="107">
        <f t="shared" si="2"/>
        <v>0</v>
      </c>
      <c r="AL5" s="169"/>
      <c r="AM5" s="202">
        <f>(CEILING((AH5*AM27*AM3*AM28)+(AI5*AM27*AM3*AM28)+(AJ5*AM27*AM3*AM28)+(AK5*AM27*AM3*AM29),1000)/1000)</f>
        <v>0</v>
      </c>
      <c r="AP5" s="116"/>
    </row>
    <row r="6" spans="1:42" ht="39.950000000000003" customHeight="1">
      <c r="B6" s="134">
        <v>3</v>
      </c>
      <c r="C6" s="47" t="s">
        <v>22</v>
      </c>
      <c r="D6" s="107">
        <f>計算シート!N661</f>
        <v>1231.1999999999998</v>
      </c>
      <c r="E6" s="107">
        <f>計算シート!O661</f>
        <v>225.33999999999997</v>
      </c>
      <c r="F6" s="107">
        <f>計算シート!P661</f>
        <v>22.29</v>
      </c>
      <c r="G6" s="107">
        <f>'計算シート (研修環境20日)'!CD539</f>
        <v>66.87</v>
      </c>
      <c r="H6" s="192">
        <f>リザーブドインスタンス検討!H72</f>
        <v>-223.2</v>
      </c>
      <c r="I6" s="202">
        <f>(CEILING((D6*I27*I3*I28)+(E6*I27*I3*I28)+(F6*I27*I3*I28)+(G6*I27*I3*I29)+(H6*I27*I3*I30),1000)/1000)</f>
        <v>26359</v>
      </c>
      <c r="J6" s="107">
        <f>計算シート!V661</f>
        <v>708.95999999999992</v>
      </c>
      <c r="K6" s="107">
        <f>計算シート!W661</f>
        <v>135.57999999999998</v>
      </c>
      <c r="L6" s="107">
        <f>計算シート!X661</f>
        <v>14.13</v>
      </c>
      <c r="M6" s="289">
        <f>'計算シート (研修環境20日)'!CE539</f>
        <v>42.39</v>
      </c>
      <c r="N6" s="192">
        <f>リザーブドインスタンス検討!I72</f>
        <v>-223.2</v>
      </c>
      <c r="O6" s="202">
        <f>(CEILING((J6*O27*O3*O28)+(K6*O27*O3*O28)+(L6*O27*O3*O28)+(M6*O27*O3*O29)+(N6*O27*O3*O30),1000)/1000)</f>
        <v>15309</v>
      </c>
      <c r="P6" s="107">
        <f>計算シート!AD661</f>
        <v>1178.9759999999999</v>
      </c>
      <c r="Q6" s="107">
        <f>計算シート!AE661</f>
        <v>225.33999999999997</v>
      </c>
      <c r="R6" s="107">
        <f>計算シート!AF661</f>
        <v>22.29</v>
      </c>
      <c r="S6" s="107">
        <f>'計算シート (研修環境20日)'!CF539</f>
        <v>66.87</v>
      </c>
      <c r="T6" s="192">
        <f>リザーブドインスタンス検討!J72</f>
        <v>-223.2</v>
      </c>
      <c r="U6" s="202">
        <f>(CEILING((P6*U27*U3*U28)+(Q6*U27*U3*U28)+(R6*U27*U3*U28)+(S6*U27*U3*U29)+(T6*U27*U3*U30),1000)/1000)</f>
        <v>25431</v>
      </c>
      <c r="V6" s="107">
        <f>計算シート!AL661</f>
        <v>1178.9759999999999</v>
      </c>
      <c r="W6" s="107">
        <f>計算シート!AM661</f>
        <v>225.33999999999997</v>
      </c>
      <c r="X6" s="107">
        <f>計算シート!AN661</f>
        <v>22.29</v>
      </c>
      <c r="Y6" s="107">
        <f>'計算シート (研修環境20日)'!CG539</f>
        <v>66.87</v>
      </c>
      <c r="Z6" s="192">
        <f>リザーブドインスタンス検討!K72</f>
        <v>-223.2</v>
      </c>
      <c r="AA6" s="202">
        <f>(CEILING((V6*AA27*AA3*AA28)+(W6*AA27*AA3*AA28)+(X6*AA27*AA3*AA28)+(Y6*AA27*AA3*AA29)+(Z6*AA27*AA3*AA30),1000)/1000)</f>
        <v>25431</v>
      </c>
      <c r="AB6" s="107">
        <f>計算シート!AT661</f>
        <v>1178.9759999999999</v>
      </c>
      <c r="AC6" s="107">
        <f>計算シート!AU661</f>
        <v>225.33999999999997</v>
      </c>
      <c r="AD6" s="107">
        <f>計算シート!AV661</f>
        <v>22.29</v>
      </c>
      <c r="AE6" s="107">
        <f>'計算シート (研修環境20日)'!CH539</f>
        <v>66.87</v>
      </c>
      <c r="AF6" s="192">
        <f>リザーブドインスタンス検討!L72</f>
        <v>-223.2</v>
      </c>
      <c r="AG6" s="202">
        <f>(CEILING((AB6*AG27*AG3*AG28)+(AC6*AG27*AG3*AG28)+(AD6*AG27*AG3*AG28)+(AE6*AG27*AG3*AG29)+(AF6*AG27*AG3*AG30),1000)/1000)</f>
        <v>25431</v>
      </c>
      <c r="AH6" s="107">
        <f t="shared" si="3"/>
        <v>5477.0879999999988</v>
      </c>
      <c r="AI6" s="107">
        <f t="shared" si="0"/>
        <v>1036.9399999999998</v>
      </c>
      <c r="AJ6" s="107">
        <f t="shared" si="1"/>
        <v>103.28999999999999</v>
      </c>
      <c r="AK6" s="107">
        <f t="shared" si="2"/>
        <v>309.87</v>
      </c>
      <c r="AL6" s="192">
        <f>H6+N6+T6+Z6+AF6</f>
        <v>-1116</v>
      </c>
      <c r="AM6" s="202">
        <f>(CEILING((AH6*AM27*AM3*AM28)+(AI6*AM27*AM3*AM28)+(AJ6*AM27*AM3*AM28)+(AK6*AM27*AM3*AM29)+(AL6*AM27*AM3*AM30),1000)/1000)</f>
        <v>117958</v>
      </c>
      <c r="AP6" s="116"/>
    </row>
    <row r="7" spans="1:42" ht="39.950000000000003" customHeight="1">
      <c r="B7" s="134">
        <v>4</v>
      </c>
      <c r="C7" s="47" t="s">
        <v>24</v>
      </c>
      <c r="D7" s="107">
        <f>計算シート!N662</f>
        <v>908.19679999999994</v>
      </c>
      <c r="E7" s="107">
        <f>計算シート!O662</f>
        <v>225.60368</v>
      </c>
      <c r="F7" s="107">
        <f>計算シート!P662</f>
        <v>215.34368000000001</v>
      </c>
      <c r="G7" s="107">
        <f>'計算シート (研修環境20日)'!CD540</f>
        <v>0</v>
      </c>
      <c r="H7" s="169"/>
      <c r="I7" s="202">
        <f>(CEILING((D7*I27*I3*I28)+(E7*I27*I3*I28)+(F7*I27*I3*I28)+(G7*I27*I3*I29),1000)/1000)</f>
        <v>23994</v>
      </c>
      <c r="J7" s="107">
        <f>計算シート!V662</f>
        <v>908.19679999999994</v>
      </c>
      <c r="K7" s="107">
        <f>計算シート!W662</f>
        <v>225.60368</v>
      </c>
      <c r="L7" s="107">
        <f>計算シート!X662</f>
        <v>215.34368000000001</v>
      </c>
      <c r="M7" s="289">
        <f>'計算シート (研修環境20日)'!CE540</f>
        <v>0</v>
      </c>
      <c r="N7" s="169"/>
      <c r="O7" s="202">
        <f>(CEILING((J7*O27*O3*O28)+(K7*O27*O3*O28)+(L7*O27*O3*O28)+(M7*O27*O3*O29),1000)/1000)</f>
        <v>23994</v>
      </c>
      <c r="P7" s="107">
        <f>計算シート!AD662</f>
        <v>908.19679999999994</v>
      </c>
      <c r="Q7" s="107">
        <f>計算シート!AE662</f>
        <v>225.60368</v>
      </c>
      <c r="R7" s="107">
        <f>計算シート!AF662</f>
        <v>215.34368000000001</v>
      </c>
      <c r="S7" s="107">
        <f>'計算シート (研修環境20日)'!CF540</f>
        <v>0</v>
      </c>
      <c r="T7" s="169"/>
      <c r="U7" s="202">
        <f>(CEILING((P7*U27*U3*U28)+(Q7*U27*U3*U28)+(R7*U27*U3*U28)+(S7*U27*U3*U29),1000)/1000)</f>
        <v>23994</v>
      </c>
      <c r="V7" s="107">
        <f>計算シート!AL662</f>
        <v>908.19679999999994</v>
      </c>
      <c r="W7" s="107">
        <f>計算シート!AM662</f>
        <v>225.60368</v>
      </c>
      <c r="X7" s="107">
        <f>計算シート!AN662</f>
        <v>215.34368000000001</v>
      </c>
      <c r="Y7" s="107">
        <f>'計算シート (研修環境20日)'!CG540</f>
        <v>0</v>
      </c>
      <c r="Z7" s="169"/>
      <c r="AA7" s="202">
        <f>(CEILING((V7*AA27*AA3*AA28)+(W7*AA27*AA3*AA28)+(X7*AA27*AA3*AA28)+(Y7*AA27*AA3*AA29),1000)/1000)</f>
        <v>23994</v>
      </c>
      <c r="AB7" s="107">
        <f>計算シート!AT662</f>
        <v>908.19679999999994</v>
      </c>
      <c r="AC7" s="107">
        <f>計算シート!AU662</f>
        <v>225.60368</v>
      </c>
      <c r="AD7" s="107">
        <f>計算シート!AV662</f>
        <v>215.34368000000001</v>
      </c>
      <c r="AE7" s="107">
        <f>'計算シート (研修環境20日)'!CH540</f>
        <v>0</v>
      </c>
      <c r="AF7" s="169"/>
      <c r="AG7" s="202">
        <f>(CEILING((AB7*AG27*AG3*AG28)+(AC7*AG27*AG3*AG28)+(AD7*AG27*AG3*AG28)+(AE7*AG27*AG3*AG29),1000)/1000)</f>
        <v>23994</v>
      </c>
      <c r="AH7" s="107">
        <f t="shared" si="3"/>
        <v>4540.9839999999995</v>
      </c>
      <c r="AI7" s="107">
        <f t="shared" si="0"/>
        <v>1128.0183999999999</v>
      </c>
      <c r="AJ7" s="107">
        <f t="shared" si="1"/>
        <v>1076.7184</v>
      </c>
      <c r="AK7" s="107">
        <f t="shared" si="2"/>
        <v>0</v>
      </c>
      <c r="AL7" s="169"/>
      <c r="AM7" s="202">
        <f>(CEILING((AH7*AM27*AM3*AM28)+(AI7*AM27*AM3*AM28)+(AJ7*AM27*AM3*AM28)+(AK7*AM27*AM3*AM29),1000)/1000)</f>
        <v>119966</v>
      </c>
      <c r="AP7" s="116"/>
    </row>
    <row r="8" spans="1:42" ht="39.950000000000003" customHeight="1">
      <c r="B8" s="134">
        <v>5</v>
      </c>
      <c r="C8" s="47" t="s">
        <v>26</v>
      </c>
      <c r="D8" s="107">
        <f>計算シート!N663</f>
        <v>354.24</v>
      </c>
      <c r="E8" s="107">
        <f>計算シート!O663</f>
        <v>43.919999999999995</v>
      </c>
      <c r="F8" s="107">
        <f>計算シート!P663</f>
        <v>25.2</v>
      </c>
      <c r="G8" s="107">
        <f>'計算シート (研修環境20日)'!CD541</f>
        <v>0</v>
      </c>
      <c r="H8" s="169"/>
      <c r="I8" s="202">
        <f>(CEILING((D8*I27*I3*I28)+(E8*I27*I3*I28)+(F8*I27*I3*I28)+(G8*I27*I3*I29),1000)/1000)</f>
        <v>7530</v>
      </c>
      <c r="J8" s="107">
        <f>計算シート!V663</f>
        <v>354.24</v>
      </c>
      <c r="K8" s="107">
        <f>計算シート!W663</f>
        <v>43.919999999999995</v>
      </c>
      <c r="L8" s="107">
        <f>計算シート!X663</f>
        <v>25.2</v>
      </c>
      <c r="M8" s="289">
        <f>'計算シート (研修環境20日)'!CE541</f>
        <v>0</v>
      </c>
      <c r="N8" s="169"/>
      <c r="O8" s="202">
        <f>(CEILING((J8*O27*O3*O28)+(K8*O27*O3*O28)+(L8*O27*O3*O28)+(M8*O27*O3*O29),1000)/1000)</f>
        <v>7530</v>
      </c>
      <c r="P8" s="107">
        <f>計算シート!AD663</f>
        <v>354.24</v>
      </c>
      <c r="Q8" s="107">
        <f>計算シート!AE663</f>
        <v>43.919999999999995</v>
      </c>
      <c r="R8" s="107">
        <f>計算シート!AF663</f>
        <v>25.2</v>
      </c>
      <c r="S8" s="107">
        <f>'計算シート (研修環境20日)'!CF541</f>
        <v>0</v>
      </c>
      <c r="T8" s="169"/>
      <c r="U8" s="202">
        <f>(CEILING((P8*U27*U3*U28)+(Q8*U27*U3*U28)+(R8*U27*U3*U28)+(S8*U27*U3*U29),1000)/1000)</f>
        <v>7530</v>
      </c>
      <c r="V8" s="107">
        <f>計算シート!AL663</f>
        <v>354.24</v>
      </c>
      <c r="W8" s="107">
        <f>計算シート!AM663</f>
        <v>43.919999999999995</v>
      </c>
      <c r="X8" s="107">
        <f>計算シート!AN663</f>
        <v>25.2</v>
      </c>
      <c r="Y8" s="107">
        <f>'計算シート (研修環境20日)'!CG541</f>
        <v>0</v>
      </c>
      <c r="Z8" s="169"/>
      <c r="AA8" s="202">
        <f>(CEILING((V8*AA27*AA3*AA28)+(W8*AA27*AA3*AA28)+(X8*AA27*AA3*AA28)+(Y8*AA27*AA3*AA29),1000)/1000)</f>
        <v>7530</v>
      </c>
      <c r="AB8" s="107">
        <f>計算シート!AT663</f>
        <v>354.24</v>
      </c>
      <c r="AC8" s="107">
        <f>計算シート!AU663</f>
        <v>43.919999999999995</v>
      </c>
      <c r="AD8" s="107">
        <f>計算シート!AV663</f>
        <v>25.2</v>
      </c>
      <c r="AE8" s="107">
        <f>'計算シート (研修環境20日)'!CH541</f>
        <v>0</v>
      </c>
      <c r="AF8" s="169"/>
      <c r="AG8" s="202">
        <f>(CEILING((AB8*AG27*AG3*AG28)+(AC8*AG27*AG3*AG28)+(AD8*AG27*AG3*AG28)+(AE8*AG27*AG3*AG29),1000)/1000)</f>
        <v>7530</v>
      </c>
      <c r="AH8" s="107">
        <f t="shared" si="3"/>
        <v>1771.2</v>
      </c>
      <c r="AI8" s="107">
        <f t="shared" si="0"/>
        <v>219.59999999999997</v>
      </c>
      <c r="AJ8" s="107">
        <f t="shared" si="1"/>
        <v>126</v>
      </c>
      <c r="AK8" s="107">
        <f t="shared" si="2"/>
        <v>0</v>
      </c>
      <c r="AL8" s="169"/>
      <c r="AM8" s="202">
        <f>(CEILING((AH8*AM27*AM3*AM28)+(AI8*AM27*AM3*AM28)+(AJ8*AM27*AM3*AM28)+(AK8*AM27*AM3*AM29),1000)/1000)</f>
        <v>37646</v>
      </c>
      <c r="AP8" s="116"/>
    </row>
    <row r="9" spans="1:42" ht="19.5">
      <c r="B9" s="134">
        <v>6</v>
      </c>
      <c r="C9" s="47" t="s">
        <v>27</v>
      </c>
      <c r="D9" s="107">
        <f>計算シート!N664</f>
        <v>201.78511312250001</v>
      </c>
      <c r="E9" s="107">
        <f>計算シート!O664</f>
        <v>12.620283523249999</v>
      </c>
      <c r="F9" s="107">
        <f>計算シート!P664</f>
        <v>12.620283523249999</v>
      </c>
      <c r="G9" s="107">
        <f>'計算シート (研修環境20日)'!CD542</f>
        <v>0</v>
      </c>
      <c r="H9" s="169"/>
      <c r="I9" s="202">
        <f>(CEILING((D9*I27*I3*I28)+(E9*I27*I3*I28)+(F9*I27*I3*I28)+(G9*I27*I3*I29),1000)/1000)</f>
        <v>4038</v>
      </c>
      <c r="J9" s="107">
        <f>計算シート!V664</f>
        <v>117.73919802500001</v>
      </c>
      <c r="K9" s="107">
        <f>計算シート!W664</f>
        <v>10.998723992499999</v>
      </c>
      <c r="L9" s="107">
        <f>計算シート!X664</f>
        <v>10.998723992499999</v>
      </c>
      <c r="M9" s="289">
        <f>'計算シート (研修環境20日)'!CE542</f>
        <v>0</v>
      </c>
      <c r="N9" s="169"/>
      <c r="O9" s="202">
        <f>(CEILING((J9*O27*O3*O28)+(K9*O27*O3*O28)+(L9*O27*O3*O28)+(M9*O27*O3*O29),1000)/1000)</f>
        <v>2486</v>
      </c>
      <c r="P9" s="107">
        <f>計算シート!AD664</f>
        <v>165.9572023675</v>
      </c>
      <c r="Q9" s="107">
        <f>計算シート!AE664</f>
        <v>11.931319669749998</v>
      </c>
      <c r="R9" s="107">
        <f>計算シート!AF664</f>
        <v>11.931319669749998</v>
      </c>
      <c r="S9" s="107">
        <f>'計算シート (研修環境20日)'!CF542</f>
        <v>0</v>
      </c>
      <c r="T9" s="169"/>
      <c r="U9" s="202">
        <f>(CEILING((P9*U27*U3*U28)+(Q9*U27*U3*U28)+(R9*U27*U3*U28)+(S9*U27*U3*U29),1000)/1000)</f>
        <v>3376</v>
      </c>
      <c r="V9" s="107">
        <f>計算シート!AL664</f>
        <v>132.3391485825</v>
      </c>
      <c r="W9" s="107">
        <f>計算シート!AM664</f>
        <v>11.282670245249998</v>
      </c>
      <c r="X9" s="107">
        <f>計算シート!AN664</f>
        <v>11.282670245249998</v>
      </c>
      <c r="Y9" s="107">
        <f>'計算シート (研修環境20日)'!CG542</f>
        <v>0</v>
      </c>
      <c r="Z9" s="169"/>
      <c r="AA9" s="202">
        <f>(CEILING((V9*AA27*AA3*AA28)+(W9*AA27*AA3*AA28)+(X9*AA27*AA3*AA28)+(Y9*AA27*AA3*AA29),1000)/1000)</f>
        <v>2755</v>
      </c>
      <c r="AB9" s="107">
        <f>計算シート!AT664</f>
        <v>136.24009162000002</v>
      </c>
      <c r="AC9" s="107">
        <f>計算シート!AU664</f>
        <v>11.354038433999998</v>
      </c>
      <c r="AD9" s="107">
        <f>計算シート!AV664</f>
        <v>11.354038433999998</v>
      </c>
      <c r="AE9" s="107">
        <f>'計算シート (研修環境20日)'!CH542</f>
        <v>0</v>
      </c>
      <c r="AF9" s="169"/>
      <c r="AG9" s="202">
        <f>(CEILING((AB9*AG27*AG3*AG28)+(AC9*AG27*AG3*AG28)+(AD9*AG27*AG3*AG28)+(AE9*AG27*AG3*AG29),1000)/1000)</f>
        <v>2827</v>
      </c>
      <c r="AH9" s="107">
        <f t="shared" si="3"/>
        <v>754.06075371750012</v>
      </c>
      <c r="AI9" s="107">
        <f t="shared" si="0"/>
        <v>58.187035864749987</v>
      </c>
      <c r="AJ9" s="107">
        <f t="shared" si="1"/>
        <v>58.187035864749987</v>
      </c>
      <c r="AK9" s="107">
        <f t="shared" si="2"/>
        <v>0</v>
      </c>
      <c r="AL9" s="169"/>
      <c r="AM9" s="202">
        <f>(CEILING((AH9*AM27*AM3*AM28)+(AI9*AM27*AM3*AM28)+(AJ9*AM27*AM3*AM28)+(AK9*AM27*AM3*AM29),1000)/1000)</f>
        <v>15480</v>
      </c>
      <c r="AP9" s="116"/>
    </row>
    <row r="10" spans="1:42" ht="39.950000000000003" customHeight="1">
      <c r="B10" s="134">
        <v>7</v>
      </c>
      <c r="C10" s="47" t="s">
        <v>29</v>
      </c>
      <c r="D10" s="107">
        <f>計算シート!N665</f>
        <v>406.6437600000001</v>
      </c>
      <c r="E10" s="107">
        <f>計算シート!O665</f>
        <v>200.40357599999999</v>
      </c>
      <c r="F10" s="107">
        <f>計算シート!P665</f>
        <v>56.510800000000003</v>
      </c>
      <c r="G10" s="107">
        <f>'計算シート (研修環境20日)'!CD543</f>
        <v>0</v>
      </c>
      <c r="H10" s="169"/>
      <c r="I10" s="202">
        <f>(CEILING((D10*I27*I3*I28)+(E10*I27*I3*I28)+(F10*I27*I3*I28)+(G10*I27*I3*I29),1000)/1000)</f>
        <v>11801</v>
      </c>
      <c r="J10" s="107">
        <f>計算シート!V665</f>
        <v>293.06232000000006</v>
      </c>
      <c r="K10" s="107">
        <f>計算シート!W665</f>
        <v>189.04543200000001</v>
      </c>
      <c r="L10" s="107">
        <f>計算シート!X665</f>
        <v>56.510800000000003</v>
      </c>
      <c r="M10" s="289">
        <f>'計算シート (研修環境20日)'!CE543</f>
        <v>0</v>
      </c>
      <c r="N10" s="169"/>
      <c r="O10" s="202">
        <f>(CEILING((J10*O27*O3*O28)+(K10*O27*O3*O28)+(L10*O27*O3*O28)+(M10*O27*O3*O29),1000)/1000)</f>
        <v>9579</v>
      </c>
      <c r="P10" s="107">
        <f>計算シート!AD665</f>
        <v>489.07800000000003</v>
      </c>
      <c r="Q10" s="107">
        <f>計算シート!AE665</f>
        <v>208.64699999999999</v>
      </c>
      <c r="R10" s="107">
        <f>計算シート!AF665</f>
        <v>56.510800000000003</v>
      </c>
      <c r="S10" s="107">
        <f>'計算シート (研修環境20日)'!CF543</f>
        <v>0</v>
      </c>
      <c r="T10" s="169"/>
      <c r="U10" s="202">
        <f>(CEILING((P10*U27*U3*U28)+(Q10*U27*U3*U28)+(R10*U27*U3*U28)+(S10*U27*U3*U29),1000)/1000)</f>
        <v>13414</v>
      </c>
      <c r="V10" s="107">
        <f>計算シート!AL665</f>
        <v>349.12727999999998</v>
      </c>
      <c r="W10" s="107">
        <f>計算シート!AM665</f>
        <v>194.651928</v>
      </c>
      <c r="X10" s="107">
        <f>計算シート!AN665</f>
        <v>56.510800000000003</v>
      </c>
      <c r="Y10" s="107">
        <f>'計算シート (研修環境20日)'!CG543</f>
        <v>0</v>
      </c>
      <c r="Z10" s="169"/>
      <c r="AA10" s="202">
        <f>(CEILING((V10*AA27*AA3*AA28)+(W10*AA27*AA3*AA28)+(X10*AA27*AA3*AA28)+(Y10*AA27*AA3*AA29),1000)/1000)</f>
        <v>10676</v>
      </c>
      <c r="AB10" s="107">
        <f>計算シート!AT665</f>
        <v>334.12824000000006</v>
      </c>
      <c r="AC10" s="107">
        <f>計算シート!AU665</f>
        <v>193.15202399999998</v>
      </c>
      <c r="AD10" s="107">
        <f>計算シート!AV665</f>
        <v>56.510800000000003</v>
      </c>
      <c r="AE10" s="107">
        <f>'計算シート (研修環境20日)'!CH543</f>
        <v>0</v>
      </c>
      <c r="AF10" s="169"/>
      <c r="AG10" s="202">
        <f>(CEILING((AB10*AG27*AG3*AG28)+(AC10*AG27*AG3*AG28)+(AD10*AG27*AG3*AG28)+(AE10*AG27*AG3*AG29),1000)/1000)</f>
        <v>10383</v>
      </c>
      <c r="AH10" s="107">
        <f t="shared" si="3"/>
        <v>1872.0396000000001</v>
      </c>
      <c r="AI10" s="107">
        <f t="shared" si="0"/>
        <v>985.89995999999996</v>
      </c>
      <c r="AJ10" s="107">
        <f t="shared" si="1"/>
        <v>282.55400000000003</v>
      </c>
      <c r="AK10" s="107">
        <f t="shared" si="2"/>
        <v>0</v>
      </c>
      <c r="AL10" s="169"/>
      <c r="AM10" s="202">
        <f>(CEILING((AH10*AM27*AM3*AM28)+(AI10*AM27*AM3*AM28)+(AJ10*AM27*AM3*AM28)+(AK10*AM27*AM3*AM29),1000)/1000)</f>
        <v>55851</v>
      </c>
      <c r="AP10" s="116"/>
    </row>
    <row r="11" spans="1:42" ht="39.950000000000003" customHeight="1">
      <c r="B11" s="134">
        <v>8</v>
      </c>
      <c r="C11" s="47" t="s">
        <v>31</v>
      </c>
      <c r="D11" s="169">
        <f>計算シート!N666</f>
        <v>0</v>
      </c>
      <c r="E11" s="169">
        <f>計算シート!O666</f>
        <v>0</v>
      </c>
      <c r="F11" s="169">
        <f>計算シート!P666</f>
        <v>0</v>
      </c>
      <c r="G11" s="169">
        <f>'計算シート (研修環境20日)'!CD544</f>
        <v>0</v>
      </c>
      <c r="H11" s="169"/>
      <c r="I11" s="202">
        <f>(CEILING((D11*I27*I3*I28)+(E11*I27*I3*I28)+(F11*I27*I3*I28)+(G11*I27*I3*I29),1000)/1000)</f>
        <v>0</v>
      </c>
      <c r="J11" s="169">
        <f>計算シート!V666</f>
        <v>0</v>
      </c>
      <c r="K11" s="169">
        <f>計算シート!W666</f>
        <v>0</v>
      </c>
      <c r="L11" s="169">
        <f>計算シート!X666</f>
        <v>0</v>
      </c>
      <c r="M11" s="290">
        <f>'計算シート (研修環境20日)'!CE544</f>
        <v>0</v>
      </c>
      <c r="N11" s="169"/>
      <c r="O11" s="202">
        <f>(CEILING((J11*O27*O3*O28)+(K11*O27*O3*O28)+(L11*O27*O3*O28)+(M11*O27*O3*O29),1000)/1000)</f>
        <v>0</v>
      </c>
      <c r="P11" s="169">
        <f>計算シート!AD666</f>
        <v>0</v>
      </c>
      <c r="Q11" s="169">
        <f>計算シート!AE666</f>
        <v>0</v>
      </c>
      <c r="R11" s="169">
        <f>計算シート!AF666</f>
        <v>0</v>
      </c>
      <c r="S11" s="169">
        <f>'計算シート (研修環境20日)'!CF544</f>
        <v>0</v>
      </c>
      <c r="T11" s="169"/>
      <c r="U11" s="202">
        <f>(CEILING((P11*U27*U3*U28)+(Q11*U27*U3*U28)+(R11*U27*U3*U28)+(S11*U27*U3*U29),1000)/1000)</f>
        <v>0</v>
      </c>
      <c r="V11" s="169">
        <f>計算シート!AL666</f>
        <v>0</v>
      </c>
      <c r="W11" s="169">
        <f>計算シート!AM666</f>
        <v>0</v>
      </c>
      <c r="X11" s="169">
        <f>計算シート!AN666</f>
        <v>0</v>
      </c>
      <c r="Y11" s="169">
        <f>'計算シート (研修環境20日)'!CG544</f>
        <v>0</v>
      </c>
      <c r="Z11" s="169"/>
      <c r="AA11" s="202">
        <f>(CEILING((V11*AA27*AA3*AA28)+(W11*AA27*AA3*AA28)+(X11*AA27*AA3*AA28)+(Y11*AA27*AA3*AA29),1000)/1000)</f>
        <v>0</v>
      </c>
      <c r="AB11" s="169">
        <f>計算シート!AT666</f>
        <v>0</v>
      </c>
      <c r="AC11" s="169">
        <f>計算シート!AU666</f>
        <v>0</v>
      </c>
      <c r="AD11" s="169">
        <f>計算シート!AV666</f>
        <v>0</v>
      </c>
      <c r="AE11" s="169">
        <f>'計算シート (研修環境20日)'!CH544</f>
        <v>0</v>
      </c>
      <c r="AF11" s="169"/>
      <c r="AG11" s="202">
        <f>(CEILING((AB11*AG27*AG3*AG28)+(AC11*AG27*AG3*AG28)+(AD11*AG27*AG3*AG28)+(AE11*AG27*AG3*AG29),1000)/1000)</f>
        <v>0</v>
      </c>
      <c r="AH11" s="107">
        <f t="shared" si="3"/>
        <v>0</v>
      </c>
      <c r="AI11" s="107">
        <f t="shared" si="0"/>
        <v>0</v>
      </c>
      <c r="AJ11" s="107">
        <f t="shared" si="1"/>
        <v>0</v>
      </c>
      <c r="AK11" s="107">
        <f t="shared" si="2"/>
        <v>0</v>
      </c>
      <c r="AL11" s="169"/>
      <c r="AM11" s="202">
        <f>(CEILING((AH11*AM27*AM3*AM28)+(AI11*AM27*AM3*AM28)+(AJ11*AM27*AM3*AM28)+(AK11*AM27*AM3*AM29),1000)/1000)</f>
        <v>0</v>
      </c>
      <c r="AP11" s="116"/>
    </row>
    <row r="12" spans="1:42" ht="39.950000000000003" customHeight="1">
      <c r="B12" s="134">
        <v>9</v>
      </c>
      <c r="C12" s="47" t="s">
        <v>33</v>
      </c>
      <c r="D12" s="169">
        <f>計算シート!N667</f>
        <v>0</v>
      </c>
      <c r="E12" s="169">
        <f>計算シート!O667</f>
        <v>0</v>
      </c>
      <c r="F12" s="169">
        <f>計算シート!P667</f>
        <v>0</v>
      </c>
      <c r="G12" s="169">
        <f>'計算シート (研修環境20日)'!CD545</f>
        <v>0</v>
      </c>
      <c r="H12" s="169"/>
      <c r="I12" s="202">
        <f>(CEILING((D12*I27*I3*I28)+(E12*I27*I3*I28)+(F12*I27*I3*I28)+(G12*I27*I3*I29),1000)/1000)</f>
        <v>0</v>
      </c>
      <c r="J12" s="169">
        <f>計算シート!V667</f>
        <v>0</v>
      </c>
      <c r="K12" s="169">
        <f>計算シート!W667</f>
        <v>0</v>
      </c>
      <c r="L12" s="169">
        <f>計算シート!X667</f>
        <v>0</v>
      </c>
      <c r="M12" s="290">
        <f>'計算シート (研修環境20日)'!CE545</f>
        <v>0</v>
      </c>
      <c r="N12" s="169"/>
      <c r="O12" s="202">
        <f>(CEILING((J12*O27*O3*O28)+(K12*O27*O3*O28)+(L12*O27*O3*O28)+(M12*O27*O3*O29),1000)/1000)</f>
        <v>0</v>
      </c>
      <c r="P12" s="169">
        <f>計算シート!AD667</f>
        <v>0</v>
      </c>
      <c r="Q12" s="169">
        <f>計算シート!AE667</f>
        <v>0</v>
      </c>
      <c r="R12" s="169">
        <f>計算シート!AF667</f>
        <v>0</v>
      </c>
      <c r="S12" s="169">
        <f>'計算シート (研修環境20日)'!CF545</f>
        <v>0</v>
      </c>
      <c r="T12" s="169"/>
      <c r="U12" s="202">
        <f>(CEILING((P12*U27*U3*U28)+(Q12*U27*U3*U28)+(R12*U27*U3*U28)+(S12*U27*U3*U29),1000)/1000)</f>
        <v>0</v>
      </c>
      <c r="V12" s="169">
        <f>計算シート!AL667</f>
        <v>0</v>
      </c>
      <c r="W12" s="169">
        <f>計算シート!AM667</f>
        <v>0</v>
      </c>
      <c r="X12" s="169">
        <f>計算シート!AN667</f>
        <v>0</v>
      </c>
      <c r="Y12" s="169">
        <f>'計算シート (研修環境20日)'!CG545</f>
        <v>0</v>
      </c>
      <c r="Z12" s="169"/>
      <c r="AA12" s="202">
        <f>(CEILING((V12*AA27*AA3*AA28)+(W12*AA27*AA3*AA28)+(X12*AA27*AA3*AA28)+(Y12*AA27*AA3*AA29),1000)/1000)</f>
        <v>0</v>
      </c>
      <c r="AB12" s="169">
        <f>計算シート!AT667</f>
        <v>0</v>
      </c>
      <c r="AC12" s="169">
        <f>計算シート!AU667</f>
        <v>0</v>
      </c>
      <c r="AD12" s="169">
        <f>計算シート!AV667</f>
        <v>0</v>
      </c>
      <c r="AE12" s="169">
        <f>'計算シート (研修環境20日)'!CH545</f>
        <v>0</v>
      </c>
      <c r="AF12" s="169"/>
      <c r="AG12" s="202">
        <f>(CEILING((AB12*AG27*AG3*AG28)+(AC12*AG27*AG3*AG28)+(AD12*AG27*AG3*AG28)+(AE12*AG27*AG3*AG29),1000)/1000)</f>
        <v>0</v>
      </c>
      <c r="AH12" s="107">
        <f t="shared" si="3"/>
        <v>0</v>
      </c>
      <c r="AI12" s="107">
        <f t="shared" si="0"/>
        <v>0</v>
      </c>
      <c r="AJ12" s="107">
        <f t="shared" si="1"/>
        <v>0</v>
      </c>
      <c r="AK12" s="107">
        <f t="shared" si="2"/>
        <v>0</v>
      </c>
      <c r="AL12" s="169"/>
      <c r="AM12" s="202">
        <f>(CEILING((AH12*AM27*AM3*AM28)+(AI12*AM27*AM3*AM28)+(AJ12*AM27*AM3*AM28)+(AK12*AM27*AM3*AM29),1000)/1000)</f>
        <v>0</v>
      </c>
      <c r="AP12" s="116"/>
    </row>
    <row r="13" spans="1:42" ht="39.950000000000003" customHeight="1">
      <c r="B13" s="134">
        <v>10</v>
      </c>
      <c r="C13" s="9" t="s">
        <v>35</v>
      </c>
      <c r="D13" s="107">
        <f>計算シート!N668</f>
        <v>400</v>
      </c>
      <c r="E13" s="107">
        <f>計算シート!O668</f>
        <v>80</v>
      </c>
      <c r="F13" s="107">
        <f>計算シート!P668</f>
        <v>80</v>
      </c>
      <c r="G13" s="107">
        <f>'計算シート (研修環境20日)'!CD546</f>
        <v>0</v>
      </c>
      <c r="H13" s="169"/>
      <c r="I13" s="202">
        <f>(CEILING((D13*I27*I3*I28)+(E13*I27*I3*I28)+(F13*I27*I3*I28)+(G13*I27*I3*I29),1000)/1000)</f>
        <v>9960</v>
      </c>
      <c r="J13" s="107">
        <f>計算シート!V668</f>
        <v>400</v>
      </c>
      <c r="K13" s="107">
        <f>計算シート!W668</f>
        <v>80</v>
      </c>
      <c r="L13" s="107">
        <f>計算シート!X668</f>
        <v>80</v>
      </c>
      <c r="M13" s="289">
        <f>'計算シート (研修環境20日)'!CE546</f>
        <v>0</v>
      </c>
      <c r="N13" s="169"/>
      <c r="O13" s="202">
        <f>(CEILING((J13*O27*O3*O28)+(K13*O27*O3*O28)+(L13*O27*O3*O28)+(M13*O27*O3*O29),1000)/1000)</f>
        <v>9960</v>
      </c>
      <c r="P13" s="107">
        <f>計算シート!AD668</f>
        <v>400</v>
      </c>
      <c r="Q13" s="107">
        <f>計算シート!AE668</f>
        <v>80</v>
      </c>
      <c r="R13" s="107">
        <f>計算シート!AF668</f>
        <v>80</v>
      </c>
      <c r="S13" s="107">
        <f>'計算シート (研修環境20日)'!CF546</f>
        <v>0</v>
      </c>
      <c r="T13" s="169"/>
      <c r="U13" s="202">
        <f>(CEILING((P13*U27*U3*U28)+(Q13*U27*U3*U28)+(R13*U27*U3*U28)+(S13*U27*U3*U29),1000)/1000)</f>
        <v>9960</v>
      </c>
      <c r="V13" s="107">
        <f>計算シート!AL668</f>
        <v>400</v>
      </c>
      <c r="W13" s="107">
        <f>計算シート!AM668</f>
        <v>80</v>
      </c>
      <c r="X13" s="107">
        <f>計算シート!AN668</f>
        <v>80</v>
      </c>
      <c r="Y13" s="107">
        <f>'計算シート (研修環境20日)'!CG546</f>
        <v>0</v>
      </c>
      <c r="Z13" s="169"/>
      <c r="AA13" s="202">
        <f>(CEILING((V13*AA27*AA3*AA28)+(W13*AA27*AA3*AA28)+(X13*AA27*AA3*AA28)+(Y13*AA27*AA3*AA29),1000)/1000)</f>
        <v>9960</v>
      </c>
      <c r="AB13" s="107">
        <f>計算シート!AT668</f>
        <v>400</v>
      </c>
      <c r="AC13" s="107">
        <f>計算シート!AU668</f>
        <v>80</v>
      </c>
      <c r="AD13" s="107">
        <f>計算シート!AV668</f>
        <v>80</v>
      </c>
      <c r="AE13" s="107">
        <f>'計算シート (研修環境20日)'!CH546</f>
        <v>0</v>
      </c>
      <c r="AF13" s="169"/>
      <c r="AG13" s="202">
        <f>(CEILING((AB13*AG27*AG3*AG28)+(AC13*AG27*AG3*AG28)+(AD13*AG27*AG3*AG28)+(AE13*AG27*AG3*AG29),1000)/1000)</f>
        <v>9960</v>
      </c>
      <c r="AH13" s="107">
        <f t="shared" si="3"/>
        <v>2000</v>
      </c>
      <c r="AI13" s="107">
        <f t="shared" si="0"/>
        <v>400</v>
      </c>
      <c r="AJ13" s="107">
        <f t="shared" si="1"/>
        <v>400</v>
      </c>
      <c r="AK13" s="107">
        <f t="shared" si="2"/>
        <v>0</v>
      </c>
      <c r="AL13" s="169"/>
      <c r="AM13" s="202">
        <f>(CEILING((AH13*AM27*AM3*AM28)+(AI13*AM27*AM3*AM28)+(AJ13*AM27*AM3*AM28)+(AK13*AM27*AM3*AM29),1000)/1000)</f>
        <v>49796</v>
      </c>
      <c r="AP13" s="116"/>
    </row>
    <row r="14" spans="1:42" ht="19.5">
      <c r="B14" s="385" t="s">
        <v>36</v>
      </c>
      <c r="C14" s="386"/>
      <c r="D14" s="107">
        <f t="shared" ref="D14:G14" si="4">SUM(D4:D13)</f>
        <v>6273.1093280424993</v>
      </c>
      <c r="E14" s="107">
        <f t="shared" si="4"/>
        <v>986.85190501524994</v>
      </c>
      <c r="F14" s="107">
        <f t="shared" si="4"/>
        <v>484.92912901525</v>
      </c>
      <c r="G14" s="107">
        <f t="shared" si="4"/>
        <v>150.87</v>
      </c>
      <c r="H14" s="192">
        <f>SUM(H4:H13)</f>
        <v>-1486.0799999999997</v>
      </c>
      <c r="I14" s="49">
        <f>SUM(I4:I13)</f>
        <v>137873</v>
      </c>
      <c r="J14" s="107">
        <f t="shared" ref="J14:M14" si="5">SUM(J4:J13)</f>
        <v>3907.0406048249993</v>
      </c>
      <c r="K14" s="107">
        <f t="shared" si="5"/>
        <v>846.99206467249985</v>
      </c>
      <c r="L14" s="107">
        <f t="shared" si="5"/>
        <v>438.02743267250003</v>
      </c>
      <c r="M14" s="107">
        <f t="shared" si="5"/>
        <v>126.39</v>
      </c>
      <c r="N14" s="192">
        <f>SUM(N4:N13)</f>
        <v>-855.3599999999999</v>
      </c>
      <c r="O14" s="49">
        <f>SUM(O4:O13)</f>
        <v>92453</v>
      </c>
      <c r="P14" s="107">
        <f t="shared" ref="P14:S14" si="6">SUM(P4:P13)</f>
        <v>5999.5099831275002</v>
      </c>
      <c r="Q14" s="107">
        <f t="shared" si="6"/>
        <v>978.80419774574989</v>
      </c>
      <c r="R14" s="107">
        <f t="shared" si="6"/>
        <v>468.63799774575</v>
      </c>
      <c r="S14" s="107">
        <f t="shared" si="6"/>
        <v>150.87</v>
      </c>
      <c r="T14" s="192">
        <f>SUM(T4:T13)</f>
        <v>-1486.0799999999997</v>
      </c>
      <c r="U14" s="49">
        <f>SUM(U4:U13)</f>
        <v>132576</v>
      </c>
      <c r="V14" s="107">
        <f t="shared" ref="V14:Y14" si="7">SUM(V4:V13)</f>
        <v>5608.0057782224985</v>
      </c>
      <c r="W14" s="107">
        <f t="shared" si="7"/>
        <v>951.34293320924985</v>
      </c>
      <c r="X14" s="107">
        <f t="shared" si="7"/>
        <v>455.17180520925001</v>
      </c>
      <c r="Y14" s="107">
        <f t="shared" si="7"/>
        <v>150.87</v>
      </c>
      <c r="Z14" s="192">
        <f>SUM(Z4:Z13)</f>
        <v>-1486.0799999999997</v>
      </c>
      <c r="AA14" s="49">
        <f>SUM(AA4:AA13)</f>
        <v>124885</v>
      </c>
      <c r="AB14" s="107">
        <f t="shared" ref="AB14:AE14" si="8">SUM(AB4:AB13)</f>
        <v>5612.2575834600002</v>
      </c>
      <c r="AC14" s="107">
        <f t="shared" si="8"/>
        <v>950.86138761799998</v>
      </c>
      <c r="AD14" s="107">
        <f t="shared" si="8"/>
        <v>456.19016361800004</v>
      </c>
      <c r="AE14" s="107">
        <f t="shared" si="8"/>
        <v>150.87</v>
      </c>
      <c r="AF14" s="192">
        <f>SUM(AF4:AF13)</f>
        <v>-1486.0799999999997</v>
      </c>
      <c r="AG14" s="49">
        <f>SUM(AG4:AG13)</f>
        <v>124971</v>
      </c>
      <c r="AH14" s="107">
        <f t="shared" ref="AH14:AK14" si="9">SUM(AH4:AH13)</f>
        <v>27399.923277677499</v>
      </c>
      <c r="AI14" s="107">
        <f t="shared" si="9"/>
        <v>4714.8524882607489</v>
      </c>
      <c r="AJ14" s="107">
        <f t="shared" si="9"/>
        <v>2302.95652826075</v>
      </c>
      <c r="AK14" s="107">
        <f t="shared" si="9"/>
        <v>729.87</v>
      </c>
      <c r="AL14" s="192">
        <f>SUM(AL4:AL13)</f>
        <v>-6799.6799999999985</v>
      </c>
      <c r="AM14" s="49">
        <f>SUM(AM4:AM13)</f>
        <v>612737</v>
      </c>
      <c r="AP14" s="116"/>
    </row>
    <row r="15" spans="1:42">
      <c r="B15" s="135"/>
    </row>
    <row r="16" spans="1:42" ht="19.5">
      <c r="B16" s="134">
        <v>11</v>
      </c>
      <c r="C16" s="47" t="s">
        <v>37</v>
      </c>
      <c r="F16" s="111"/>
      <c r="G16" s="111"/>
      <c r="H16" s="111"/>
      <c r="I16" s="50">
        <f>$AM16/5</f>
        <v>714</v>
      </c>
      <c r="J16" s="36"/>
      <c r="K16" s="36"/>
      <c r="L16" s="203"/>
      <c r="M16" s="203"/>
      <c r="N16" s="203"/>
      <c r="O16" s="50">
        <f>$AM16/5</f>
        <v>714</v>
      </c>
      <c r="P16" s="36"/>
      <c r="Q16" s="36"/>
      <c r="R16" s="203"/>
      <c r="S16" s="203"/>
      <c r="T16" s="203"/>
      <c r="U16" s="50">
        <f>$AM16/5</f>
        <v>714</v>
      </c>
      <c r="V16" s="36"/>
      <c r="W16" s="36"/>
      <c r="X16" s="203"/>
      <c r="Y16" s="203"/>
      <c r="Z16" s="203"/>
      <c r="AA16" s="50">
        <f>$AM16/5</f>
        <v>714</v>
      </c>
      <c r="AB16" s="36"/>
      <c r="AC16" s="36"/>
      <c r="AD16" s="203"/>
      <c r="AE16" s="203"/>
      <c r="AF16" s="203"/>
      <c r="AG16" s="50">
        <f>$AM16/5</f>
        <v>714</v>
      </c>
      <c r="AH16" s="36"/>
      <c r="AI16" s="36"/>
      <c r="AJ16" s="203"/>
      <c r="AK16" s="203"/>
      <c r="AL16" s="203"/>
      <c r="AM16" s="50">
        <f>まとめ!AQ16</f>
        <v>3570</v>
      </c>
    </row>
    <row r="17" spans="2:39" ht="19.5">
      <c r="B17" s="134">
        <v>12</v>
      </c>
      <c r="C17" s="47" t="s">
        <v>38</v>
      </c>
      <c r="F17" s="111"/>
      <c r="G17" s="111"/>
      <c r="H17" s="136"/>
      <c r="I17" s="50">
        <f>$AM17/5</f>
        <v>17564</v>
      </c>
      <c r="J17" s="36"/>
      <c r="K17" s="36"/>
      <c r="L17" s="203"/>
      <c r="M17" s="203"/>
      <c r="N17" s="204"/>
      <c r="O17" s="50">
        <f>$AM17/5</f>
        <v>17564</v>
      </c>
      <c r="P17" s="36"/>
      <c r="Q17" s="36"/>
      <c r="R17" s="203"/>
      <c r="S17" s="203"/>
      <c r="T17" s="204"/>
      <c r="U17" s="50">
        <f>$AM17/5</f>
        <v>17564</v>
      </c>
      <c r="V17" s="36"/>
      <c r="W17" s="36"/>
      <c r="X17" s="203"/>
      <c r="Y17" s="203"/>
      <c r="Z17" s="204"/>
      <c r="AA17" s="50">
        <f>$AM17/5</f>
        <v>17564</v>
      </c>
      <c r="AB17" s="36"/>
      <c r="AC17" s="36"/>
      <c r="AD17" s="203"/>
      <c r="AE17" s="203"/>
      <c r="AF17" s="204"/>
      <c r="AG17" s="50">
        <f>$AM17/5</f>
        <v>17564</v>
      </c>
      <c r="AH17" s="36"/>
      <c r="AI17" s="36"/>
      <c r="AJ17" s="203"/>
      <c r="AK17" s="203"/>
      <c r="AL17" s="204"/>
      <c r="AM17" s="50">
        <f>まとめ!AQ17</f>
        <v>87820</v>
      </c>
    </row>
    <row r="18" spans="2:39" ht="19.5">
      <c r="B18" s="134">
        <v>13</v>
      </c>
      <c r="C18" s="51" t="s">
        <v>39</v>
      </c>
      <c r="F18" s="111"/>
      <c r="G18" s="111"/>
      <c r="H18" s="136"/>
      <c r="I18" s="49">
        <f>$AM$18/5</f>
        <v>17830.400000000001</v>
      </c>
      <c r="J18" s="36"/>
      <c r="K18" s="36"/>
      <c r="L18" s="203"/>
      <c r="M18" s="203"/>
      <c r="N18" s="204"/>
      <c r="O18" s="49">
        <f>$AM$18/5</f>
        <v>17830.400000000001</v>
      </c>
      <c r="P18" s="36"/>
      <c r="Q18" s="36"/>
      <c r="R18" s="203"/>
      <c r="S18" s="203"/>
      <c r="T18" s="204"/>
      <c r="U18" s="49">
        <f>$AM$18/5</f>
        <v>17830.400000000001</v>
      </c>
      <c r="V18" s="36"/>
      <c r="W18" s="36"/>
      <c r="X18" s="203"/>
      <c r="Y18" s="203"/>
      <c r="Z18" s="204"/>
      <c r="AA18" s="49">
        <f>$AM$18/5</f>
        <v>17830.400000000001</v>
      </c>
      <c r="AB18" s="36"/>
      <c r="AC18" s="36"/>
      <c r="AD18" s="203"/>
      <c r="AE18" s="203"/>
      <c r="AF18" s="204"/>
      <c r="AG18" s="49">
        <f>$AM$18/5</f>
        <v>17830.400000000001</v>
      </c>
      <c r="AH18" s="36"/>
      <c r="AI18" s="36"/>
      <c r="AJ18" s="203"/>
      <c r="AK18" s="203"/>
      <c r="AL18" s="204"/>
      <c r="AM18" s="49">
        <f>まとめ!AQ18</f>
        <v>89152</v>
      </c>
    </row>
    <row r="19" spans="2:39" ht="19.5">
      <c r="B19" s="134">
        <v>14</v>
      </c>
      <c r="C19" s="47" t="s">
        <v>40</v>
      </c>
      <c r="F19" s="111"/>
      <c r="G19" s="111"/>
      <c r="H19" s="136"/>
      <c r="I19" s="50">
        <f>$AM19/5</f>
        <v>82324.800000000003</v>
      </c>
      <c r="J19" s="36"/>
      <c r="K19" s="36"/>
      <c r="L19" s="203"/>
      <c r="M19" s="203"/>
      <c r="N19" s="204"/>
      <c r="O19" s="50">
        <f>$AM19/5</f>
        <v>82324.800000000003</v>
      </c>
      <c r="P19" s="36"/>
      <c r="Q19" s="36"/>
      <c r="R19" s="203"/>
      <c r="S19" s="203"/>
      <c r="T19" s="204"/>
      <c r="U19" s="50">
        <f>$AM19/5</f>
        <v>82324.800000000003</v>
      </c>
      <c r="V19" s="36"/>
      <c r="W19" s="36"/>
      <c r="X19" s="203"/>
      <c r="Y19" s="203"/>
      <c r="Z19" s="204"/>
      <c r="AA19" s="50">
        <f>$AM19/5</f>
        <v>82324.800000000003</v>
      </c>
      <c r="AB19" s="36"/>
      <c r="AC19" s="36"/>
      <c r="AD19" s="203"/>
      <c r="AE19" s="203"/>
      <c r="AF19" s="204"/>
      <c r="AG19" s="50">
        <f>$AM19/5</f>
        <v>82324.800000000003</v>
      </c>
      <c r="AH19" s="36"/>
      <c r="AI19" s="36"/>
      <c r="AJ19" s="203"/>
      <c r="AK19" s="203"/>
      <c r="AL19" s="204"/>
      <c r="AM19" s="50">
        <f>まとめ!AQ19</f>
        <v>411624</v>
      </c>
    </row>
    <row r="20" spans="2:39" ht="19.5">
      <c r="B20" s="385" t="s">
        <v>36</v>
      </c>
      <c r="C20" s="386"/>
      <c r="F20" s="111"/>
      <c r="G20" s="111"/>
      <c r="H20" s="111"/>
      <c r="I20" s="50">
        <f>SUM(I16:I19)</f>
        <v>118433.20000000001</v>
      </c>
      <c r="J20" s="36"/>
      <c r="K20" s="36"/>
      <c r="L20" s="203"/>
      <c r="M20" s="203"/>
      <c r="N20" s="203"/>
      <c r="O20" s="50">
        <f t="shared" ref="O20" si="10">SUM(O16:O19)</f>
        <v>118433.20000000001</v>
      </c>
      <c r="P20" s="36"/>
      <c r="Q20" s="36"/>
      <c r="R20" s="203"/>
      <c r="S20" s="203"/>
      <c r="T20" s="203"/>
      <c r="U20" s="50">
        <f t="shared" ref="U20" si="11">SUM(U16:U19)</f>
        <v>118433.20000000001</v>
      </c>
      <c r="V20" s="36"/>
      <c r="W20" s="36"/>
      <c r="X20" s="203"/>
      <c r="Y20" s="203"/>
      <c r="Z20" s="203"/>
      <c r="AA20" s="50">
        <f t="shared" ref="AA20" si="12">SUM(AA16:AA19)</f>
        <v>118433.20000000001</v>
      </c>
      <c r="AB20" s="36"/>
      <c r="AC20" s="36"/>
      <c r="AD20" s="203"/>
      <c r="AE20" s="203"/>
      <c r="AF20" s="203"/>
      <c r="AG20" s="50">
        <f t="shared" ref="AG20" si="13">SUM(AG16:AG19)</f>
        <v>118433.20000000001</v>
      </c>
      <c r="AH20" s="36"/>
      <c r="AI20" s="36"/>
      <c r="AJ20" s="203"/>
      <c r="AK20" s="203"/>
      <c r="AL20" s="203"/>
      <c r="AM20" s="50">
        <f>SUM(AM16:AM19)</f>
        <v>592166</v>
      </c>
    </row>
    <row r="21" spans="2:39">
      <c r="B21" s="135"/>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row>
    <row r="22" spans="2:39" ht="19.5">
      <c r="B22" s="385" t="s">
        <v>36</v>
      </c>
      <c r="C22" s="386"/>
      <c r="F22" s="111"/>
      <c r="G22" s="111"/>
      <c r="H22" s="111"/>
      <c r="I22" s="205">
        <f>I14+I20</f>
        <v>256306.2</v>
      </c>
      <c r="J22" s="36"/>
      <c r="K22" s="36"/>
      <c r="L22" s="203"/>
      <c r="M22" s="203"/>
      <c r="N22" s="203"/>
      <c r="O22" s="205">
        <f t="shared" ref="O22" si="14">O14+O20</f>
        <v>210886.2</v>
      </c>
      <c r="P22" s="36"/>
      <c r="Q22" s="36"/>
      <c r="R22" s="203"/>
      <c r="S22" s="203"/>
      <c r="T22" s="203"/>
      <c r="U22" s="205">
        <f t="shared" ref="U22" si="15">U14+U20</f>
        <v>251009.2</v>
      </c>
      <c r="V22" s="36"/>
      <c r="W22" s="36"/>
      <c r="X22" s="203"/>
      <c r="Y22" s="203"/>
      <c r="Z22" s="203"/>
      <c r="AA22" s="205">
        <f t="shared" ref="AA22" si="16">AA14+AA20</f>
        <v>243318.2</v>
      </c>
      <c r="AB22" s="36"/>
      <c r="AC22" s="36"/>
      <c r="AD22" s="203"/>
      <c r="AE22" s="203"/>
      <c r="AF22" s="203"/>
      <c r="AG22" s="205">
        <f t="shared" ref="AG22" si="17">AG14+AG20</f>
        <v>243404.2</v>
      </c>
      <c r="AH22" s="36"/>
      <c r="AI22" s="36"/>
      <c r="AJ22" s="203"/>
      <c r="AK22" s="203"/>
      <c r="AL22" s="203"/>
      <c r="AM22" s="205">
        <f t="shared" ref="AM22" si="18">AM14+AM20</f>
        <v>1204903</v>
      </c>
    </row>
    <row r="23" spans="2:39" ht="20.25" thickBot="1">
      <c r="B23" s="391" t="s">
        <v>41</v>
      </c>
      <c r="C23" s="392"/>
      <c r="F23" s="111"/>
      <c r="G23" s="111"/>
      <c r="H23" s="111"/>
      <c r="I23" s="141">
        <f>CEILING(I22,10000)/100000</f>
        <v>2.6</v>
      </c>
      <c r="L23" s="111"/>
      <c r="M23" s="111"/>
      <c r="N23" s="111"/>
      <c r="O23" s="141">
        <f t="shared" ref="O23" si="19">CEILING(O22,10000)/100000</f>
        <v>2.2000000000000002</v>
      </c>
      <c r="R23" s="111"/>
      <c r="S23" s="111"/>
      <c r="T23" s="111"/>
      <c r="U23" s="141">
        <f t="shared" ref="U23" si="20">CEILING(U22,10000)/100000</f>
        <v>2.6</v>
      </c>
      <c r="X23" s="111"/>
      <c r="Y23" s="111"/>
      <c r="Z23" s="111"/>
      <c r="AA23" s="141">
        <f t="shared" ref="AA23" si="21">CEILING(AA22,10000)/100000</f>
        <v>2.5</v>
      </c>
      <c r="AD23" s="111"/>
      <c r="AE23" s="111"/>
      <c r="AF23" s="111"/>
      <c r="AG23" s="141">
        <f t="shared" ref="AG23" si="22">CEILING(AG22,10000)/100000</f>
        <v>2.5</v>
      </c>
      <c r="AJ23" s="111"/>
      <c r="AK23" s="111"/>
      <c r="AL23" s="111"/>
      <c r="AM23" s="141">
        <f t="shared" ref="AM23" si="23">CEILING(AM22,10000)/100000</f>
        <v>12.1</v>
      </c>
    </row>
    <row r="24" spans="2:39" ht="20.25" thickTop="1">
      <c r="B24" s="393" t="s">
        <v>42</v>
      </c>
      <c r="C24" s="393"/>
      <c r="F24" s="111"/>
      <c r="G24" s="111"/>
      <c r="H24" s="111"/>
      <c r="I24" s="127">
        <f>1.3/5</f>
        <v>0.26</v>
      </c>
      <c r="L24" s="111"/>
      <c r="M24" s="111"/>
      <c r="N24" s="111"/>
      <c r="O24" s="127">
        <f>1.3/5</f>
        <v>0.26</v>
      </c>
      <c r="R24" s="111"/>
      <c r="S24" s="111"/>
      <c r="T24" s="111"/>
      <c r="U24" s="127">
        <f>1.3/5</f>
        <v>0.26</v>
      </c>
      <c r="X24" s="111"/>
      <c r="Y24" s="111"/>
      <c r="Z24" s="111"/>
      <c r="AA24" s="127">
        <f>1.3/5</f>
        <v>0.26</v>
      </c>
      <c r="AD24" s="111"/>
      <c r="AE24" s="111"/>
      <c r="AF24" s="111"/>
      <c r="AG24" s="127">
        <f>1.3/5</f>
        <v>0.26</v>
      </c>
      <c r="AJ24" s="111"/>
      <c r="AK24" s="111"/>
      <c r="AL24" s="111"/>
      <c r="AM24" s="127">
        <f>1.3</f>
        <v>1.3</v>
      </c>
    </row>
    <row r="25" spans="2:39" ht="19.5">
      <c r="B25" s="394" t="s">
        <v>43</v>
      </c>
      <c r="C25" s="394"/>
      <c r="F25" s="111"/>
      <c r="G25" s="111"/>
      <c r="H25" s="111"/>
      <c r="I25" s="141">
        <f>I23+I24</f>
        <v>2.8600000000000003</v>
      </c>
      <c r="L25" s="111"/>
      <c r="M25" s="111"/>
      <c r="N25" s="111"/>
      <c r="O25" s="141">
        <f t="shared" ref="O25" si="24">O23+O24</f>
        <v>2.46</v>
      </c>
      <c r="R25" s="111"/>
      <c r="S25" s="111"/>
      <c r="T25" s="111"/>
      <c r="U25" s="141">
        <f t="shared" ref="U25" si="25">U23+U24</f>
        <v>2.8600000000000003</v>
      </c>
      <c r="X25" s="111"/>
      <c r="Y25" s="111"/>
      <c r="Z25" s="111"/>
      <c r="AA25" s="141">
        <f t="shared" ref="AA25" si="26">AA23+AA24</f>
        <v>2.76</v>
      </c>
      <c r="AD25" s="111"/>
      <c r="AE25" s="111"/>
      <c r="AF25" s="111"/>
      <c r="AG25" s="141">
        <f t="shared" ref="AG25" si="27">AG23+AG24</f>
        <v>2.76</v>
      </c>
      <c r="AJ25" s="111"/>
      <c r="AK25" s="111"/>
      <c r="AL25" s="111"/>
      <c r="AM25" s="141">
        <f t="shared" ref="AM25" si="28">AM23+AM24</f>
        <v>13.4</v>
      </c>
    </row>
    <row r="27" spans="2:39">
      <c r="C27" s="58" t="s">
        <v>45</v>
      </c>
      <c r="I27" s="9">
        <v>1.3</v>
      </c>
      <c r="O27" s="9">
        <f t="shared" ref="O27:O36" si="29">$I27</f>
        <v>1.3</v>
      </c>
      <c r="U27" s="9">
        <f t="shared" ref="U27:U36" si="30">$I27</f>
        <v>1.3</v>
      </c>
      <c r="AA27" s="9">
        <f t="shared" ref="AA27:AA36" si="31">$I27</f>
        <v>1.3</v>
      </c>
      <c r="AG27" s="9">
        <f t="shared" ref="AG27:AG36" si="32">$I27</f>
        <v>1.3</v>
      </c>
      <c r="AM27" s="9">
        <f t="shared" ref="AM27:AM36" si="33">$I27</f>
        <v>1.3</v>
      </c>
    </row>
    <row r="28" spans="2:39" ht="18.75" customHeight="1">
      <c r="C28" s="58" t="s">
        <v>47</v>
      </c>
      <c r="I28" s="9">
        <v>120</v>
      </c>
      <c r="O28" s="9">
        <f t="shared" si="29"/>
        <v>120</v>
      </c>
      <c r="U28" s="9">
        <f t="shared" si="30"/>
        <v>120</v>
      </c>
      <c r="AA28" s="9">
        <f t="shared" si="31"/>
        <v>120</v>
      </c>
      <c r="AG28" s="9">
        <f t="shared" si="32"/>
        <v>120</v>
      </c>
      <c r="AM28" s="9">
        <f t="shared" si="33"/>
        <v>120</v>
      </c>
    </row>
    <row r="29" spans="2:39">
      <c r="C29" s="58" t="s">
        <v>51</v>
      </c>
      <c r="I29" s="9">
        <v>6</v>
      </c>
      <c r="O29" s="9">
        <f t="shared" si="29"/>
        <v>6</v>
      </c>
      <c r="U29" s="9">
        <f t="shared" si="30"/>
        <v>6</v>
      </c>
      <c r="AA29" s="9">
        <f t="shared" si="31"/>
        <v>6</v>
      </c>
      <c r="AG29" s="9">
        <f t="shared" si="32"/>
        <v>6</v>
      </c>
      <c r="AM29" s="9">
        <f t="shared" si="33"/>
        <v>6</v>
      </c>
    </row>
    <row r="30" spans="2:39">
      <c r="C30" s="58" t="s">
        <v>416</v>
      </c>
      <c r="I30" s="7">
        <v>0</v>
      </c>
      <c r="O30" s="9">
        <f t="shared" si="29"/>
        <v>0</v>
      </c>
      <c r="U30" s="9">
        <f t="shared" si="30"/>
        <v>0</v>
      </c>
      <c r="AA30" s="9">
        <f t="shared" si="31"/>
        <v>0</v>
      </c>
      <c r="AG30" s="9">
        <f t="shared" si="32"/>
        <v>0</v>
      </c>
      <c r="AM30" s="9">
        <f t="shared" si="33"/>
        <v>0</v>
      </c>
    </row>
    <row r="31" spans="2:39">
      <c r="C31" s="58" t="s">
        <v>53</v>
      </c>
      <c r="I31" s="115">
        <v>20</v>
      </c>
      <c r="O31" s="9">
        <f t="shared" si="29"/>
        <v>20</v>
      </c>
      <c r="U31" s="9">
        <f t="shared" si="30"/>
        <v>20</v>
      </c>
      <c r="AA31" s="9">
        <f t="shared" si="31"/>
        <v>20</v>
      </c>
      <c r="AG31" s="9">
        <f t="shared" si="32"/>
        <v>20</v>
      </c>
      <c r="AM31" s="9">
        <f t="shared" si="33"/>
        <v>20</v>
      </c>
    </row>
    <row r="32" spans="2:39">
      <c r="C32" s="58" t="s">
        <v>55</v>
      </c>
      <c r="I32" s="9">
        <v>9</v>
      </c>
      <c r="O32" s="9">
        <f t="shared" si="29"/>
        <v>9</v>
      </c>
      <c r="U32" s="9">
        <f t="shared" si="30"/>
        <v>9</v>
      </c>
      <c r="AA32" s="9">
        <f t="shared" si="31"/>
        <v>9</v>
      </c>
      <c r="AG32" s="9">
        <f t="shared" si="32"/>
        <v>9</v>
      </c>
      <c r="AM32" s="9">
        <f t="shared" si="33"/>
        <v>9</v>
      </c>
    </row>
    <row r="33" spans="3:39">
      <c r="C33" s="58" t="s">
        <v>57</v>
      </c>
      <c r="I33" s="9">
        <v>9</v>
      </c>
      <c r="O33" s="9">
        <f t="shared" si="29"/>
        <v>9</v>
      </c>
      <c r="U33" s="9">
        <f t="shared" si="30"/>
        <v>9</v>
      </c>
      <c r="AA33" s="9">
        <f t="shared" si="31"/>
        <v>9</v>
      </c>
      <c r="AG33" s="9">
        <f t="shared" si="32"/>
        <v>9</v>
      </c>
      <c r="AM33" s="9">
        <f t="shared" si="33"/>
        <v>9</v>
      </c>
    </row>
    <row r="34" spans="3:39">
      <c r="C34" s="58" t="s">
        <v>60</v>
      </c>
      <c r="I34" s="115">
        <v>20</v>
      </c>
      <c r="O34" s="9">
        <f t="shared" si="29"/>
        <v>20</v>
      </c>
      <c r="U34" s="9">
        <f t="shared" si="30"/>
        <v>20</v>
      </c>
      <c r="AA34" s="9">
        <f t="shared" si="31"/>
        <v>20</v>
      </c>
      <c r="AG34" s="9">
        <f t="shared" si="32"/>
        <v>20</v>
      </c>
      <c r="AM34" s="9">
        <f t="shared" si="33"/>
        <v>20</v>
      </c>
    </row>
    <row r="35" spans="3:39">
      <c r="C35" s="58" t="s">
        <v>64</v>
      </c>
      <c r="I35" s="5">
        <v>18</v>
      </c>
      <c r="O35" s="9">
        <f t="shared" si="29"/>
        <v>18</v>
      </c>
      <c r="U35" s="9">
        <f t="shared" si="30"/>
        <v>18</v>
      </c>
      <c r="AA35" s="9">
        <f t="shared" si="31"/>
        <v>18</v>
      </c>
      <c r="AG35" s="9">
        <f t="shared" si="32"/>
        <v>18</v>
      </c>
      <c r="AM35" s="9">
        <f t="shared" si="33"/>
        <v>18</v>
      </c>
    </row>
    <row r="36" spans="3:39">
      <c r="C36" s="58" t="s">
        <v>65</v>
      </c>
      <c r="I36" s="5">
        <v>18</v>
      </c>
      <c r="O36" s="9">
        <f t="shared" si="29"/>
        <v>18</v>
      </c>
      <c r="U36" s="9">
        <f t="shared" si="30"/>
        <v>18</v>
      </c>
      <c r="AA36" s="9">
        <f t="shared" si="31"/>
        <v>18</v>
      </c>
      <c r="AG36" s="9">
        <f t="shared" si="32"/>
        <v>18</v>
      </c>
      <c r="AM36" s="9">
        <f t="shared" si="33"/>
        <v>18</v>
      </c>
    </row>
  </sheetData>
  <mergeCells count="12">
    <mergeCell ref="B25:C25"/>
    <mergeCell ref="B14:C14"/>
    <mergeCell ref="B20:C20"/>
    <mergeCell ref="B22:C22"/>
    <mergeCell ref="B23:C23"/>
    <mergeCell ref="B24:C24"/>
    <mergeCell ref="AH1:AM1"/>
    <mergeCell ref="D1:I1"/>
    <mergeCell ref="J1:O1"/>
    <mergeCell ref="P1:U1"/>
    <mergeCell ref="V1:AA1"/>
    <mergeCell ref="AB1:AG1"/>
  </mergeCells>
  <phoneticPr fontId="1"/>
  <pageMargins left="0.70866141732283461" right="0.70866141732283461" top="0.74803149606299213" bottom="0.74803149606299213" header="0.31496062992125984" footer="0.31496062992125984"/>
  <pageSetup paperSize="9" scale="14" orientation="landscape" r:id="rId1"/>
  <headerFooter>
    <oddHeader>&amp;C&amp;A</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K96"/>
  <sheetViews>
    <sheetView zoomScale="70" zoomScaleNormal="70" workbookViewId="0">
      <selection activeCell="C10" sqref="C10"/>
    </sheetView>
  </sheetViews>
  <sheetFormatPr defaultRowHeight="18.75" outlineLevelCol="1"/>
  <cols>
    <col min="1" max="1" width="6.875" bestFit="1" customWidth="1"/>
    <col min="2" max="2" width="11" bestFit="1" customWidth="1"/>
    <col min="3" max="3" width="12.625" customWidth="1"/>
    <col min="4" max="4" width="2.625" customWidth="1"/>
    <col min="5" max="16" width="7.625" customWidth="1"/>
    <col min="17" max="17" width="2.625" customWidth="1"/>
    <col min="18" max="28" width="7.625" customWidth="1"/>
    <col min="29" max="29" width="2.625" customWidth="1"/>
    <col min="30" max="40" width="7.625" customWidth="1"/>
    <col min="41" max="41" width="2.625" hidden="1" customWidth="1" outlineLevel="1"/>
    <col min="42" max="52" width="5.625" hidden="1" customWidth="1" outlineLevel="1"/>
    <col min="53" max="53" width="2.625" hidden="1" customWidth="1" outlineLevel="1"/>
    <col min="54" max="64" width="5.625" hidden="1" customWidth="1" outlineLevel="1"/>
    <col min="65" max="65" width="2.625" hidden="1" customWidth="1" outlineLevel="1"/>
    <col min="66" max="76" width="5.625" hidden="1" customWidth="1" outlineLevel="1"/>
    <col min="77" max="77" width="2.625" hidden="1" customWidth="1" outlineLevel="1"/>
    <col min="78" max="88" width="5.625" hidden="1" customWidth="1" outlineLevel="1"/>
    <col min="89" max="89" width="9" collapsed="1"/>
  </cols>
  <sheetData>
    <row r="1" spans="1:88">
      <c r="A1" t="s">
        <v>460</v>
      </c>
    </row>
    <row r="2" spans="1:88">
      <c r="B2" t="s">
        <v>461</v>
      </c>
    </row>
    <row r="3" spans="1:88">
      <c r="B3" t="s">
        <v>462</v>
      </c>
    </row>
    <row r="4" spans="1:88">
      <c r="B4" t="s">
        <v>463</v>
      </c>
    </row>
    <row r="5" spans="1:88">
      <c r="E5" s="398" t="s">
        <v>425</v>
      </c>
      <c r="F5" s="398"/>
      <c r="G5" s="398"/>
      <c r="H5" s="398"/>
      <c r="I5" s="398"/>
      <c r="J5" s="398"/>
      <c r="K5" s="398"/>
      <c r="L5" s="398"/>
      <c r="M5" s="398"/>
      <c r="N5" s="398"/>
      <c r="O5" s="398"/>
      <c r="P5" s="398"/>
      <c r="R5" s="398" t="s">
        <v>69</v>
      </c>
      <c r="S5" s="398"/>
      <c r="T5" s="398"/>
      <c r="U5" s="398"/>
      <c r="V5" s="398"/>
      <c r="W5" s="398"/>
      <c r="X5" s="398"/>
      <c r="Y5" s="398"/>
      <c r="Z5" s="398"/>
      <c r="AA5" s="398"/>
      <c r="AB5" s="398"/>
      <c r="AD5" s="398" t="s">
        <v>455</v>
      </c>
      <c r="AE5" s="398"/>
      <c r="AF5" s="398"/>
      <c r="AG5" s="398"/>
      <c r="AH5" s="398"/>
      <c r="AI5" s="398"/>
      <c r="AJ5" s="398"/>
      <c r="AK5" s="398"/>
      <c r="AL5" s="398"/>
      <c r="AM5" s="398"/>
      <c r="AN5" s="398"/>
      <c r="AP5" s="398" t="s">
        <v>456</v>
      </c>
      <c r="AQ5" s="398"/>
      <c r="AR5" s="398"/>
      <c r="AS5" s="398"/>
      <c r="AT5" s="398"/>
      <c r="AU5" s="398"/>
      <c r="AV5" s="398"/>
      <c r="AW5" s="398"/>
      <c r="AX5" s="398"/>
      <c r="AY5" s="398"/>
      <c r="AZ5" s="398"/>
      <c r="BB5" s="398" t="s">
        <v>457</v>
      </c>
      <c r="BC5" s="398"/>
      <c r="BD5" s="398"/>
      <c r="BE5" s="398"/>
      <c r="BF5" s="398"/>
      <c r="BG5" s="398"/>
      <c r="BH5" s="398"/>
      <c r="BI5" s="398"/>
      <c r="BJ5" s="398"/>
      <c r="BK5" s="398"/>
      <c r="BL5" s="398"/>
      <c r="BN5" s="398" t="s">
        <v>458</v>
      </c>
      <c r="BO5" s="398"/>
      <c r="BP5" s="398"/>
      <c r="BQ5" s="398"/>
      <c r="BR5" s="398"/>
      <c r="BS5" s="398"/>
      <c r="BT5" s="398"/>
      <c r="BU5" s="398"/>
      <c r="BV5" s="398"/>
      <c r="BW5" s="398"/>
      <c r="BX5" s="398"/>
      <c r="BZ5" s="398" t="s">
        <v>459</v>
      </c>
      <c r="CA5" s="398"/>
      <c r="CB5" s="398"/>
      <c r="CC5" s="398"/>
      <c r="CD5" s="398"/>
      <c r="CE5" s="398"/>
      <c r="CF5" s="398"/>
      <c r="CG5" s="398"/>
      <c r="CH5" s="398"/>
      <c r="CI5" s="398"/>
      <c r="CJ5" s="398"/>
    </row>
    <row r="6" spans="1:88">
      <c r="E6" s="398" t="s">
        <v>426</v>
      </c>
      <c r="F6" s="398"/>
      <c r="G6" s="398"/>
      <c r="H6" s="398"/>
      <c r="I6" s="398"/>
      <c r="J6" s="398"/>
      <c r="K6" s="398"/>
      <c r="L6" s="398" t="s">
        <v>427</v>
      </c>
      <c r="M6" s="398"/>
      <c r="N6" s="398"/>
      <c r="O6" s="398"/>
      <c r="P6" s="398" t="s">
        <v>104</v>
      </c>
      <c r="R6" s="398" t="s">
        <v>426</v>
      </c>
      <c r="S6" s="398"/>
      <c r="T6" s="398"/>
      <c r="U6" s="398"/>
      <c r="V6" s="398"/>
      <c r="W6" s="398"/>
      <c r="X6" s="398"/>
      <c r="Y6" s="398" t="s">
        <v>427</v>
      </c>
      <c r="Z6" s="398"/>
      <c r="AA6" s="398"/>
      <c r="AB6" s="398" t="s">
        <v>104</v>
      </c>
      <c r="AD6" s="398" t="s">
        <v>426</v>
      </c>
      <c r="AE6" s="398"/>
      <c r="AF6" s="398"/>
      <c r="AG6" s="398"/>
      <c r="AH6" s="398"/>
      <c r="AI6" s="398" t="s">
        <v>427</v>
      </c>
      <c r="AJ6" s="398"/>
      <c r="AK6" s="398"/>
      <c r="AL6" s="398"/>
      <c r="AM6" s="398"/>
      <c r="AN6" s="398" t="s">
        <v>104</v>
      </c>
      <c r="AP6" s="398" t="s">
        <v>426</v>
      </c>
      <c r="AQ6" s="398"/>
      <c r="AR6" s="398"/>
      <c r="AS6" s="398"/>
      <c r="AT6" s="398"/>
      <c r="AU6" s="398" t="s">
        <v>427</v>
      </c>
      <c r="AV6" s="398"/>
      <c r="AW6" s="398"/>
      <c r="AX6" s="398"/>
      <c r="AY6" s="398"/>
      <c r="AZ6" s="398" t="s">
        <v>104</v>
      </c>
      <c r="BB6" s="398" t="s">
        <v>426</v>
      </c>
      <c r="BC6" s="398"/>
      <c r="BD6" s="398"/>
      <c r="BE6" s="398"/>
      <c r="BF6" s="398"/>
      <c r="BG6" s="398" t="s">
        <v>427</v>
      </c>
      <c r="BH6" s="398"/>
      <c r="BI6" s="398"/>
      <c r="BJ6" s="398"/>
      <c r="BK6" s="398"/>
      <c r="BL6" s="398" t="s">
        <v>104</v>
      </c>
      <c r="BN6" s="398" t="s">
        <v>426</v>
      </c>
      <c r="BO6" s="398"/>
      <c r="BP6" s="398"/>
      <c r="BQ6" s="398"/>
      <c r="BR6" s="398"/>
      <c r="BS6" s="398" t="s">
        <v>427</v>
      </c>
      <c r="BT6" s="398"/>
      <c r="BU6" s="398"/>
      <c r="BV6" s="398"/>
      <c r="BW6" s="398"/>
      <c r="BX6" s="398" t="s">
        <v>104</v>
      </c>
      <c r="BZ6" s="398" t="s">
        <v>426</v>
      </c>
      <c r="CA6" s="398"/>
      <c r="CB6" s="398"/>
      <c r="CC6" s="398"/>
      <c r="CD6" s="398"/>
      <c r="CE6" s="398" t="s">
        <v>427</v>
      </c>
      <c r="CF6" s="398"/>
      <c r="CG6" s="398"/>
      <c r="CH6" s="398"/>
      <c r="CI6" s="398"/>
      <c r="CJ6" s="398" t="s">
        <v>104</v>
      </c>
    </row>
    <row r="7" spans="1:88" ht="37.5">
      <c r="A7" s="218"/>
      <c r="B7" s="218" t="s">
        <v>428</v>
      </c>
      <c r="C7" s="219" t="s">
        <v>429</v>
      </c>
      <c r="E7" s="220" t="s">
        <v>430</v>
      </c>
      <c r="F7" s="220" t="s">
        <v>431</v>
      </c>
      <c r="G7" s="221" t="s">
        <v>432</v>
      </c>
      <c r="H7" s="222" t="s">
        <v>433</v>
      </c>
      <c r="I7" s="221" t="s">
        <v>434</v>
      </c>
      <c r="J7" s="220" t="s">
        <v>435</v>
      </c>
      <c r="K7" s="220" t="s">
        <v>104</v>
      </c>
      <c r="L7" s="220" t="s">
        <v>436</v>
      </c>
      <c r="M7" s="220" t="s">
        <v>447</v>
      </c>
      <c r="N7" s="220" t="s">
        <v>435</v>
      </c>
      <c r="O7" s="220" t="s">
        <v>104</v>
      </c>
      <c r="P7" s="398"/>
      <c r="R7" s="220" t="s">
        <v>430</v>
      </c>
      <c r="S7" s="220" t="s">
        <v>431</v>
      </c>
      <c r="T7" s="221" t="s">
        <v>432</v>
      </c>
      <c r="U7" s="222" t="s">
        <v>433</v>
      </c>
      <c r="V7" s="221" t="s">
        <v>434</v>
      </c>
      <c r="W7" s="220" t="s">
        <v>435</v>
      </c>
      <c r="X7" s="220" t="s">
        <v>104</v>
      </c>
      <c r="Y7" s="220" t="s">
        <v>436</v>
      </c>
      <c r="Z7" s="220"/>
      <c r="AA7" s="220" t="s">
        <v>104</v>
      </c>
      <c r="AB7" s="398"/>
      <c r="AD7" s="220" t="s">
        <v>454</v>
      </c>
      <c r="AE7" s="220" t="s">
        <v>431</v>
      </c>
      <c r="AF7" s="221" t="s">
        <v>437</v>
      </c>
      <c r="AG7" s="220" t="s">
        <v>435</v>
      </c>
      <c r="AH7" s="220" t="s">
        <v>104</v>
      </c>
      <c r="AI7" s="220" t="s">
        <v>436</v>
      </c>
      <c r="AJ7" s="220" t="s">
        <v>453</v>
      </c>
      <c r="AK7" s="220" t="s">
        <v>452</v>
      </c>
      <c r="AL7" s="220" t="s">
        <v>435</v>
      </c>
      <c r="AM7" s="220" t="s">
        <v>104</v>
      </c>
      <c r="AN7" s="398"/>
      <c r="AP7" s="220" t="s">
        <v>430</v>
      </c>
      <c r="AQ7" s="220" t="s">
        <v>431</v>
      </c>
      <c r="AR7" s="221" t="s">
        <v>437</v>
      </c>
      <c r="AS7" s="220" t="s">
        <v>435</v>
      </c>
      <c r="AT7" s="220" t="s">
        <v>104</v>
      </c>
      <c r="AU7" s="220" t="s">
        <v>436</v>
      </c>
      <c r="AV7" s="220" t="s">
        <v>453</v>
      </c>
      <c r="AW7" s="220" t="s">
        <v>452</v>
      </c>
      <c r="AX7" s="220" t="s">
        <v>435</v>
      </c>
      <c r="AY7" s="220" t="s">
        <v>104</v>
      </c>
      <c r="AZ7" s="398"/>
      <c r="BB7" s="220" t="s">
        <v>430</v>
      </c>
      <c r="BC7" s="220" t="s">
        <v>431</v>
      </c>
      <c r="BD7" s="221" t="s">
        <v>437</v>
      </c>
      <c r="BE7" s="220" t="s">
        <v>435</v>
      </c>
      <c r="BF7" s="220" t="s">
        <v>104</v>
      </c>
      <c r="BG7" s="220" t="s">
        <v>436</v>
      </c>
      <c r="BH7" s="220" t="s">
        <v>453</v>
      </c>
      <c r="BI7" s="220" t="s">
        <v>452</v>
      </c>
      <c r="BJ7" s="220" t="s">
        <v>435</v>
      </c>
      <c r="BK7" s="220" t="s">
        <v>104</v>
      </c>
      <c r="BL7" s="398"/>
      <c r="BN7" s="220" t="s">
        <v>430</v>
      </c>
      <c r="BO7" s="220" t="s">
        <v>431</v>
      </c>
      <c r="BP7" s="221" t="s">
        <v>437</v>
      </c>
      <c r="BQ7" s="220" t="s">
        <v>435</v>
      </c>
      <c r="BR7" s="220" t="s">
        <v>104</v>
      </c>
      <c r="BS7" s="220" t="s">
        <v>436</v>
      </c>
      <c r="BT7" s="220" t="s">
        <v>453</v>
      </c>
      <c r="BU7" s="220" t="s">
        <v>452</v>
      </c>
      <c r="BV7" s="220" t="s">
        <v>435</v>
      </c>
      <c r="BW7" s="220" t="s">
        <v>104</v>
      </c>
      <c r="BX7" s="398"/>
      <c r="BZ7" s="220" t="s">
        <v>430</v>
      </c>
      <c r="CA7" s="220" t="s">
        <v>431</v>
      </c>
      <c r="CB7" s="221" t="s">
        <v>437</v>
      </c>
      <c r="CC7" s="220" t="s">
        <v>435</v>
      </c>
      <c r="CD7" s="220" t="s">
        <v>104</v>
      </c>
      <c r="CE7" s="220" t="s">
        <v>436</v>
      </c>
      <c r="CF7" s="220" t="s">
        <v>453</v>
      </c>
      <c r="CG7" s="220" t="s">
        <v>452</v>
      </c>
      <c r="CH7" s="220" t="s">
        <v>435</v>
      </c>
      <c r="CI7" s="220" t="s">
        <v>104</v>
      </c>
      <c r="CJ7" s="398"/>
    </row>
    <row r="8" spans="1:88" s="225" customFormat="1">
      <c r="A8" s="223"/>
      <c r="B8" s="224" t="s">
        <v>438</v>
      </c>
      <c r="C8" s="224" t="s">
        <v>439</v>
      </c>
      <c r="E8" s="223">
        <v>32</v>
      </c>
      <c r="F8" s="223">
        <v>1.5</v>
      </c>
      <c r="G8" s="223">
        <v>192</v>
      </c>
      <c r="H8" s="223">
        <v>10</v>
      </c>
      <c r="I8" s="223">
        <v>10</v>
      </c>
      <c r="J8" s="223">
        <f>K8-SUM(E8:I8)</f>
        <v>54.5</v>
      </c>
      <c r="K8" s="223">
        <v>300</v>
      </c>
      <c r="L8" s="223">
        <f>3.5+50</f>
        <v>53.5</v>
      </c>
      <c r="M8" s="223">
        <f>189/4</f>
        <v>47.25</v>
      </c>
      <c r="N8" s="223">
        <f>O8-L8-M8</f>
        <v>399.25</v>
      </c>
      <c r="O8" s="226">
        <v>500</v>
      </c>
      <c r="P8" s="226">
        <f>K8+O8</f>
        <v>800</v>
      </c>
      <c r="R8" s="223">
        <v>32</v>
      </c>
      <c r="S8" s="223">
        <v>1.5</v>
      </c>
      <c r="T8" s="223">
        <v>24</v>
      </c>
      <c r="U8" s="223">
        <v>10</v>
      </c>
      <c r="V8" s="223">
        <v>10</v>
      </c>
      <c r="W8" s="223">
        <f>X8-SUM(R8:V8)</f>
        <v>42.5</v>
      </c>
      <c r="X8" s="223">
        <v>120</v>
      </c>
      <c r="Y8" s="223">
        <v>40</v>
      </c>
      <c r="Z8" s="223"/>
      <c r="AA8" s="226">
        <v>40</v>
      </c>
      <c r="AB8" s="226">
        <f>X8+AA8</f>
        <v>160</v>
      </c>
      <c r="AD8" s="223">
        <v>20</v>
      </c>
      <c r="AE8" s="223">
        <v>4</v>
      </c>
      <c r="AF8" s="223">
        <v>16</v>
      </c>
      <c r="AG8" s="223">
        <f>AH8-SUM(AD8:AF8)</f>
        <v>20</v>
      </c>
      <c r="AH8" s="223">
        <v>60</v>
      </c>
      <c r="AI8" s="223">
        <v>50</v>
      </c>
      <c r="AJ8" s="223">
        <v>40</v>
      </c>
      <c r="AK8" s="223">
        <v>302.67999999999995</v>
      </c>
      <c r="AL8" s="223">
        <f>AM8-SUM(AI8:AK8)</f>
        <v>547.32000000000005</v>
      </c>
      <c r="AM8" s="226">
        <v>940</v>
      </c>
      <c r="AN8" s="226">
        <f>AH8+AM8</f>
        <v>1000</v>
      </c>
      <c r="AP8" s="223">
        <v>20</v>
      </c>
      <c r="AQ8" s="223">
        <v>4</v>
      </c>
      <c r="AR8" s="223">
        <v>16</v>
      </c>
      <c r="AS8" s="223">
        <f>AT8-SUM(AP8:AR8)</f>
        <v>20</v>
      </c>
      <c r="AT8" s="223">
        <v>60</v>
      </c>
      <c r="AU8" s="223">
        <v>50</v>
      </c>
      <c r="AV8" s="223">
        <v>40</v>
      </c>
      <c r="AW8" s="223">
        <v>39.76</v>
      </c>
      <c r="AX8" s="223">
        <f>AY8-SUM(AU8:AW8)</f>
        <v>810.24</v>
      </c>
      <c r="AY8" s="226">
        <v>940</v>
      </c>
      <c r="AZ8" s="226">
        <f>AT8+AY8</f>
        <v>1000</v>
      </c>
      <c r="BB8" s="223">
        <v>20</v>
      </c>
      <c r="BC8" s="223">
        <v>4</v>
      </c>
      <c r="BD8" s="223">
        <v>16</v>
      </c>
      <c r="BE8" s="223">
        <f>BF8-SUM(BB8:BD8)</f>
        <v>20</v>
      </c>
      <c r="BF8" s="223">
        <v>60</v>
      </c>
      <c r="BG8" s="223">
        <v>50</v>
      </c>
      <c r="BH8" s="223">
        <v>40</v>
      </c>
      <c r="BI8" s="223">
        <v>493.49999999999994</v>
      </c>
      <c r="BJ8" s="223">
        <f>BK8-SUM(BG8:BI8)</f>
        <v>356.5</v>
      </c>
      <c r="BK8" s="226">
        <v>940</v>
      </c>
      <c r="BL8" s="226">
        <f>BF8+BK8</f>
        <v>1000</v>
      </c>
      <c r="BN8" s="223">
        <v>20</v>
      </c>
      <c r="BO8" s="223">
        <v>4</v>
      </c>
      <c r="BP8" s="223">
        <v>16</v>
      </c>
      <c r="BQ8" s="223">
        <f>BR8-SUM(BN8:BP8)</f>
        <v>20</v>
      </c>
      <c r="BR8" s="223">
        <v>60</v>
      </c>
      <c r="BS8" s="223">
        <v>50</v>
      </c>
      <c r="BT8" s="223">
        <v>40</v>
      </c>
      <c r="BU8" s="223">
        <v>169.54</v>
      </c>
      <c r="BV8" s="223">
        <f>BW8-SUM(BS8:BU8)</f>
        <v>680.46</v>
      </c>
      <c r="BW8" s="226">
        <v>940</v>
      </c>
      <c r="BX8" s="226">
        <f>BR8+BW8</f>
        <v>1000</v>
      </c>
      <c r="BZ8" s="223">
        <v>20</v>
      </c>
      <c r="CA8" s="223">
        <v>4</v>
      </c>
      <c r="CB8" s="223">
        <v>16</v>
      </c>
      <c r="CC8" s="223">
        <f>CD8-SUM(BZ8:CB8)</f>
        <v>20</v>
      </c>
      <c r="CD8" s="223">
        <v>60</v>
      </c>
      <c r="CE8" s="223">
        <v>50</v>
      </c>
      <c r="CF8" s="223">
        <v>40</v>
      </c>
      <c r="CG8" s="223">
        <v>134.82</v>
      </c>
      <c r="CH8" s="223">
        <f>CI8-SUM(CE8:CG8)</f>
        <v>715.18000000000006</v>
      </c>
      <c r="CI8" s="226">
        <v>940</v>
      </c>
      <c r="CJ8" s="226">
        <f>CD8+CI8</f>
        <v>1000</v>
      </c>
    </row>
    <row r="9" spans="1:88" ht="9.9499999999999993" customHeight="1"/>
    <row r="10" spans="1:88" s="214" customFormat="1">
      <c r="A10" s="227">
        <v>0</v>
      </c>
      <c r="B10" s="228"/>
      <c r="C10" s="228" t="s">
        <v>440</v>
      </c>
      <c r="E10" s="229">
        <v>32</v>
      </c>
      <c r="F10" s="229">
        <v>1.5</v>
      </c>
      <c r="G10" s="230"/>
      <c r="H10" s="231">
        <v>5</v>
      </c>
      <c r="I10" s="231">
        <v>5</v>
      </c>
      <c r="J10" s="230"/>
      <c r="K10" s="229">
        <f t="shared" ref="K10:K33" si="0">SUM(E10:J10)</f>
        <v>43.5</v>
      </c>
      <c r="L10" s="232">
        <f>L$8</f>
        <v>53.5</v>
      </c>
      <c r="M10" s="232">
        <f>M$8</f>
        <v>47.25</v>
      </c>
      <c r="N10" s="230"/>
      <c r="O10" s="232">
        <f>SUM(L10:N10)</f>
        <v>100.75</v>
      </c>
      <c r="P10" s="232">
        <f>K10+O10</f>
        <v>144.25</v>
      </c>
      <c r="R10" s="229">
        <v>32</v>
      </c>
      <c r="S10" s="229">
        <v>1.5</v>
      </c>
      <c r="T10" s="232">
        <f t="shared" ref="T10:T15" si="1">T$8</f>
        <v>24</v>
      </c>
      <c r="U10" s="231">
        <v>5</v>
      </c>
      <c r="V10" s="231">
        <v>5</v>
      </c>
      <c r="W10" s="232"/>
      <c r="X10" s="229">
        <f t="shared" ref="X10:X33" si="2">SUM(R10:W10)</f>
        <v>67.5</v>
      </c>
      <c r="Y10" s="232">
        <f>Y$8</f>
        <v>40</v>
      </c>
      <c r="Z10" s="229"/>
      <c r="AA10" s="232">
        <f t="shared" ref="AA10:AA33" si="3">SUM(Y10:Z10)</f>
        <v>40</v>
      </c>
      <c r="AB10" s="232">
        <f t="shared" ref="AB10:AB33" si="4">X10+AA10</f>
        <v>107.5</v>
      </c>
      <c r="AD10" s="229">
        <v>20</v>
      </c>
      <c r="AE10" s="229">
        <v>4</v>
      </c>
      <c r="AF10" s="232">
        <f t="shared" ref="AF10:AF33" si="5">AF$8</f>
        <v>16</v>
      </c>
      <c r="AG10" s="232">
        <v>10</v>
      </c>
      <c r="AH10" s="229">
        <f t="shared" ref="AH10:AH33" si="6">SUM(AD10:AG10)</f>
        <v>50</v>
      </c>
      <c r="AI10" s="232">
        <f t="shared" ref="AI10:AI15" si="7">AI$8</f>
        <v>50</v>
      </c>
      <c r="AJ10" s="232">
        <f t="shared" ref="AJ10:AJ15" si="8">$AJ$8</f>
        <v>40</v>
      </c>
      <c r="AK10" s="232">
        <f t="shared" ref="AK10:AK33" si="9">AK$8</f>
        <v>302.67999999999995</v>
      </c>
      <c r="AL10" s="232"/>
      <c r="AM10" s="232">
        <f t="shared" ref="AM10:AM33" si="10">SUM(AI10:AL10)</f>
        <v>392.67999999999995</v>
      </c>
      <c r="AN10" s="232">
        <f t="shared" ref="AN10:AN33" si="11">AH10+AM10</f>
        <v>442.67999999999995</v>
      </c>
      <c r="AP10" s="229">
        <v>20</v>
      </c>
      <c r="AQ10" s="229">
        <v>4</v>
      </c>
      <c r="AR10" s="232">
        <f t="shared" ref="AR10:AR33" si="12">AR$8</f>
        <v>16</v>
      </c>
      <c r="AS10" s="232">
        <v>10</v>
      </c>
      <c r="AT10" s="229">
        <f t="shared" ref="AT10:AT33" si="13">SUM(AP10:AS10)</f>
        <v>50</v>
      </c>
      <c r="AU10" s="232">
        <f t="shared" ref="AU10:AU15" si="14">AU$8</f>
        <v>50</v>
      </c>
      <c r="AV10" s="232">
        <f t="shared" ref="AV10:AV15" si="15">$AJ$8</f>
        <v>40</v>
      </c>
      <c r="AW10" s="232">
        <f t="shared" ref="AW10:AW33" si="16">AW$8</f>
        <v>39.76</v>
      </c>
      <c r="AX10" s="232"/>
      <c r="AY10" s="232">
        <f t="shared" ref="AY10:AY33" si="17">SUM(AU10:AX10)</f>
        <v>129.76</v>
      </c>
      <c r="AZ10" s="232">
        <f t="shared" ref="AZ10:AZ33" si="18">AT10+AY10</f>
        <v>179.76</v>
      </c>
      <c r="BB10" s="229">
        <v>20</v>
      </c>
      <c r="BC10" s="229">
        <v>4</v>
      </c>
      <c r="BD10" s="232">
        <f t="shared" ref="BD10:BD33" si="19">BD$8</f>
        <v>16</v>
      </c>
      <c r="BE10" s="232">
        <v>10</v>
      </c>
      <c r="BF10" s="229">
        <f t="shared" ref="BF10:BF33" si="20">SUM(BB10:BE10)</f>
        <v>50</v>
      </c>
      <c r="BG10" s="232">
        <f t="shared" ref="BG10:BG15" si="21">BG$8</f>
        <v>50</v>
      </c>
      <c r="BH10" s="232">
        <f t="shared" ref="BH10:BH15" si="22">$AJ$8</f>
        <v>40</v>
      </c>
      <c r="BI10" s="232">
        <f t="shared" ref="BI10:BI33" si="23">BI$8</f>
        <v>493.49999999999994</v>
      </c>
      <c r="BJ10" s="232"/>
      <c r="BK10" s="232">
        <f t="shared" ref="BK10:BK33" si="24">SUM(BG10:BJ10)</f>
        <v>583.5</v>
      </c>
      <c r="BL10" s="232">
        <f t="shared" ref="BL10:BL33" si="25">BF10+BK10</f>
        <v>633.5</v>
      </c>
      <c r="BN10" s="229">
        <v>20</v>
      </c>
      <c r="BO10" s="229">
        <v>4</v>
      </c>
      <c r="BP10" s="232">
        <f t="shared" ref="BP10:BP33" si="26">BP$8</f>
        <v>16</v>
      </c>
      <c r="BQ10" s="232">
        <v>10</v>
      </c>
      <c r="BR10" s="229">
        <f t="shared" ref="BR10:BR33" si="27">SUM(BN10:BQ10)</f>
        <v>50</v>
      </c>
      <c r="BS10" s="232">
        <f t="shared" ref="BS10:BS15" si="28">BS$8</f>
        <v>50</v>
      </c>
      <c r="BT10" s="232">
        <f t="shared" ref="BT10:BT15" si="29">$AJ$8</f>
        <v>40</v>
      </c>
      <c r="BU10" s="232">
        <f t="shared" ref="BU10:BU33" si="30">BU$8</f>
        <v>169.54</v>
      </c>
      <c r="BV10" s="232"/>
      <c r="BW10" s="232">
        <f t="shared" ref="BW10:BW33" si="31">SUM(BS10:BV10)</f>
        <v>259.53999999999996</v>
      </c>
      <c r="BX10" s="232">
        <f t="shared" ref="BX10:BX33" si="32">BR10+BW10</f>
        <v>309.53999999999996</v>
      </c>
      <c r="BZ10" s="229">
        <v>20</v>
      </c>
      <c r="CA10" s="229">
        <v>4</v>
      </c>
      <c r="CB10" s="232">
        <f t="shared" ref="CB10:CB33" si="33">CB$8</f>
        <v>16</v>
      </c>
      <c r="CC10" s="232">
        <v>10</v>
      </c>
      <c r="CD10" s="229">
        <f t="shared" ref="CD10:CD33" si="34">SUM(BZ10:CC10)</f>
        <v>50</v>
      </c>
      <c r="CE10" s="232">
        <f t="shared" ref="CE10:CE15" si="35">CE$8</f>
        <v>50</v>
      </c>
      <c r="CF10" s="232">
        <f t="shared" ref="CF10:CF15" si="36">$AJ$8</f>
        <v>40</v>
      </c>
      <c r="CG10" s="232">
        <f t="shared" ref="CG10:CG33" si="37">CG$8</f>
        <v>134.82</v>
      </c>
      <c r="CH10" s="232"/>
      <c r="CI10" s="232">
        <f t="shared" ref="CI10:CI33" si="38">SUM(CE10:CH10)</f>
        <v>224.82</v>
      </c>
      <c r="CJ10" s="232">
        <f t="shared" ref="CJ10:CJ33" si="39">CD10+CI10</f>
        <v>274.82</v>
      </c>
    </row>
    <row r="11" spans="1:88" s="214" customFormat="1">
      <c r="A11" s="233">
        <v>4.1666666666666997E-2</v>
      </c>
      <c r="B11" s="234"/>
      <c r="C11" s="234" t="s">
        <v>440</v>
      </c>
      <c r="E11" s="235">
        <v>32</v>
      </c>
      <c r="F11" s="235">
        <v>1.5</v>
      </c>
      <c r="G11" s="236"/>
      <c r="H11" s="237">
        <v>5</v>
      </c>
      <c r="I11" s="237">
        <v>5</v>
      </c>
      <c r="J11" s="236"/>
      <c r="K11" s="235">
        <f t="shared" si="0"/>
        <v>43.5</v>
      </c>
      <c r="L11" s="238">
        <f t="shared" ref="L11:L33" si="40">L$8</f>
        <v>53.5</v>
      </c>
      <c r="M11" s="238">
        <f t="shared" ref="M11:M33" si="41">M$8</f>
        <v>47.25</v>
      </c>
      <c r="N11" s="236"/>
      <c r="O11" s="238">
        <f t="shared" ref="O11:O33" si="42">SUM(L11:N11)</f>
        <v>100.75</v>
      </c>
      <c r="P11" s="238">
        <f t="shared" ref="P11:P33" si="43">K11+O11</f>
        <v>144.25</v>
      </c>
      <c r="R11" s="235">
        <v>32</v>
      </c>
      <c r="S11" s="235">
        <v>1.5</v>
      </c>
      <c r="T11" s="238">
        <f t="shared" si="1"/>
        <v>24</v>
      </c>
      <c r="U11" s="237">
        <v>5</v>
      </c>
      <c r="V11" s="237">
        <v>5</v>
      </c>
      <c r="W11" s="238"/>
      <c r="X11" s="235">
        <f t="shared" si="2"/>
        <v>67.5</v>
      </c>
      <c r="Y11" s="238">
        <f t="shared" ref="Y11:Y33" si="44">Y$8</f>
        <v>40</v>
      </c>
      <c r="Z11" s="235"/>
      <c r="AA11" s="238">
        <f t="shared" si="3"/>
        <v>40</v>
      </c>
      <c r="AB11" s="238">
        <f t="shared" si="4"/>
        <v>107.5</v>
      </c>
      <c r="AD11" s="235">
        <v>20</v>
      </c>
      <c r="AE11" s="235">
        <v>4</v>
      </c>
      <c r="AF11" s="238">
        <f t="shared" si="5"/>
        <v>16</v>
      </c>
      <c r="AG11" s="238">
        <v>10</v>
      </c>
      <c r="AH11" s="235">
        <f t="shared" si="6"/>
        <v>50</v>
      </c>
      <c r="AI11" s="238">
        <f t="shared" si="7"/>
        <v>50</v>
      </c>
      <c r="AJ11" s="238">
        <f t="shared" si="8"/>
        <v>40</v>
      </c>
      <c r="AK11" s="238">
        <f t="shared" si="9"/>
        <v>302.67999999999995</v>
      </c>
      <c r="AL11" s="238"/>
      <c r="AM11" s="238">
        <f t="shared" si="10"/>
        <v>392.67999999999995</v>
      </c>
      <c r="AN11" s="238">
        <f t="shared" si="11"/>
        <v>442.67999999999995</v>
      </c>
      <c r="AP11" s="235">
        <v>20</v>
      </c>
      <c r="AQ11" s="235">
        <v>4</v>
      </c>
      <c r="AR11" s="238">
        <f t="shared" si="12"/>
        <v>16</v>
      </c>
      <c r="AS11" s="238">
        <v>10</v>
      </c>
      <c r="AT11" s="235">
        <f t="shared" si="13"/>
        <v>50</v>
      </c>
      <c r="AU11" s="238">
        <f t="shared" si="14"/>
        <v>50</v>
      </c>
      <c r="AV11" s="238">
        <f t="shared" si="15"/>
        <v>40</v>
      </c>
      <c r="AW11" s="238">
        <f t="shared" si="16"/>
        <v>39.76</v>
      </c>
      <c r="AX11" s="238"/>
      <c r="AY11" s="238">
        <f t="shared" si="17"/>
        <v>129.76</v>
      </c>
      <c r="AZ11" s="238">
        <f t="shared" si="18"/>
        <v>179.76</v>
      </c>
      <c r="BB11" s="235">
        <v>20</v>
      </c>
      <c r="BC11" s="235">
        <v>4</v>
      </c>
      <c r="BD11" s="238">
        <f t="shared" si="19"/>
        <v>16</v>
      </c>
      <c r="BE11" s="238">
        <v>10</v>
      </c>
      <c r="BF11" s="235">
        <f t="shared" si="20"/>
        <v>50</v>
      </c>
      <c r="BG11" s="238">
        <f t="shared" si="21"/>
        <v>50</v>
      </c>
      <c r="BH11" s="238">
        <f t="shared" si="22"/>
        <v>40</v>
      </c>
      <c r="BI11" s="238">
        <f t="shared" si="23"/>
        <v>493.49999999999994</v>
      </c>
      <c r="BJ11" s="238"/>
      <c r="BK11" s="238">
        <f t="shared" si="24"/>
        <v>583.5</v>
      </c>
      <c r="BL11" s="238">
        <f t="shared" si="25"/>
        <v>633.5</v>
      </c>
      <c r="BN11" s="235">
        <v>20</v>
      </c>
      <c r="BO11" s="235">
        <v>4</v>
      </c>
      <c r="BP11" s="238">
        <f t="shared" si="26"/>
        <v>16</v>
      </c>
      <c r="BQ11" s="238">
        <v>10</v>
      </c>
      <c r="BR11" s="235">
        <f t="shared" si="27"/>
        <v>50</v>
      </c>
      <c r="BS11" s="238">
        <f t="shared" si="28"/>
        <v>50</v>
      </c>
      <c r="BT11" s="238">
        <f t="shared" si="29"/>
        <v>40</v>
      </c>
      <c r="BU11" s="238">
        <f t="shared" si="30"/>
        <v>169.54</v>
      </c>
      <c r="BV11" s="238"/>
      <c r="BW11" s="238">
        <f t="shared" si="31"/>
        <v>259.53999999999996</v>
      </c>
      <c r="BX11" s="238">
        <f t="shared" si="32"/>
        <v>309.53999999999996</v>
      </c>
      <c r="BZ11" s="235">
        <v>20</v>
      </c>
      <c r="CA11" s="235">
        <v>4</v>
      </c>
      <c r="CB11" s="238">
        <f t="shared" si="33"/>
        <v>16</v>
      </c>
      <c r="CC11" s="238">
        <v>10</v>
      </c>
      <c r="CD11" s="235">
        <f t="shared" si="34"/>
        <v>50</v>
      </c>
      <c r="CE11" s="238">
        <f t="shared" si="35"/>
        <v>50</v>
      </c>
      <c r="CF11" s="238">
        <f t="shared" si="36"/>
        <v>40</v>
      </c>
      <c r="CG11" s="238">
        <f t="shared" si="37"/>
        <v>134.82</v>
      </c>
      <c r="CH11" s="238"/>
      <c r="CI11" s="238">
        <f t="shared" si="38"/>
        <v>224.82</v>
      </c>
      <c r="CJ11" s="238">
        <f t="shared" si="39"/>
        <v>274.82</v>
      </c>
    </row>
    <row r="12" spans="1:88" s="214" customFormat="1">
      <c r="A12" s="233">
        <v>8.3333333333332996E-2</v>
      </c>
      <c r="B12" s="234"/>
      <c r="C12" s="234" t="s">
        <v>440</v>
      </c>
      <c r="E12" s="235">
        <v>32</v>
      </c>
      <c r="F12" s="235">
        <v>1.5</v>
      </c>
      <c r="G12" s="236"/>
      <c r="H12" s="237">
        <v>5</v>
      </c>
      <c r="I12" s="237">
        <v>5</v>
      </c>
      <c r="J12" s="236"/>
      <c r="K12" s="235">
        <f t="shared" si="0"/>
        <v>43.5</v>
      </c>
      <c r="L12" s="238">
        <f t="shared" si="40"/>
        <v>53.5</v>
      </c>
      <c r="M12" s="238">
        <f t="shared" si="41"/>
        <v>47.25</v>
      </c>
      <c r="N12" s="236"/>
      <c r="O12" s="238">
        <f t="shared" si="42"/>
        <v>100.75</v>
      </c>
      <c r="P12" s="238">
        <f t="shared" si="43"/>
        <v>144.25</v>
      </c>
      <c r="R12" s="235">
        <v>32</v>
      </c>
      <c r="S12" s="235">
        <v>1.5</v>
      </c>
      <c r="T12" s="238">
        <f t="shared" si="1"/>
        <v>24</v>
      </c>
      <c r="U12" s="237">
        <v>5</v>
      </c>
      <c r="V12" s="237">
        <v>5</v>
      </c>
      <c r="W12" s="238"/>
      <c r="X12" s="235">
        <f t="shared" si="2"/>
        <v>67.5</v>
      </c>
      <c r="Y12" s="238">
        <f t="shared" si="44"/>
        <v>40</v>
      </c>
      <c r="Z12" s="235"/>
      <c r="AA12" s="238">
        <f t="shared" si="3"/>
        <v>40</v>
      </c>
      <c r="AB12" s="238">
        <f t="shared" si="4"/>
        <v>107.5</v>
      </c>
      <c r="AD12" s="235">
        <v>20</v>
      </c>
      <c r="AE12" s="235">
        <v>4</v>
      </c>
      <c r="AF12" s="238">
        <f t="shared" si="5"/>
        <v>16</v>
      </c>
      <c r="AG12" s="238">
        <v>10</v>
      </c>
      <c r="AH12" s="235">
        <f t="shared" si="6"/>
        <v>50</v>
      </c>
      <c r="AI12" s="238">
        <f t="shared" si="7"/>
        <v>50</v>
      </c>
      <c r="AJ12" s="238">
        <f t="shared" si="8"/>
        <v>40</v>
      </c>
      <c r="AK12" s="238">
        <f t="shared" si="9"/>
        <v>302.67999999999995</v>
      </c>
      <c r="AL12" s="238"/>
      <c r="AM12" s="238">
        <f t="shared" si="10"/>
        <v>392.67999999999995</v>
      </c>
      <c r="AN12" s="238">
        <f t="shared" si="11"/>
        <v>442.67999999999995</v>
      </c>
      <c r="AP12" s="235">
        <v>20</v>
      </c>
      <c r="AQ12" s="235">
        <v>4</v>
      </c>
      <c r="AR12" s="238">
        <f t="shared" si="12"/>
        <v>16</v>
      </c>
      <c r="AS12" s="238">
        <v>10</v>
      </c>
      <c r="AT12" s="235">
        <f t="shared" si="13"/>
        <v>50</v>
      </c>
      <c r="AU12" s="238">
        <f t="shared" si="14"/>
        <v>50</v>
      </c>
      <c r="AV12" s="238">
        <f t="shared" si="15"/>
        <v>40</v>
      </c>
      <c r="AW12" s="238">
        <f t="shared" si="16"/>
        <v>39.76</v>
      </c>
      <c r="AX12" s="238"/>
      <c r="AY12" s="238">
        <f t="shared" si="17"/>
        <v>129.76</v>
      </c>
      <c r="AZ12" s="238">
        <f t="shared" si="18"/>
        <v>179.76</v>
      </c>
      <c r="BB12" s="235">
        <v>20</v>
      </c>
      <c r="BC12" s="235">
        <v>4</v>
      </c>
      <c r="BD12" s="238">
        <f t="shared" si="19"/>
        <v>16</v>
      </c>
      <c r="BE12" s="238">
        <v>10</v>
      </c>
      <c r="BF12" s="235">
        <f t="shared" si="20"/>
        <v>50</v>
      </c>
      <c r="BG12" s="238">
        <f t="shared" si="21"/>
        <v>50</v>
      </c>
      <c r="BH12" s="238">
        <f t="shared" si="22"/>
        <v>40</v>
      </c>
      <c r="BI12" s="238">
        <f t="shared" si="23"/>
        <v>493.49999999999994</v>
      </c>
      <c r="BJ12" s="238"/>
      <c r="BK12" s="238">
        <f t="shared" si="24"/>
        <v>583.5</v>
      </c>
      <c r="BL12" s="238">
        <f t="shared" si="25"/>
        <v>633.5</v>
      </c>
      <c r="BN12" s="235">
        <v>20</v>
      </c>
      <c r="BO12" s="235">
        <v>4</v>
      </c>
      <c r="BP12" s="238">
        <f t="shared" si="26"/>
        <v>16</v>
      </c>
      <c r="BQ12" s="238">
        <v>10</v>
      </c>
      <c r="BR12" s="235">
        <f t="shared" si="27"/>
        <v>50</v>
      </c>
      <c r="BS12" s="238">
        <f t="shared" si="28"/>
        <v>50</v>
      </c>
      <c r="BT12" s="238">
        <f t="shared" si="29"/>
        <v>40</v>
      </c>
      <c r="BU12" s="238">
        <f t="shared" si="30"/>
        <v>169.54</v>
      </c>
      <c r="BV12" s="238"/>
      <c r="BW12" s="238">
        <f t="shared" si="31"/>
        <v>259.53999999999996</v>
      </c>
      <c r="BX12" s="238">
        <f t="shared" si="32"/>
        <v>309.53999999999996</v>
      </c>
      <c r="BZ12" s="235">
        <v>20</v>
      </c>
      <c r="CA12" s="235">
        <v>4</v>
      </c>
      <c r="CB12" s="238">
        <f t="shared" si="33"/>
        <v>16</v>
      </c>
      <c r="CC12" s="238">
        <v>10</v>
      </c>
      <c r="CD12" s="235">
        <f t="shared" si="34"/>
        <v>50</v>
      </c>
      <c r="CE12" s="238">
        <f t="shared" si="35"/>
        <v>50</v>
      </c>
      <c r="CF12" s="238">
        <f t="shared" si="36"/>
        <v>40</v>
      </c>
      <c r="CG12" s="238">
        <f t="shared" si="37"/>
        <v>134.82</v>
      </c>
      <c r="CH12" s="238"/>
      <c r="CI12" s="238">
        <f t="shared" si="38"/>
        <v>224.82</v>
      </c>
      <c r="CJ12" s="238">
        <f t="shared" si="39"/>
        <v>274.82</v>
      </c>
    </row>
    <row r="13" spans="1:88" s="214" customFormat="1">
      <c r="A13" s="233">
        <v>0.125</v>
      </c>
      <c r="B13" s="234"/>
      <c r="C13" s="234" t="s">
        <v>440</v>
      </c>
      <c r="E13" s="235">
        <v>32</v>
      </c>
      <c r="F13" s="235">
        <v>1.5</v>
      </c>
      <c r="G13" s="236"/>
      <c r="H13" s="237">
        <v>5</v>
      </c>
      <c r="I13" s="237">
        <v>5</v>
      </c>
      <c r="J13" s="236"/>
      <c r="K13" s="235">
        <f t="shared" si="0"/>
        <v>43.5</v>
      </c>
      <c r="L13" s="238">
        <f t="shared" si="40"/>
        <v>53.5</v>
      </c>
      <c r="M13" s="238">
        <f t="shared" si="41"/>
        <v>47.25</v>
      </c>
      <c r="N13" s="236"/>
      <c r="O13" s="238">
        <f t="shared" si="42"/>
        <v>100.75</v>
      </c>
      <c r="P13" s="238">
        <f t="shared" si="43"/>
        <v>144.25</v>
      </c>
      <c r="R13" s="235">
        <v>32</v>
      </c>
      <c r="S13" s="235">
        <v>1.5</v>
      </c>
      <c r="T13" s="238">
        <f t="shared" si="1"/>
        <v>24</v>
      </c>
      <c r="U13" s="237">
        <v>5</v>
      </c>
      <c r="V13" s="237">
        <v>5</v>
      </c>
      <c r="W13" s="238"/>
      <c r="X13" s="235">
        <f t="shared" si="2"/>
        <v>67.5</v>
      </c>
      <c r="Y13" s="238">
        <f t="shared" si="44"/>
        <v>40</v>
      </c>
      <c r="Z13" s="235"/>
      <c r="AA13" s="238">
        <f t="shared" si="3"/>
        <v>40</v>
      </c>
      <c r="AB13" s="238">
        <f t="shared" si="4"/>
        <v>107.5</v>
      </c>
      <c r="AD13" s="235">
        <v>20</v>
      </c>
      <c r="AE13" s="235">
        <v>4</v>
      </c>
      <c r="AF13" s="238">
        <f t="shared" si="5"/>
        <v>16</v>
      </c>
      <c r="AG13" s="238">
        <v>10</v>
      </c>
      <c r="AH13" s="235">
        <f t="shared" si="6"/>
        <v>50</v>
      </c>
      <c r="AI13" s="238">
        <f t="shared" si="7"/>
        <v>50</v>
      </c>
      <c r="AJ13" s="238">
        <f t="shared" si="8"/>
        <v>40</v>
      </c>
      <c r="AK13" s="238">
        <f t="shared" si="9"/>
        <v>302.67999999999995</v>
      </c>
      <c r="AL13" s="238"/>
      <c r="AM13" s="238">
        <f t="shared" si="10"/>
        <v>392.67999999999995</v>
      </c>
      <c r="AN13" s="238">
        <f t="shared" si="11"/>
        <v>442.67999999999995</v>
      </c>
      <c r="AP13" s="235">
        <v>20</v>
      </c>
      <c r="AQ13" s="235">
        <v>4</v>
      </c>
      <c r="AR13" s="238">
        <f t="shared" si="12"/>
        <v>16</v>
      </c>
      <c r="AS13" s="238">
        <v>10</v>
      </c>
      <c r="AT13" s="235">
        <f t="shared" si="13"/>
        <v>50</v>
      </c>
      <c r="AU13" s="238">
        <f t="shared" si="14"/>
        <v>50</v>
      </c>
      <c r="AV13" s="238">
        <f t="shared" si="15"/>
        <v>40</v>
      </c>
      <c r="AW13" s="238">
        <f t="shared" si="16"/>
        <v>39.76</v>
      </c>
      <c r="AX13" s="238"/>
      <c r="AY13" s="238">
        <f t="shared" si="17"/>
        <v>129.76</v>
      </c>
      <c r="AZ13" s="238">
        <f t="shared" si="18"/>
        <v>179.76</v>
      </c>
      <c r="BB13" s="235">
        <v>20</v>
      </c>
      <c r="BC13" s="235">
        <v>4</v>
      </c>
      <c r="BD13" s="238">
        <f t="shared" si="19"/>
        <v>16</v>
      </c>
      <c r="BE13" s="238">
        <v>10</v>
      </c>
      <c r="BF13" s="235">
        <f t="shared" si="20"/>
        <v>50</v>
      </c>
      <c r="BG13" s="238">
        <f t="shared" si="21"/>
        <v>50</v>
      </c>
      <c r="BH13" s="238">
        <f t="shared" si="22"/>
        <v>40</v>
      </c>
      <c r="BI13" s="238">
        <f t="shared" si="23"/>
        <v>493.49999999999994</v>
      </c>
      <c r="BJ13" s="238"/>
      <c r="BK13" s="238">
        <f t="shared" si="24"/>
        <v>583.5</v>
      </c>
      <c r="BL13" s="238">
        <f t="shared" si="25"/>
        <v>633.5</v>
      </c>
      <c r="BN13" s="235">
        <v>20</v>
      </c>
      <c r="BO13" s="235">
        <v>4</v>
      </c>
      <c r="BP13" s="238">
        <f t="shared" si="26"/>
        <v>16</v>
      </c>
      <c r="BQ13" s="238">
        <v>10</v>
      </c>
      <c r="BR13" s="235">
        <f t="shared" si="27"/>
        <v>50</v>
      </c>
      <c r="BS13" s="238">
        <f t="shared" si="28"/>
        <v>50</v>
      </c>
      <c r="BT13" s="238">
        <f t="shared" si="29"/>
        <v>40</v>
      </c>
      <c r="BU13" s="238">
        <f t="shared" si="30"/>
        <v>169.54</v>
      </c>
      <c r="BV13" s="238"/>
      <c r="BW13" s="238">
        <f t="shared" si="31"/>
        <v>259.53999999999996</v>
      </c>
      <c r="BX13" s="238">
        <f t="shared" si="32"/>
        <v>309.53999999999996</v>
      </c>
      <c r="BZ13" s="235">
        <v>20</v>
      </c>
      <c r="CA13" s="235">
        <v>4</v>
      </c>
      <c r="CB13" s="238">
        <f t="shared" si="33"/>
        <v>16</v>
      </c>
      <c r="CC13" s="238">
        <v>10</v>
      </c>
      <c r="CD13" s="235">
        <f t="shared" si="34"/>
        <v>50</v>
      </c>
      <c r="CE13" s="238">
        <f t="shared" si="35"/>
        <v>50</v>
      </c>
      <c r="CF13" s="238">
        <f t="shared" si="36"/>
        <v>40</v>
      </c>
      <c r="CG13" s="238">
        <f t="shared" si="37"/>
        <v>134.82</v>
      </c>
      <c r="CH13" s="238"/>
      <c r="CI13" s="238">
        <f t="shared" si="38"/>
        <v>224.82</v>
      </c>
      <c r="CJ13" s="238">
        <f t="shared" si="39"/>
        <v>274.82</v>
      </c>
    </row>
    <row r="14" spans="1:88" s="214" customFormat="1">
      <c r="A14" s="233">
        <v>0.16666666666666699</v>
      </c>
      <c r="B14" s="234"/>
      <c r="C14" s="234" t="s">
        <v>440</v>
      </c>
      <c r="E14" s="235">
        <v>32</v>
      </c>
      <c r="F14" s="235">
        <v>1.5</v>
      </c>
      <c r="G14" s="236"/>
      <c r="H14" s="237">
        <v>5</v>
      </c>
      <c r="I14" s="237">
        <v>5</v>
      </c>
      <c r="J14" s="236"/>
      <c r="K14" s="235">
        <f t="shared" si="0"/>
        <v>43.5</v>
      </c>
      <c r="L14" s="238">
        <f t="shared" si="40"/>
        <v>53.5</v>
      </c>
      <c r="M14" s="238">
        <f t="shared" si="41"/>
        <v>47.25</v>
      </c>
      <c r="N14" s="236"/>
      <c r="O14" s="238">
        <f t="shared" si="42"/>
        <v>100.75</v>
      </c>
      <c r="P14" s="238">
        <f t="shared" si="43"/>
        <v>144.25</v>
      </c>
      <c r="R14" s="235">
        <v>32</v>
      </c>
      <c r="S14" s="235">
        <v>1.5</v>
      </c>
      <c r="T14" s="238">
        <f t="shared" si="1"/>
        <v>24</v>
      </c>
      <c r="U14" s="237">
        <v>5</v>
      </c>
      <c r="V14" s="237">
        <v>5</v>
      </c>
      <c r="W14" s="238"/>
      <c r="X14" s="235">
        <f t="shared" si="2"/>
        <v>67.5</v>
      </c>
      <c r="Y14" s="238">
        <f t="shared" si="44"/>
        <v>40</v>
      </c>
      <c r="Z14" s="235"/>
      <c r="AA14" s="238">
        <f t="shared" si="3"/>
        <v>40</v>
      </c>
      <c r="AB14" s="238">
        <f t="shared" si="4"/>
        <v>107.5</v>
      </c>
      <c r="AD14" s="235">
        <v>20</v>
      </c>
      <c r="AE14" s="235">
        <v>4</v>
      </c>
      <c r="AF14" s="238">
        <f t="shared" si="5"/>
        <v>16</v>
      </c>
      <c r="AG14" s="238">
        <v>10</v>
      </c>
      <c r="AH14" s="235">
        <f t="shared" si="6"/>
        <v>50</v>
      </c>
      <c r="AI14" s="238">
        <f t="shared" si="7"/>
        <v>50</v>
      </c>
      <c r="AJ14" s="238">
        <f t="shared" si="8"/>
        <v>40</v>
      </c>
      <c r="AK14" s="238">
        <f t="shared" si="9"/>
        <v>302.67999999999995</v>
      </c>
      <c r="AL14" s="238"/>
      <c r="AM14" s="238">
        <f t="shared" si="10"/>
        <v>392.67999999999995</v>
      </c>
      <c r="AN14" s="238">
        <f t="shared" si="11"/>
        <v>442.67999999999995</v>
      </c>
      <c r="AP14" s="235">
        <v>20</v>
      </c>
      <c r="AQ14" s="235">
        <v>4</v>
      </c>
      <c r="AR14" s="238">
        <f t="shared" si="12"/>
        <v>16</v>
      </c>
      <c r="AS14" s="238">
        <v>10</v>
      </c>
      <c r="AT14" s="235">
        <f t="shared" si="13"/>
        <v>50</v>
      </c>
      <c r="AU14" s="238">
        <f t="shared" si="14"/>
        <v>50</v>
      </c>
      <c r="AV14" s="238">
        <f t="shared" si="15"/>
        <v>40</v>
      </c>
      <c r="AW14" s="238">
        <f t="shared" si="16"/>
        <v>39.76</v>
      </c>
      <c r="AX14" s="238"/>
      <c r="AY14" s="238">
        <f t="shared" si="17"/>
        <v>129.76</v>
      </c>
      <c r="AZ14" s="238">
        <f t="shared" si="18"/>
        <v>179.76</v>
      </c>
      <c r="BB14" s="235">
        <v>20</v>
      </c>
      <c r="BC14" s="235">
        <v>4</v>
      </c>
      <c r="BD14" s="238">
        <f t="shared" si="19"/>
        <v>16</v>
      </c>
      <c r="BE14" s="238">
        <v>10</v>
      </c>
      <c r="BF14" s="235">
        <f t="shared" si="20"/>
        <v>50</v>
      </c>
      <c r="BG14" s="238">
        <f t="shared" si="21"/>
        <v>50</v>
      </c>
      <c r="BH14" s="238">
        <f t="shared" si="22"/>
        <v>40</v>
      </c>
      <c r="BI14" s="238">
        <f t="shared" si="23"/>
        <v>493.49999999999994</v>
      </c>
      <c r="BJ14" s="238"/>
      <c r="BK14" s="238">
        <f t="shared" si="24"/>
        <v>583.5</v>
      </c>
      <c r="BL14" s="238">
        <f t="shared" si="25"/>
        <v>633.5</v>
      </c>
      <c r="BN14" s="235">
        <v>20</v>
      </c>
      <c r="BO14" s="235">
        <v>4</v>
      </c>
      <c r="BP14" s="238">
        <f t="shared" si="26"/>
        <v>16</v>
      </c>
      <c r="BQ14" s="238">
        <v>10</v>
      </c>
      <c r="BR14" s="235">
        <f t="shared" si="27"/>
        <v>50</v>
      </c>
      <c r="BS14" s="238">
        <f t="shared" si="28"/>
        <v>50</v>
      </c>
      <c r="BT14" s="238">
        <f t="shared" si="29"/>
        <v>40</v>
      </c>
      <c r="BU14" s="238">
        <f t="shared" si="30"/>
        <v>169.54</v>
      </c>
      <c r="BV14" s="238"/>
      <c r="BW14" s="238">
        <f t="shared" si="31"/>
        <v>259.53999999999996</v>
      </c>
      <c r="BX14" s="238">
        <f t="shared" si="32"/>
        <v>309.53999999999996</v>
      </c>
      <c r="BZ14" s="235">
        <v>20</v>
      </c>
      <c r="CA14" s="235">
        <v>4</v>
      </c>
      <c r="CB14" s="238">
        <f t="shared" si="33"/>
        <v>16</v>
      </c>
      <c r="CC14" s="238">
        <v>10</v>
      </c>
      <c r="CD14" s="235">
        <f t="shared" si="34"/>
        <v>50</v>
      </c>
      <c r="CE14" s="238">
        <f t="shared" si="35"/>
        <v>50</v>
      </c>
      <c r="CF14" s="238">
        <f t="shared" si="36"/>
        <v>40</v>
      </c>
      <c r="CG14" s="238">
        <f t="shared" si="37"/>
        <v>134.82</v>
      </c>
      <c r="CH14" s="238"/>
      <c r="CI14" s="238">
        <f t="shared" si="38"/>
        <v>224.82</v>
      </c>
      <c r="CJ14" s="238">
        <f t="shared" si="39"/>
        <v>274.82</v>
      </c>
    </row>
    <row r="15" spans="1:88" s="214" customFormat="1">
      <c r="A15" s="239">
        <v>0.20833333333333301</v>
      </c>
      <c r="B15" s="240"/>
      <c r="C15" s="240" t="s">
        <v>440</v>
      </c>
      <c r="E15" s="241">
        <v>32</v>
      </c>
      <c r="F15" s="241">
        <v>1.5</v>
      </c>
      <c r="G15" s="242"/>
      <c r="H15" s="243">
        <v>5</v>
      </c>
      <c r="I15" s="243">
        <v>5</v>
      </c>
      <c r="J15" s="242"/>
      <c r="K15" s="241">
        <f t="shared" si="0"/>
        <v>43.5</v>
      </c>
      <c r="L15" s="244">
        <f t="shared" si="40"/>
        <v>53.5</v>
      </c>
      <c r="M15" s="244">
        <f t="shared" si="41"/>
        <v>47.25</v>
      </c>
      <c r="N15" s="242"/>
      <c r="O15" s="244">
        <f t="shared" si="42"/>
        <v>100.75</v>
      </c>
      <c r="P15" s="244">
        <f t="shared" si="43"/>
        <v>144.25</v>
      </c>
      <c r="R15" s="241">
        <v>32</v>
      </c>
      <c r="S15" s="241">
        <v>1.5</v>
      </c>
      <c r="T15" s="244">
        <f t="shared" si="1"/>
        <v>24</v>
      </c>
      <c r="U15" s="243">
        <v>5</v>
      </c>
      <c r="V15" s="243">
        <v>5</v>
      </c>
      <c r="W15" s="244"/>
      <c r="X15" s="241">
        <f t="shared" si="2"/>
        <v>67.5</v>
      </c>
      <c r="Y15" s="244">
        <f t="shared" si="44"/>
        <v>40</v>
      </c>
      <c r="Z15" s="241"/>
      <c r="AA15" s="244">
        <f t="shared" si="3"/>
        <v>40</v>
      </c>
      <c r="AB15" s="244">
        <f t="shared" si="4"/>
        <v>107.5</v>
      </c>
      <c r="AD15" s="241">
        <v>20</v>
      </c>
      <c r="AE15" s="241">
        <v>4</v>
      </c>
      <c r="AF15" s="244">
        <f t="shared" si="5"/>
        <v>16</v>
      </c>
      <c r="AG15" s="244">
        <v>10</v>
      </c>
      <c r="AH15" s="241">
        <f t="shared" si="6"/>
        <v>50</v>
      </c>
      <c r="AI15" s="244">
        <f t="shared" si="7"/>
        <v>50</v>
      </c>
      <c r="AJ15" s="244">
        <f t="shared" si="8"/>
        <v>40</v>
      </c>
      <c r="AK15" s="244">
        <f t="shared" si="9"/>
        <v>302.67999999999995</v>
      </c>
      <c r="AL15" s="244"/>
      <c r="AM15" s="244">
        <f t="shared" si="10"/>
        <v>392.67999999999995</v>
      </c>
      <c r="AN15" s="244">
        <f t="shared" si="11"/>
        <v>442.67999999999995</v>
      </c>
      <c r="AP15" s="241">
        <v>20</v>
      </c>
      <c r="AQ15" s="241">
        <v>4</v>
      </c>
      <c r="AR15" s="244">
        <f t="shared" si="12"/>
        <v>16</v>
      </c>
      <c r="AS15" s="244">
        <v>10</v>
      </c>
      <c r="AT15" s="241">
        <f t="shared" si="13"/>
        <v>50</v>
      </c>
      <c r="AU15" s="244">
        <f t="shared" si="14"/>
        <v>50</v>
      </c>
      <c r="AV15" s="244">
        <f t="shared" si="15"/>
        <v>40</v>
      </c>
      <c r="AW15" s="244">
        <f t="shared" si="16"/>
        <v>39.76</v>
      </c>
      <c r="AX15" s="244"/>
      <c r="AY15" s="244">
        <f t="shared" si="17"/>
        <v>129.76</v>
      </c>
      <c r="AZ15" s="244">
        <f t="shared" si="18"/>
        <v>179.76</v>
      </c>
      <c r="BB15" s="241">
        <v>20</v>
      </c>
      <c r="BC15" s="241">
        <v>4</v>
      </c>
      <c r="BD15" s="244">
        <f t="shared" si="19"/>
        <v>16</v>
      </c>
      <c r="BE15" s="244">
        <v>10</v>
      </c>
      <c r="BF15" s="241">
        <f t="shared" si="20"/>
        <v>50</v>
      </c>
      <c r="BG15" s="244">
        <f t="shared" si="21"/>
        <v>50</v>
      </c>
      <c r="BH15" s="244">
        <f t="shared" si="22"/>
        <v>40</v>
      </c>
      <c r="BI15" s="244">
        <f t="shared" si="23"/>
        <v>493.49999999999994</v>
      </c>
      <c r="BJ15" s="244"/>
      <c r="BK15" s="244">
        <f t="shared" si="24"/>
        <v>583.5</v>
      </c>
      <c r="BL15" s="244">
        <f t="shared" si="25"/>
        <v>633.5</v>
      </c>
      <c r="BN15" s="241">
        <v>20</v>
      </c>
      <c r="BO15" s="241">
        <v>4</v>
      </c>
      <c r="BP15" s="244">
        <f t="shared" si="26"/>
        <v>16</v>
      </c>
      <c r="BQ15" s="244">
        <v>10</v>
      </c>
      <c r="BR15" s="241">
        <f t="shared" si="27"/>
        <v>50</v>
      </c>
      <c r="BS15" s="244">
        <f t="shared" si="28"/>
        <v>50</v>
      </c>
      <c r="BT15" s="244">
        <f t="shared" si="29"/>
        <v>40</v>
      </c>
      <c r="BU15" s="244">
        <f t="shared" si="30"/>
        <v>169.54</v>
      </c>
      <c r="BV15" s="244"/>
      <c r="BW15" s="244">
        <f t="shared" si="31"/>
        <v>259.53999999999996</v>
      </c>
      <c r="BX15" s="244">
        <f t="shared" si="32"/>
        <v>309.53999999999996</v>
      </c>
      <c r="BZ15" s="241">
        <v>20</v>
      </c>
      <c r="CA15" s="241">
        <v>4</v>
      </c>
      <c r="CB15" s="244">
        <f t="shared" si="33"/>
        <v>16</v>
      </c>
      <c r="CC15" s="244">
        <v>10</v>
      </c>
      <c r="CD15" s="241">
        <f t="shared" si="34"/>
        <v>50</v>
      </c>
      <c r="CE15" s="244">
        <f t="shared" si="35"/>
        <v>50</v>
      </c>
      <c r="CF15" s="244">
        <f t="shared" si="36"/>
        <v>40</v>
      </c>
      <c r="CG15" s="244">
        <f t="shared" si="37"/>
        <v>134.82</v>
      </c>
      <c r="CH15" s="244"/>
      <c r="CI15" s="244">
        <f t="shared" si="38"/>
        <v>224.82</v>
      </c>
      <c r="CJ15" s="244">
        <f t="shared" si="39"/>
        <v>274.82</v>
      </c>
    </row>
    <row r="16" spans="1:88" s="214" customFormat="1">
      <c r="A16" s="227">
        <v>0.25</v>
      </c>
      <c r="B16" s="228" t="s">
        <v>440</v>
      </c>
      <c r="C16" s="228"/>
      <c r="E16" s="229">
        <v>32</v>
      </c>
      <c r="F16" s="229">
        <v>1.5</v>
      </c>
      <c r="G16" s="231">
        <f>64*1</f>
        <v>64</v>
      </c>
      <c r="H16" s="231">
        <v>5</v>
      </c>
      <c r="I16" s="231">
        <v>5</v>
      </c>
      <c r="J16" s="232"/>
      <c r="K16" s="229">
        <f t="shared" si="0"/>
        <v>107.5</v>
      </c>
      <c r="L16" s="232">
        <f t="shared" si="40"/>
        <v>53.5</v>
      </c>
      <c r="M16" s="232">
        <f t="shared" si="41"/>
        <v>47.25</v>
      </c>
      <c r="N16" s="229"/>
      <c r="O16" s="232">
        <f t="shared" si="42"/>
        <v>100.75</v>
      </c>
      <c r="P16" s="232">
        <f t="shared" si="43"/>
        <v>208.25</v>
      </c>
      <c r="R16" s="229">
        <v>32</v>
      </c>
      <c r="S16" s="229">
        <v>1.5</v>
      </c>
      <c r="T16" s="230"/>
      <c r="U16" s="231">
        <v>5</v>
      </c>
      <c r="V16" s="231">
        <v>5</v>
      </c>
      <c r="W16" s="230"/>
      <c r="X16" s="229">
        <f t="shared" si="2"/>
        <v>43.5</v>
      </c>
      <c r="Y16" s="232">
        <f t="shared" si="44"/>
        <v>40</v>
      </c>
      <c r="Z16" s="230"/>
      <c r="AA16" s="232">
        <f t="shared" si="3"/>
        <v>40</v>
      </c>
      <c r="AB16" s="232">
        <f t="shared" si="4"/>
        <v>83.5</v>
      </c>
      <c r="AD16" s="229">
        <v>20</v>
      </c>
      <c r="AE16" s="229">
        <v>4</v>
      </c>
      <c r="AF16" s="232">
        <f t="shared" si="5"/>
        <v>16</v>
      </c>
      <c r="AG16" s="232">
        <v>10</v>
      </c>
      <c r="AH16" s="229">
        <f t="shared" si="6"/>
        <v>50</v>
      </c>
      <c r="AI16" s="232">
        <v>50</v>
      </c>
      <c r="AJ16" s="232">
        <f>$AJ$8</f>
        <v>40</v>
      </c>
      <c r="AK16" s="244">
        <f t="shared" si="9"/>
        <v>302.67999999999995</v>
      </c>
      <c r="AL16" s="230"/>
      <c r="AM16" s="232">
        <f t="shared" si="10"/>
        <v>392.67999999999995</v>
      </c>
      <c r="AN16" s="232">
        <f t="shared" si="11"/>
        <v>442.67999999999995</v>
      </c>
      <c r="AP16" s="229">
        <v>20</v>
      </c>
      <c r="AQ16" s="229">
        <v>4</v>
      </c>
      <c r="AR16" s="232">
        <f t="shared" si="12"/>
        <v>16</v>
      </c>
      <c r="AS16" s="232">
        <v>10</v>
      </c>
      <c r="AT16" s="229">
        <f t="shared" si="13"/>
        <v>50</v>
      </c>
      <c r="AU16" s="232">
        <v>50</v>
      </c>
      <c r="AV16" s="232">
        <f>$AJ$8</f>
        <v>40</v>
      </c>
      <c r="AW16" s="244">
        <f t="shared" si="16"/>
        <v>39.76</v>
      </c>
      <c r="AX16" s="230"/>
      <c r="AY16" s="232">
        <f t="shared" si="17"/>
        <v>129.76</v>
      </c>
      <c r="AZ16" s="232">
        <f t="shared" si="18"/>
        <v>179.76</v>
      </c>
      <c r="BB16" s="229">
        <v>20</v>
      </c>
      <c r="BC16" s="229">
        <v>4</v>
      </c>
      <c r="BD16" s="232">
        <f t="shared" si="19"/>
        <v>16</v>
      </c>
      <c r="BE16" s="232">
        <v>10</v>
      </c>
      <c r="BF16" s="229">
        <f t="shared" si="20"/>
        <v>50</v>
      </c>
      <c r="BG16" s="232">
        <v>50</v>
      </c>
      <c r="BH16" s="232">
        <f>$AJ$8</f>
        <v>40</v>
      </c>
      <c r="BI16" s="244">
        <f t="shared" si="23"/>
        <v>493.49999999999994</v>
      </c>
      <c r="BJ16" s="230"/>
      <c r="BK16" s="232">
        <f t="shared" si="24"/>
        <v>583.5</v>
      </c>
      <c r="BL16" s="232">
        <f t="shared" si="25"/>
        <v>633.5</v>
      </c>
      <c r="BN16" s="229">
        <v>20</v>
      </c>
      <c r="BO16" s="229">
        <v>4</v>
      </c>
      <c r="BP16" s="232">
        <f t="shared" si="26"/>
        <v>16</v>
      </c>
      <c r="BQ16" s="232">
        <v>10</v>
      </c>
      <c r="BR16" s="229">
        <f t="shared" si="27"/>
        <v>50</v>
      </c>
      <c r="BS16" s="232">
        <v>50</v>
      </c>
      <c r="BT16" s="232">
        <f>$AJ$8</f>
        <v>40</v>
      </c>
      <c r="BU16" s="244">
        <f t="shared" si="30"/>
        <v>169.54</v>
      </c>
      <c r="BV16" s="230"/>
      <c r="BW16" s="232">
        <f t="shared" si="31"/>
        <v>259.53999999999996</v>
      </c>
      <c r="BX16" s="232">
        <f t="shared" si="32"/>
        <v>309.53999999999996</v>
      </c>
      <c r="BZ16" s="229">
        <v>20</v>
      </c>
      <c r="CA16" s="229">
        <v>4</v>
      </c>
      <c r="CB16" s="232">
        <f t="shared" si="33"/>
        <v>16</v>
      </c>
      <c r="CC16" s="232">
        <v>10</v>
      </c>
      <c r="CD16" s="229">
        <f t="shared" si="34"/>
        <v>50</v>
      </c>
      <c r="CE16" s="232">
        <v>50</v>
      </c>
      <c r="CF16" s="232">
        <f>$AJ$8</f>
        <v>40</v>
      </c>
      <c r="CG16" s="244">
        <f t="shared" si="37"/>
        <v>134.82</v>
      </c>
      <c r="CH16" s="230"/>
      <c r="CI16" s="232">
        <f t="shared" si="38"/>
        <v>224.82</v>
      </c>
      <c r="CJ16" s="232">
        <f t="shared" si="39"/>
        <v>274.82</v>
      </c>
    </row>
    <row r="17" spans="1:88" s="214" customFormat="1">
      <c r="A17" s="233">
        <v>0.29166666666666669</v>
      </c>
      <c r="B17" s="234" t="s">
        <v>440</v>
      </c>
      <c r="C17" s="234"/>
      <c r="E17" s="235">
        <v>32</v>
      </c>
      <c r="F17" s="235">
        <v>1.5</v>
      </c>
      <c r="G17" s="237">
        <f>64*1</f>
        <v>64</v>
      </c>
      <c r="H17" s="237">
        <v>5</v>
      </c>
      <c r="I17" s="237">
        <v>5</v>
      </c>
      <c r="J17" s="238"/>
      <c r="K17" s="235">
        <f t="shared" si="0"/>
        <v>107.5</v>
      </c>
      <c r="L17" s="238">
        <f t="shared" si="40"/>
        <v>53.5</v>
      </c>
      <c r="M17" s="238">
        <f t="shared" si="41"/>
        <v>47.25</v>
      </c>
      <c r="N17" s="235"/>
      <c r="O17" s="238">
        <f t="shared" si="42"/>
        <v>100.75</v>
      </c>
      <c r="P17" s="238">
        <f t="shared" si="43"/>
        <v>208.25</v>
      </c>
      <c r="R17" s="235">
        <v>32</v>
      </c>
      <c r="S17" s="235">
        <v>1.5</v>
      </c>
      <c r="T17" s="236"/>
      <c r="U17" s="237">
        <v>5</v>
      </c>
      <c r="V17" s="237">
        <v>5</v>
      </c>
      <c r="W17" s="236"/>
      <c r="X17" s="235">
        <f t="shared" si="2"/>
        <v>43.5</v>
      </c>
      <c r="Y17" s="238">
        <f t="shared" si="44"/>
        <v>40</v>
      </c>
      <c r="Z17" s="236"/>
      <c r="AA17" s="238">
        <f t="shared" si="3"/>
        <v>40</v>
      </c>
      <c r="AB17" s="238">
        <f t="shared" si="4"/>
        <v>83.5</v>
      </c>
      <c r="AD17" s="235">
        <v>20</v>
      </c>
      <c r="AE17" s="235">
        <v>4</v>
      </c>
      <c r="AF17" s="238">
        <f t="shared" si="5"/>
        <v>16</v>
      </c>
      <c r="AG17" s="238">
        <v>10</v>
      </c>
      <c r="AH17" s="235">
        <f t="shared" si="6"/>
        <v>50</v>
      </c>
      <c r="AI17" s="238">
        <v>50</v>
      </c>
      <c r="AJ17" s="238">
        <f t="shared" ref="AJ17:AJ33" si="45">$AJ$8</f>
        <v>40</v>
      </c>
      <c r="AK17" s="244">
        <f t="shared" si="9"/>
        <v>302.67999999999995</v>
      </c>
      <c r="AL17" s="236"/>
      <c r="AM17" s="238">
        <f t="shared" si="10"/>
        <v>392.67999999999995</v>
      </c>
      <c r="AN17" s="238">
        <f t="shared" si="11"/>
        <v>442.67999999999995</v>
      </c>
      <c r="AP17" s="235">
        <v>20</v>
      </c>
      <c r="AQ17" s="235">
        <v>4</v>
      </c>
      <c r="AR17" s="238">
        <f t="shared" si="12"/>
        <v>16</v>
      </c>
      <c r="AS17" s="238">
        <v>10</v>
      </c>
      <c r="AT17" s="235">
        <f t="shared" si="13"/>
        <v>50</v>
      </c>
      <c r="AU17" s="238">
        <v>50</v>
      </c>
      <c r="AV17" s="238">
        <f t="shared" ref="AV17:AV33" si="46">$AJ$8</f>
        <v>40</v>
      </c>
      <c r="AW17" s="244">
        <f t="shared" si="16"/>
        <v>39.76</v>
      </c>
      <c r="AX17" s="236"/>
      <c r="AY17" s="238">
        <f t="shared" si="17"/>
        <v>129.76</v>
      </c>
      <c r="AZ17" s="238">
        <f t="shared" si="18"/>
        <v>179.76</v>
      </c>
      <c r="BB17" s="235">
        <v>20</v>
      </c>
      <c r="BC17" s="235">
        <v>4</v>
      </c>
      <c r="BD17" s="238">
        <f t="shared" si="19"/>
        <v>16</v>
      </c>
      <c r="BE17" s="238">
        <v>10</v>
      </c>
      <c r="BF17" s="235">
        <f t="shared" si="20"/>
        <v>50</v>
      </c>
      <c r="BG17" s="238">
        <v>50</v>
      </c>
      <c r="BH17" s="238">
        <f t="shared" ref="BH17:BH33" si="47">$AJ$8</f>
        <v>40</v>
      </c>
      <c r="BI17" s="244">
        <f t="shared" si="23"/>
        <v>493.49999999999994</v>
      </c>
      <c r="BJ17" s="236"/>
      <c r="BK17" s="238">
        <f t="shared" si="24"/>
        <v>583.5</v>
      </c>
      <c r="BL17" s="238">
        <f t="shared" si="25"/>
        <v>633.5</v>
      </c>
      <c r="BN17" s="235">
        <v>20</v>
      </c>
      <c r="BO17" s="235">
        <v>4</v>
      </c>
      <c r="BP17" s="238">
        <f t="shared" si="26"/>
        <v>16</v>
      </c>
      <c r="BQ17" s="238">
        <v>10</v>
      </c>
      <c r="BR17" s="235">
        <f t="shared" si="27"/>
        <v>50</v>
      </c>
      <c r="BS17" s="238">
        <v>50</v>
      </c>
      <c r="BT17" s="238">
        <f t="shared" ref="BT17:BT33" si="48">$AJ$8</f>
        <v>40</v>
      </c>
      <c r="BU17" s="244">
        <f t="shared" si="30"/>
        <v>169.54</v>
      </c>
      <c r="BV17" s="236"/>
      <c r="BW17" s="238">
        <f t="shared" si="31"/>
        <v>259.53999999999996</v>
      </c>
      <c r="BX17" s="238">
        <f t="shared" si="32"/>
        <v>309.53999999999996</v>
      </c>
      <c r="BZ17" s="235">
        <v>20</v>
      </c>
      <c r="CA17" s="235">
        <v>4</v>
      </c>
      <c r="CB17" s="238">
        <f t="shared" si="33"/>
        <v>16</v>
      </c>
      <c r="CC17" s="238">
        <v>10</v>
      </c>
      <c r="CD17" s="235">
        <f t="shared" si="34"/>
        <v>50</v>
      </c>
      <c r="CE17" s="238">
        <v>50</v>
      </c>
      <c r="CF17" s="238">
        <f t="shared" ref="CF17:CF33" si="49">$AJ$8</f>
        <v>40</v>
      </c>
      <c r="CG17" s="244">
        <f t="shared" si="37"/>
        <v>134.82</v>
      </c>
      <c r="CH17" s="236"/>
      <c r="CI17" s="238">
        <f t="shared" si="38"/>
        <v>224.82</v>
      </c>
      <c r="CJ17" s="238">
        <f t="shared" si="39"/>
        <v>274.82</v>
      </c>
    </row>
    <row r="18" spans="1:88" s="214" customFormat="1">
      <c r="A18" s="233">
        <v>0.33333333333333298</v>
      </c>
      <c r="B18" s="234" t="s">
        <v>440</v>
      </c>
      <c r="C18" s="234"/>
      <c r="E18" s="235">
        <v>32</v>
      </c>
      <c r="F18" s="235">
        <v>1.5</v>
      </c>
      <c r="G18" s="246">
        <f>64*2</f>
        <v>128</v>
      </c>
      <c r="H18" s="237">
        <v>5</v>
      </c>
      <c r="I18" s="237">
        <v>5</v>
      </c>
      <c r="J18" s="238"/>
      <c r="K18" s="235">
        <f t="shared" si="0"/>
        <v>171.5</v>
      </c>
      <c r="L18" s="238">
        <f t="shared" si="40"/>
        <v>53.5</v>
      </c>
      <c r="M18" s="238">
        <f t="shared" si="41"/>
        <v>47.25</v>
      </c>
      <c r="N18" s="235"/>
      <c r="O18" s="238">
        <f t="shared" si="42"/>
        <v>100.75</v>
      </c>
      <c r="P18" s="238">
        <f t="shared" si="43"/>
        <v>272.25</v>
      </c>
      <c r="R18" s="235">
        <v>32</v>
      </c>
      <c r="S18" s="235">
        <v>1.5</v>
      </c>
      <c r="T18" s="236"/>
      <c r="U18" s="237">
        <v>5</v>
      </c>
      <c r="V18" s="237">
        <v>5</v>
      </c>
      <c r="W18" s="236"/>
      <c r="X18" s="235">
        <f t="shared" si="2"/>
        <v>43.5</v>
      </c>
      <c r="Y18" s="238">
        <f t="shared" si="44"/>
        <v>40</v>
      </c>
      <c r="Z18" s="236"/>
      <c r="AA18" s="238">
        <f t="shared" si="3"/>
        <v>40</v>
      </c>
      <c r="AB18" s="238">
        <f t="shared" si="4"/>
        <v>83.5</v>
      </c>
      <c r="AD18" s="235">
        <v>20</v>
      </c>
      <c r="AE18" s="235">
        <v>4</v>
      </c>
      <c r="AF18" s="238">
        <f t="shared" si="5"/>
        <v>16</v>
      </c>
      <c r="AG18" s="238">
        <v>10</v>
      </c>
      <c r="AH18" s="235">
        <f t="shared" si="6"/>
        <v>50</v>
      </c>
      <c r="AI18" s="238">
        <v>50</v>
      </c>
      <c r="AJ18" s="238">
        <f t="shared" si="45"/>
        <v>40</v>
      </c>
      <c r="AK18" s="244">
        <f t="shared" si="9"/>
        <v>302.67999999999995</v>
      </c>
      <c r="AL18" s="236"/>
      <c r="AM18" s="238">
        <f t="shared" si="10"/>
        <v>392.67999999999995</v>
      </c>
      <c r="AN18" s="238">
        <f t="shared" si="11"/>
        <v>442.67999999999995</v>
      </c>
      <c r="AP18" s="235">
        <v>20</v>
      </c>
      <c r="AQ18" s="235">
        <v>4</v>
      </c>
      <c r="AR18" s="238">
        <f t="shared" si="12"/>
        <v>16</v>
      </c>
      <c r="AS18" s="238">
        <v>10</v>
      </c>
      <c r="AT18" s="235">
        <f t="shared" si="13"/>
        <v>50</v>
      </c>
      <c r="AU18" s="238">
        <v>50</v>
      </c>
      <c r="AV18" s="238">
        <f t="shared" si="46"/>
        <v>40</v>
      </c>
      <c r="AW18" s="244">
        <f t="shared" si="16"/>
        <v>39.76</v>
      </c>
      <c r="AX18" s="236"/>
      <c r="AY18" s="238">
        <f t="shared" si="17"/>
        <v>129.76</v>
      </c>
      <c r="AZ18" s="238">
        <f t="shared" si="18"/>
        <v>179.76</v>
      </c>
      <c r="BB18" s="235">
        <v>20</v>
      </c>
      <c r="BC18" s="235">
        <v>4</v>
      </c>
      <c r="BD18" s="238">
        <f t="shared" si="19"/>
        <v>16</v>
      </c>
      <c r="BE18" s="238">
        <v>10</v>
      </c>
      <c r="BF18" s="235">
        <f t="shared" si="20"/>
        <v>50</v>
      </c>
      <c r="BG18" s="238">
        <v>50</v>
      </c>
      <c r="BH18" s="238">
        <f t="shared" si="47"/>
        <v>40</v>
      </c>
      <c r="BI18" s="244">
        <f t="shared" si="23"/>
        <v>493.49999999999994</v>
      </c>
      <c r="BJ18" s="236"/>
      <c r="BK18" s="238">
        <f t="shared" si="24"/>
        <v>583.5</v>
      </c>
      <c r="BL18" s="238">
        <f t="shared" si="25"/>
        <v>633.5</v>
      </c>
      <c r="BN18" s="235">
        <v>20</v>
      </c>
      <c r="BO18" s="235">
        <v>4</v>
      </c>
      <c r="BP18" s="238">
        <f t="shared" si="26"/>
        <v>16</v>
      </c>
      <c r="BQ18" s="238">
        <v>10</v>
      </c>
      <c r="BR18" s="235">
        <f t="shared" si="27"/>
        <v>50</v>
      </c>
      <c r="BS18" s="238">
        <v>50</v>
      </c>
      <c r="BT18" s="238">
        <f t="shared" si="48"/>
        <v>40</v>
      </c>
      <c r="BU18" s="244">
        <f t="shared" si="30"/>
        <v>169.54</v>
      </c>
      <c r="BV18" s="236"/>
      <c r="BW18" s="238">
        <f t="shared" si="31"/>
        <v>259.53999999999996</v>
      </c>
      <c r="BX18" s="238">
        <f t="shared" si="32"/>
        <v>309.53999999999996</v>
      </c>
      <c r="BZ18" s="235">
        <v>20</v>
      </c>
      <c r="CA18" s="235">
        <v>4</v>
      </c>
      <c r="CB18" s="238">
        <f t="shared" si="33"/>
        <v>16</v>
      </c>
      <c r="CC18" s="238">
        <v>10</v>
      </c>
      <c r="CD18" s="235">
        <f t="shared" si="34"/>
        <v>50</v>
      </c>
      <c r="CE18" s="238">
        <v>50</v>
      </c>
      <c r="CF18" s="238">
        <f t="shared" si="49"/>
        <v>40</v>
      </c>
      <c r="CG18" s="244">
        <f t="shared" si="37"/>
        <v>134.82</v>
      </c>
      <c r="CH18" s="236"/>
      <c r="CI18" s="238">
        <f t="shared" si="38"/>
        <v>224.82</v>
      </c>
      <c r="CJ18" s="238">
        <f t="shared" si="39"/>
        <v>274.82</v>
      </c>
    </row>
    <row r="19" spans="1:88" s="214" customFormat="1">
      <c r="A19" s="233">
        <v>0.375</v>
      </c>
      <c r="B19" s="234" t="s">
        <v>440</v>
      </c>
      <c r="C19" s="234"/>
      <c r="E19" s="235">
        <v>32</v>
      </c>
      <c r="F19" s="235">
        <v>1.5</v>
      </c>
      <c r="G19" s="245">
        <f>64*3</f>
        <v>192</v>
      </c>
      <c r="H19" s="237">
        <v>5</v>
      </c>
      <c r="I19" s="237">
        <v>5</v>
      </c>
      <c r="J19" s="238"/>
      <c r="K19" s="235">
        <f t="shared" si="0"/>
        <v>235.5</v>
      </c>
      <c r="L19" s="238">
        <f t="shared" si="40"/>
        <v>53.5</v>
      </c>
      <c r="M19" s="238">
        <f t="shared" si="41"/>
        <v>47.25</v>
      </c>
      <c r="N19" s="235"/>
      <c r="O19" s="238">
        <f t="shared" si="42"/>
        <v>100.75</v>
      </c>
      <c r="P19" s="238">
        <f t="shared" si="43"/>
        <v>336.25</v>
      </c>
      <c r="R19" s="235">
        <v>32</v>
      </c>
      <c r="S19" s="235">
        <v>1.5</v>
      </c>
      <c r="T19" s="236"/>
      <c r="U19" s="237">
        <v>5</v>
      </c>
      <c r="V19" s="237">
        <v>5</v>
      </c>
      <c r="W19" s="236"/>
      <c r="X19" s="235">
        <f t="shared" si="2"/>
        <v>43.5</v>
      </c>
      <c r="Y19" s="238">
        <f t="shared" si="44"/>
        <v>40</v>
      </c>
      <c r="Z19" s="236"/>
      <c r="AA19" s="238">
        <f t="shared" si="3"/>
        <v>40</v>
      </c>
      <c r="AB19" s="238">
        <f t="shared" si="4"/>
        <v>83.5</v>
      </c>
      <c r="AD19" s="235">
        <v>20</v>
      </c>
      <c r="AE19" s="235">
        <v>4</v>
      </c>
      <c r="AF19" s="238">
        <f t="shared" si="5"/>
        <v>16</v>
      </c>
      <c r="AG19" s="238">
        <v>10</v>
      </c>
      <c r="AH19" s="235">
        <f t="shared" si="6"/>
        <v>50</v>
      </c>
      <c r="AI19" s="238">
        <v>50</v>
      </c>
      <c r="AJ19" s="238">
        <f t="shared" si="45"/>
        <v>40</v>
      </c>
      <c r="AK19" s="244">
        <f t="shared" si="9"/>
        <v>302.67999999999995</v>
      </c>
      <c r="AL19" s="236"/>
      <c r="AM19" s="238">
        <f t="shared" si="10"/>
        <v>392.67999999999995</v>
      </c>
      <c r="AN19" s="238">
        <f t="shared" si="11"/>
        <v>442.67999999999995</v>
      </c>
      <c r="AP19" s="235">
        <v>20</v>
      </c>
      <c r="AQ19" s="235">
        <v>4</v>
      </c>
      <c r="AR19" s="238">
        <f t="shared" si="12"/>
        <v>16</v>
      </c>
      <c r="AS19" s="238">
        <v>10</v>
      </c>
      <c r="AT19" s="235">
        <f t="shared" si="13"/>
        <v>50</v>
      </c>
      <c r="AU19" s="238">
        <v>50</v>
      </c>
      <c r="AV19" s="238">
        <f t="shared" si="46"/>
        <v>40</v>
      </c>
      <c r="AW19" s="244">
        <f t="shared" si="16"/>
        <v>39.76</v>
      </c>
      <c r="AX19" s="236"/>
      <c r="AY19" s="238">
        <f t="shared" si="17"/>
        <v>129.76</v>
      </c>
      <c r="AZ19" s="238">
        <f t="shared" si="18"/>
        <v>179.76</v>
      </c>
      <c r="BB19" s="235">
        <v>20</v>
      </c>
      <c r="BC19" s="235">
        <v>4</v>
      </c>
      <c r="BD19" s="238">
        <f t="shared" si="19"/>
        <v>16</v>
      </c>
      <c r="BE19" s="238">
        <v>10</v>
      </c>
      <c r="BF19" s="235">
        <f t="shared" si="20"/>
        <v>50</v>
      </c>
      <c r="BG19" s="238">
        <v>50</v>
      </c>
      <c r="BH19" s="238">
        <f t="shared" si="47"/>
        <v>40</v>
      </c>
      <c r="BI19" s="244">
        <f t="shared" si="23"/>
        <v>493.49999999999994</v>
      </c>
      <c r="BJ19" s="236"/>
      <c r="BK19" s="238">
        <f t="shared" si="24"/>
        <v>583.5</v>
      </c>
      <c r="BL19" s="238">
        <f t="shared" si="25"/>
        <v>633.5</v>
      </c>
      <c r="BN19" s="235">
        <v>20</v>
      </c>
      <c r="BO19" s="235">
        <v>4</v>
      </c>
      <c r="BP19" s="238">
        <f t="shared" si="26"/>
        <v>16</v>
      </c>
      <c r="BQ19" s="238">
        <v>10</v>
      </c>
      <c r="BR19" s="235">
        <f t="shared" si="27"/>
        <v>50</v>
      </c>
      <c r="BS19" s="238">
        <v>50</v>
      </c>
      <c r="BT19" s="238">
        <f t="shared" si="48"/>
        <v>40</v>
      </c>
      <c r="BU19" s="244">
        <f t="shared" si="30"/>
        <v>169.54</v>
      </c>
      <c r="BV19" s="236"/>
      <c r="BW19" s="238">
        <f t="shared" si="31"/>
        <v>259.53999999999996</v>
      </c>
      <c r="BX19" s="238">
        <f t="shared" si="32"/>
        <v>309.53999999999996</v>
      </c>
      <c r="BZ19" s="235">
        <v>20</v>
      </c>
      <c r="CA19" s="235">
        <v>4</v>
      </c>
      <c r="CB19" s="238">
        <f t="shared" si="33"/>
        <v>16</v>
      </c>
      <c r="CC19" s="238">
        <v>10</v>
      </c>
      <c r="CD19" s="235">
        <f t="shared" si="34"/>
        <v>50</v>
      </c>
      <c r="CE19" s="238">
        <v>50</v>
      </c>
      <c r="CF19" s="238">
        <f t="shared" si="49"/>
        <v>40</v>
      </c>
      <c r="CG19" s="244">
        <f t="shared" si="37"/>
        <v>134.82</v>
      </c>
      <c r="CH19" s="236"/>
      <c r="CI19" s="238">
        <f t="shared" si="38"/>
        <v>224.82</v>
      </c>
      <c r="CJ19" s="238">
        <f t="shared" si="39"/>
        <v>274.82</v>
      </c>
    </row>
    <row r="20" spans="1:88" s="214" customFormat="1">
      <c r="A20" s="233">
        <v>0.41666666666666702</v>
      </c>
      <c r="B20" s="234" t="s">
        <v>440</v>
      </c>
      <c r="C20" s="234"/>
      <c r="E20" s="235">
        <v>32</v>
      </c>
      <c r="F20" s="235">
        <v>1.5</v>
      </c>
      <c r="G20" s="246">
        <f>64*2</f>
        <v>128</v>
      </c>
      <c r="H20" s="237">
        <v>5</v>
      </c>
      <c r="I20" s="237">
        <v>5</v>
      </c>
      <c r="J20" s="238"/>
      <c r="K20" s="235">
        <f t="shared" si="0"/>
        <v>171.5</v>
      </c>
      <c r="L20" s="238">
        <f t="shared" si="40"/>
        <v>53.5</v>
      </c>
      <c r="M20" s="238">
        <f t="shared" si="41"/>
        <v>47.25</v>
      </c>
      <c r="N20" s="235"/>
      <c r="O20" s="238">
        <f t="shared" si="42"/>
        <v>100.75</v>
      </c>
      <c r="P20" s="238">
        <f t="shared" si="43"/>
        <v>272.25</v>
      </c>
      <c r="R20" s="235">
        <v>32</v>
      </c>
      <c r="S20" s="235">
        <v>1.5</v>
      </c>
      <c r="T20" s="236"/>
      <c r="U20" s="237">
        <v>5</v>
      </c>
      <c r="V20" s="237">
        <v>5</v>
      </c>
      <c r="W20" s="236"/>
      <c r="X20" s="235">
        <f t="shared" si="2"/>
        <v>43.5</v>
      </c>
      <c r="Y20" s="238">
        <f t="shared" si="44"/>
        <v>40</v>
      </c>
      <c r="Z20" s="236"/>
      <c r="AA20" s="238">
        <f t="shared" si="3"/>
        <v>40</v>
      </c>
      <c r="AB20" s="238">
        <f t="shared" si="4"/>
        <v>83.5</v>
      </c>
      <c r="AD20" s="235">
        <v>20</v>
      </c>
      <c r="AE20" s="235">
        <v>4</v>
      </c>
      <c r="AF20" s="238">
        <f t="shared" si="5"/>
        <v>16</v>
      </c>
      <c r="AG20" s="238">
        <v>10</v>
      </c>
      <c r="AH20" s="235">
        <f t="shared" si="6"/>
        <v>50</v>
      </c>
      <c r="AI20" s="238">
        <v>50</v>
      </c>
      <c r="AJ20" s="238">
        <f t="shared" si="45"/>
        <v>40</v>
      </c>
      <c r="AK20" s="244">
        <f t="shared" si="9"/>
        <v>302.67999999999995</v>
      </c>
      <c r="AL20" s="236"/>
      <c r="AM20" s="238">
        <f t="shared" si="10"/>
        <v>392.67999999999995</v>
      </c>
      <c r="AN20" s="238">
        <f t="shared" si="11"/>
        <v>442.67999999999995</v>
      </c>
      <c r="AP20" s="235">
        <v>20</v>
      </c>
      <c r="AQ20" s="235">
        <v>4</v>
      </c>
      <c r="AR20" s="238">
        <f t="shared" si="12"/>
        <v>16</v>
      </c>
      <c r="AS20" s="238">
        <v>10</v>
      </c>
      <c r="AT20" s="235">
        <f t="shared" si="13"/>
        <v>50</v>
      </c>
      <c r="AU20" s="238">
        <v>50</v>
      </c>
      <c r="AV20" s="238">
        <f t="shared" si="46"/>
        <v>40</v>
      </c>
      <c r="AW20" s="244">
        <f t="shared" si="16"/>
        <v>39.76</v>
      </c>
      <c r="AX20" s="236"/>
      <c r="AY20" s="238">
        <f t="shared" si="17"/>
        <v>129.76</v>
      </c>
      <c r="AZ20" s="238">
        <f t="shared" si="18"/>
        <v>179.76</v>
      </c>
      <c r="BB20" s="235">
        <v>20</v>
      </c>
      <c r="BC20" s="235">
        <v>4</v>
      </c>
      <c r="BD20" s="238">
        <f t="shared" si="19"/>
        <v>16</v>
      </c>
      <c r="BE20" s="238">
        <v>10</v>
      </c>
      <c r="BF20" s="235">
        <f t="shared" si="20"/>
        <v>50</v>
      </c>
      <c r="BG20" s="238">
        <v>50</v>
      </c>
      <c r="BH20" s="238">
        <f t="shared" si="47"/>
        <v>40</v>
      </c>
      <c r="BI20" s="244">
        <f t="shared" si="23"/>
        <v>493.49999999999994</v>
      </c>
      <c r="BJ20" s="236"/>
      <c r="BK20" s="238">
        <f t="shared" si="24"/>
        <v>583.5</v>
      </c>
      <c r="BL20" s="238">
        <f t="shared" si="25"/>
        <v>633.5</v>
      </c>
      <c r="BN20" s="235">
        <v>20</v>
      </c>
      <c r="BO20" s="235">
        <v>4</v>
      </c>
      <c r="BP20" s="238">
        <f t="shared" si="26"/>
        <v>16</v>
      </c>
      <c r="BQ20" s="238">
        <v>10</v>
      </c>
      <c r="BR20" s="235">
        <f t="shared" si="27"/>
        <v>50</v>
      </c>
      <c r="BS20" s="238">
        <v>50</v>
      </c>
      <c r="BT20" s="238">
        <f t="shared" si="48"/>
        <v>40</v>
      </c>
      <c r="BU20" s="244">
        <f t="shared" si="30"/>
        <v>169.54</v>
      </c>
      <c r="BV20" s="236"/>
      <c r="BW20" s="238">
        <f t="shared" si="31"/>
        <v>259.53999999999996</v>
      </c>
      <c r="BX20" s="238">
        <f t="shared" si="32"/>
        <v>309.53999999999996</v>
      </c>
      <c r="BZ20" s="235">
        <v>20</v>
      </c>
      <c r="CA20" s="235">
        <v>4</v>
      </c>
      <c r="CB20" s="238">
        <f t="shared" si="33"/>
        <v>16</v>
      </c>
      <c r="CC20" s="238">
        <v>10</v>
      </c>
      <c r="CD20" s="235">
        <f t="shared" si="34"/>
        <v>50</v>
      </c>
      <c r="CE20" s="238">
        <v>50</v>
      </c>
      <c r="CF20" s="238">
        <f t="shared" si="49"/>
        <v>40</v>
      </c>
      <c r="CG20" s="244">
        <f t="shared" si="37"/>
        <v>134.82</v>
      </c>
      <c r="CH20" s="236"/>
      <c r="CI20" s="238">
        <f t="shared" si="38"/>
        <v>224.82</v>
      </c>
      <c r="CJ20" s="238">
        <f t="shared" si="39"/>
        <v>274.82</v>
      </c>
    </row>
    <row r="21" spans="1:88" s="214" customFormat="1">
      <c r="A21" s="233">
        <v>0.45833333333333298</v>
      </c>
      <c r="B21" s="234" t="s">
        <v>440</v>
      </c>
      <c r="C21" s="234"/>
      <c r="E21" s="235">
        <v>32</v>
      </c>
      <c r="F21" s="235">
        <v>1.5</v>
      </c>
      <c r="G21" s="246">
        <f>64*2</f>
        <v>128</v>
      </c>
      <c r="H21" s="237">
        <v>5</v>
      </c>
      <c r="I21" s="237">
        <v>5</v>
      </c>
      <c r="J21" s="238"/>
      <c r="K21" s="235">
        <f t="shared" si="0"/>
        <v>171.5</v>
      </c>
      <c r="L21" s="238">
        <f t="shared" si="40"/>
        <v>53.5</v>
      </c>
      <c r="M21" s="238">
        <f t="shared" si="41"/>
        <v>47.25</v>
      </c>
      <c r="N21" s="235"/>
      <c r="O21" s="238">
        <f t="shared" si="42"/>
        <v>100.75</v>
      </c>
      <c r="P21" s="238">
        <f t="shared" si="43"/>
        <v>272.25</v>
      </c>
      <c r="R21" s="235">
        <v>32</v>
      </c>
      <c r="S21" s="235">
        <v>1.5</v>
      </c>
      <c r="T21" s="236"/>
      <c r="U21" s="237">
        <v>5</v>
      </c>
      <c r="V21" s="237">
        <v>5</v>
      </c>
      <c r="W21" s="236"/>
      <c r="X21" s="235">
        <f t="shared" si="2"/>
        <v>43.5</v>
      </c>
      <c r="Y21" s="238">
        <f t="shared" si="44"/>
        <v>40</v>
      </c>
      <c r="Z21" s="236"/>
      <c r="AA21" s="238">
        <f t="shared" si="3"/>
        <v>40</v>
      </c>
      <c r="AB21" s="238">
        <f t="shared" si="4"/>
        <v>83.5</v>
      </c>
      <c r="AD21" s="235">
        <v>20</v>
      </c>
      <c r="AE21" s="235">
        <v>4</v>
      </c>
      <c r="AF21" s="238">
        <f t="shared" si="5"/>
        <v>16</v>
      </c>
      <c r="AG21" s="238">
        <v>10</v>
      </c>
      <c r="AH21" s="235">
        <f t="shared" si="6"/>
        <v>50</v>
      </c>
      <c r="AI21" s="238">
        <v>50</v>
      </c>
      <c r="AJ21" s="238">
        <f t="shared" si="45"/>
        <v>40</v>
      </c>
      <c r="AK21" s="244">
        <f t="shared" si="9"/>
        <v>302.67999999999995</v>
      </c>
      <c r="AL21" s="236"/>
      <c r="AM21" s="238">
        <f t="shared" si="10"/>
        <v>392.67999999999995</v>
      </c>
      <c r="AN21" s="238">
        <f t="shared" si="11"/>
        <v>442.67999999999995</v>
      </c>
      <c r="AP21" s="235">
        <v>20</v>
      </c>
      <c r="AQ21" s="235">
        <v>4</v>
      </c>
      <c r="AR21" s="238">
        <f t="shared" si="12"/>
        <v>16</v>
      </c>
      <c r="AS21" s="238">
        <v>10</v>
      </c>
      <c r="AT21" s="235">
        <f t="shared" si="13"/>
        <v>50</v>
      </c>
      <c r="AU21" s="238">
        <v>50</v>
      </c>
      <c r="AV21" s="238">
        <f t="shared" si="46"/>
        <v>40</v>
      </c>
      <c r="AW21" s="244">
        <f t="shared" si="16"/>
        <v>39.76</v>
      </c>
      <c r="AX21" s="236"/>
      <c r="AY21" s="238">
        <f t="shared" si="17"/>
        <v>129.76</v>
      </c>
      <c r="AZ21" s="238">
        <f t="shared" si="18"/>
        <v>179.76</v>
      </c>
      <c r="BB21" s="235">
        <v>20</v>
      </c>
      <c r="BC21" s="235">
        <v>4</v>
      </c>
      <c r="BD21" s="238">
        <f t="shared" si="19"/>
        <v>16</v>
      </c>
      <c r="BE21" s="238">
        <v>10</v>
      </c>
      <c r="BF21" s="235">
        <f t="shared" si="20"/>
        <v>50</v>
      </c>
      <c r="BG21" s="238">
        <v>50</v>
      </c>
      <c r="BH21" s="238">
        <f t="shared" si="47"/>
        <v>40</v>
      </c>
      <c r="BI21" s="244">
        <f t="shared" si="23"/>
        <v>493.49999999999994</v>
      </c>
      <c r="BJ21" s="236"/>
      <c r="BK21" s="238">
        <f t="shared" si="24"/>
        <v>583.5</v>
      </c>
      <c r="BL21" s="238">
        <f t="shared" si="25"/>
        <v>633.5</v>
      </c>
      <c r="BN21" s="235">
        <v>20</v>
      </c>
      <c r="BO21" s="235">
        <v>4</v>
      </c>
      <c r="BP21" s="238">
        <f t="shared" si="26"/>
        <v>16</v>
      </c>
      <c r="BQ21" s="238">
        <v>10</v>
      </c>
      <c r="BR21" s="235">
        <f t="shared" si="27"/>
        <v>50</v>
      </c>
      <c r="BS21" s="238">
        <v>50</v>
      </c>
      <c r="BT21" s="238">
        <f t="shared" si="48"/>
        <v>40</v>
      </c>
      <c r="BU21" s="244">
        <f t="shared" si="30"/>
        <v>169.54</v>
      </c>
      <c r="BV21" s="236"/>
      <c r="BW21" s="238">
        <f t="shared" si="31"/>
        <v>259.53999999999996</v>
      </c>
      <c r="BX21" s="238">
        <f t="shared" si="32"/>
        <v>309.53999999999996</v>
      </c>
      <c r="BZ21" s="235">
        <v>20</v>
      </c>
      <c r="CA21" s="235">
        <v>4</v>
      </c>
      <c r="CB21" s="238">
        <f t="shared" si="33"/>
        <v>16</v>
      </c>
      <c r="CC21" s="238">
        <v>10</v>
      </c>
      <c r="CD21" s="235">
        <f t="shared" si="34"/>
        <v>50</v>
      </c>
      <c r="CE21" s="238">
        <v>50</v>
      </c>
      <c r="CF21" s="238">
        <f t="shared" si="49"/>
        <v>40</v>
      </c>
      <c r="CG21" s="244">
        <f t="shared" si="37"/>
        <v>134.82</v>
      </c>
      <c r="CH21" s="236"/>
      <c r="CI21" s="238">
        <f t="shared" si="38"/>
        <v>224.82</v>
      </c>
      <c r="CJ21" s="238">
        <f t="shared" si="39"/>
        <v>274.82</v>
      </c>
    </row>
    <row r="22" spans="1:88" s="214" customFormat="1">
      <c r="A22" s="233">
        <v>0.5</v>
      </c>
      <c r="B22" s="234" t="s">
        <v>440</v>
      </c>
      <c r="C22" s="234"/>
      <c r="E22" s="235">
        <v>32</v>
      </c>
      <c r="F22" s="235">
        <v>1.5</v>
      </c>
      <c r="G22" s="246">
        <f>64*2</f>
        <v>128</v>
      </c>
      <c r="H22" s="237">
        <v>5</v>
      </c>
      <c r="I22" s="237">
        <v>5</v>
      </c>
      <c r="J22" s="238"/>
      <c r="K22" s="235">
        <f t="shared" si="0"/>
        <v>171.5</v>
      </c>
      <c r="L22" s="238">
        <f t="shared" si="40"/>
        <v>53.5</v>
      </c>
      <c r="M22" s="238">
        <f t="shared" si="41"/>
        <v>47.25</v>
      </c>
      <c r="N22" s="235"/>
      <c r="O22" s="238">
        <f t="shared" si="42"/>
        <v>100.75</v>
      </c>
      <c r="P22" s="238">
        <f t="shared" si="43"/>
        <v>272.25</v>
      </c>
      <c r="R22" s="235">
        <v>32</v>
      </c>
      <c r="S22" s="235">
        <v>1.5</v>
      </c>
      <c r="T22" s="236"/>
      <c r="U22" s="237">
        <v>5</v>
      </c>
      <c r="V22" s="237">
        <v>5</v>
      </c>
      <c r="W22" s="236"/>
      <c r="X22" s="235">
        <f t="shared" si="2"/>
        <v>43.5</v>
      </c>
      <c r="Y22" s="238">
        <f t="shared" si="44"/>
        <v>40</v>
      </c>
      <c r="Z22" s="236"/>
      <c r="AA22" s="238">
        <f t="shared" si="3"/>
        <v>40</v>
      </c>
      <c r="AB22" s="238">
        <f t="shared" si="4"/>
        <v>83.5</v>
      </c>
      <c r="AD22" s="235">
        <v>20</v>
      </c>
      <c r="AE22" s="235">
        <v>4</v>
      </c>
      <c r="AF22" s="238">
        <f t="shared" si="5"/>
        <v>16</v>
      </c>
      <c r="AG22" s="238">
        <v>10</v>
      </c>
      <c r="AH22" s="235">
        <f t="shared" si="6"/>
        <v>50</v>
      </c>
      <c r="AI22" s="238">
        <v>50</v>
      </c>
      <c r="AJ22" s="238">
        <f t="shared" si="45"/>
        <v>40</v>
      </c>
      <c r="AK22" s="244">
        <f t="shared" si="9"/>
        <v>302.67999999999995</v>
      </c>
      <c r="AL22" s="236"/>
      <c r="AM22" s="238">
        <f t="shared" si="10"/>
        <v>392.67999999999995</v>
      </c>
      <c r="AN22" s="238">
        <f t="shared" si="11"/>
        <v>442.67999999999995</v>
      </c>
      <c r="AP22" s="235">
        <v>20</v>
      </c>
      <c r="AQ22" s="235">
        <v>4</v>
      </c>
      <c r="AR22" s="238">
        <f t="shared" si="12"/>
        <v>16</v>
      </c>
      <c r="AS22" s="238">
        <v>10</v>
      </c>
      <c r="AT22" s="235">
        <f t="shared" si="13"/>
        <v>50</v>
      </c>
      <c r="AU22" s="238">
        <v>50</v>
      </c>
      <c r="AV22" s="238">
        <f t="shared" si="46"/>
        <v>40</v>
      </c>
      <c r="AW22" s="244">
        <f t="shared" si="16"/>
        <v>39.76</v>
      </c>
      <c r="AX22" s="236"/>
      <c r="AY22" s="238">
        <f t="shared" si="17"/>
        <v>129.76</v>
      </c>
      <c r="AZ22" s="238">
        <f t="shared" si="18"/>
        <v>179.76</v>
      </c>
      <c r="BB22" s="235">
        <v>20</v>
      </c>
      <c r="BC22" s="235">
        <v>4</v>
      </c>
      <c r="BD22" s="238">
        <f t="shared" si="19"/>
        <v>16</v>
      </c>
      <c r="BE22" s="238">
        <v>10</v>
      </c>
      <c r="BF22" s="235">
        <f t="shared" si="20"/>
        <v>50</v>
      </c>
      <c r="BG22" s="238">
        <v>50</v>
      </c>
      <c r="BH22" s="238">
        <f t="shared" si="47"/>
        <v>40</v>
      </c>
      <c r="BI22" s="244">
        <f t="shared" si="23"/>
        <v>493.49999999999994</v>
      </c>
      <c r="BJ22" s="236"/>
      <c r="BK22" s="238">
        <f t="shared" si="24"/>
        <v>583.5</v>
      </c>
      <c r="BL22" s="238">
        <f t="shared" si="25"/>
        <v>633.5</v>
      </c>
      <c r="BN22" s="235">
        <v>20</v>
      </c>
      <c r="BO22" s="235">
        <v>4</v>
      </c>
      <c r="BP22" s="238">
        <f t="shared" si="26"/>
        <v>16</v>
      </c>
      <c r="BQ22" s="238">
        <v>10</v>
      </c>
      <c r="BR22" s="235">
        <f t="shared" si="27"/>
        <v>50</v>
      </c>
      <c r="BS22" s="238">
        <v>50</v>
      </c>
      <c r="BT22" s="238">
        <f t="shared" si="48"/>
        <v>40</v>
      </c>
      <c r="BU22" s="244">
        <f t="shared" si="30"/>
        <v>169.54</v>
      </c>
      <c r="BV22" s="236"/>
      <c r="BW22" s="238">
        <f t="shared" si="31"/>
        <v>259.53999999999996</v>
      </c>
      <c r="BX22" s="238">
        <f t="shared" si="32"/>
        <v>309.53999999999996</v>
      </c>
      <c r="BZ22" s="235">
        <v>20</v>
      </c>
      <c r="CA22" s="235">
        <v>4</v>
      </c>
      <c r="CB22" s="238">
        <f t="shared" si="33"/>
        <v>16</v>
      </c>
      <c r="CC22" s="238">
        <v>10</v>
      </c>
      <c r="CD22" s="235">
        <f t="shared" si="34"/>
        <v>50</v>
      </c>
      <c r="CE22" s="238">
        <v>50</v>
      </c>
      <c r="CF22" s="238">
        <f t="shared" si="49"/>
        <v>40</v>
      </c>
      <c r="CG22" s="244">
        <f t="shared" si="37"/>
        <v>134.82</v>
      </c>
      <c r="CH22" s="236"/>
      <c r="CI22" s="238">
        <f t="shared" si="38"/>
        <v>224.82</v>
      </c>
      <c r="CJ22" s="238">
        <f t="shared" si="39"/>
        <v>274.82</v>
      </c>
    </row>
    <row r="23" spans="1:88" s="214" customFormat="1">
      <c r="A23" s="233">
        <v>0.54166666666666696</v>
      </c>
      <c r="B23" s="234" t="s">
        <v>440</v>
      </c>
      <c r="C23" s="234"/>
      <c r="E23" s="235">
        <v>32</v>
      </c>
      <c r="F23" s="235">
        <v>1.5</v>
      </c>
      <c r="G23" s="246">
        <f>64*2</f>
        <v>128</v>
      </c>
      <c r="H23" s="237">
        <v>5</v>
      </c>
      <c r="I23" s="237">
        <v>5</v>
      </c>
      <c r="J23" s="238"/>
      <c r="K23" s="235">
        <f t="shared" si="0"/>
        <v>171.5</v>
      </c>
      <c r="L23" s="238">
        <f t="shared" si="40"/>
        <v>53.5</v>
      </c>
      <c r="M23" s="238">
        <f t="shared" si="41"/>
        <v>47.25</v>
      </c>
      <c r="N23" s="235"/>
      <c r="O23" s="238">
        <f t="shared" si="42"/>
        <v>100.75</v>
      </c>
      <c r="P23" s="238">
        <f t="shared" si="43"/>
        <v>272.25</v>
      </c>
      <c r="R23" s="235">
        <v>32</v>
      </c>
      <c r="S23" s="235">
        <v>1.5</v>
      </c>
      <c r="T23" s="236"/>
      <c r="U23" s="237">
        <v>5</v>
      </c>
      <c r="V23" s="237">
        <v>5</v>
      </c>
      <c r="W23" s="236"/>
      <c r="X23" s="235">
        <f t="shared" si="2"/>
        <v>43.5</v>
      </c>
      <c r="Y23" s="238">
        <f t="shared" si="44"/>
        <v>40</v>
      </c>
      <c r="Z23" s="236"/>
      <c r="AA23" s="238">
        <f t="shared" si="3"/>
        <v>40</v>
      </c>
      <c r="AB23" s="238">
        <f t="shared" si="4"/>
        <v>83.5</v>
      </c>
      <c r="AD23" s="235">
        <v>20</v>
      </c>
      <c r="AE23" s="235">
        <v>4</v>
      </c>
      <c r="AF23" s="238">
        <f t="shared" si="5"/>
        <v>16</v>
      </c>
      <c r="AG23" s="238">
        <v>10</v>
      </c>
      <c r="AH23" s="235">
        <f t="shared" si="6"/>
        <v>50</v>
      </c>
      <c r="AI23" s="238">
        <v>50</v>
      </c>
      <c r="AJ23" s="238">
        <f t="shared" si="45"/>
        <v>40</v>
      </c>
      <c r="AK23" s="244">
        <f t="shared" si="9"/>
        <v>302.67999999999995</v>
      </c>
      <c r="AL23" s="236"/>
      <c r="AM23" s="238">
        <f t="shared" si="10"/>
        <v>392.67999999999995</v>
      </c>
      <c r="AN23" s="238">
        <f t="shared" si="11"/>
        <v>442.67999999999995</v>
      </c>
      <c r="AP23" s="235">
        <v>20</v>
      </c>
      <c r="AQ23" s="235">
        <v>4</v>
      </c>
      <c r="AR23" s="238">
        <f t="shared" si="12"/>
        <v>16</v>
      </c>
      <c r="AS23" s="238">
        <v>10</v>
      </c>
      <c r="AT23" s="235">
        <f t="shared" si="13"/>
        <v>50</v>
      </c>
      <c r="AU23" s="238">
        <v>50</v>
      </c>
      <c r="AV23" s="238">
        <f t="shared" si="46"/>
        <v>40</v>
      </c>
      <c r="AW23" s="244">
        <f t="shared" si="16"/>
        <v>39.76</v>
      </c>
      <c r="AX23" s="236"/>
      <c r="AY23" s="238">
        <f t="shared" si="17"/>
        <v>129.76</v>
      </c>
      <c r="AZ23" s="238">
        <f t="shared" si="18"/>
        <v>179.76</v>
      </c>
      <c r="BB23" s="235">
        <v>20</v>
      </c>
      <c r="BC23" s="235">
        <v>4</v>
      </c>
      <c r="BD23" s="238">
        <f t="shared" si="19"/>
        <v>16</v>
      </c>
      <c r="BE23" s="238">
        <v>10</v>
      </c>
      <c r="BF23" s="235">
        <f t="shared" si="20"/>
        <v>50</v>
      </c>
      <c r="BG23" s="238">
        <v>50</v>
      </c>
      <c r="BH23" s="238">
        <f t="shared" si="47"/>
        <v>40</v>
      </c>
      <c r="BI23" s="244">
        <f t="shared" si="23"/>
        <v>493.49999999999994</v>
      </c>
      <c r="BJ23" s="236"/>
      <c r="BK23" s="238">
        <f t="shared" si="24"/>
        <v>583.5</v>
      </c>
      <c r="BL23" s="238">
        <f t="shared" si="25"/>
        <v>633.5</v>
      </c>
      <c r="BN23" s="235">
        <v>20</v>
      </c>
      <c r="BO23" s="235">
        <v>4</v>
      </c>
      <c r="BP23" s="238">
        <f t="shared" si="26"/>
        <v>16</v>
      </c>
      <c r="BQ23" s="238">
        <v>10</v>
      </c>
      <c r="BR23" s="235">
        <f t="shared" si="27"/>
        <v>50</v>
      </c>
      <c r="BS23" s="238">
        <v>50</v>
      </c>
      <c r="BT23" s="238">
        <f t="shared" si="48"/>
        <v>40</v>
      </c>
      <c r="BU23" s="244">
        <f t="shared" si="30"/>
        <v>169.54</v>
      </c>
      <c r="BV23" s="236"/>
      <c r="BW23" s="238">
        <f t="shared" si="31"/>
        <v>259.53999999999996</v>
      </c>
      <c r="BX23" s="238">
        <f t="shared" si="32"/>
        <v>309.53999999999996</v>
      </c>
      <c r="BZ23" s="235">
        <v>20</v>
      </c>
      <c r="CA23" s="235">
        <v>4</v>
      </c>
      <c r="CB23" s="238">
        <f t="shared" si="33"/>
        <v>16</v>
      </c>
      <c r="CC23" s="238">
        <v>10</v>
      </c>
      <c r="CD23" s="235">
        <f t="shared" si="34"/>
        <v>50</v>
      </c>
      <c r="CE23" s="238">
        <v>50</v>
      </c>
      <c r="CF23" s="238">
        <f t="shared" si="49"/>
        <v>40</v>
      </c>
      <c r="CG23" s="244">
        <f t="shared" si="37"/>
        <v>134.82</v>
      </c>
      <c r="CH23" s="236"/>
      <c r="CI23" s="238">
        <f t="shared" si="38"/>
        <v>224.82</v>
      </c>
      <c r="CJ23" s="238">
        <f t="shared" si="39"/>
        <v>274.82</v>
      </c>
    </row>
    <row r="24" spans="1:88" s="214" customFormat="1">
      <c r="A24" s="233">
        <v>0.58333333333333304</v>
      </c>
      <c r="B24" s="234" t="s">
        <v>440</v>
      </c>
      <c r="C24" s="234"/>
      <c r="E24" s="235">
        <v>32</v>
      </c>
      <c r="F24" s="235">
        <v>1.5</v>
      </c>
      <c r="G24" s="246">
        <f>64*2</f>
        <v>128</v>
      </c>
      <c r="H24" s="237">
        <v>5</v>
      </c>
      <c r="I24" s="237">
        <v>5</v>
      </c>
      <c r="J24" s="238"/>
      <c r="K24" s="235">
        <f t="shared" si="0"/>
        <v>171.5</v>
      </c>
      <c r="L24" s="238">
        <f t="shared" si="40"/>
        <v>53.5</v>
      </c>
      <c r="M24" s="238">
        <f t="shared" si="41"/>
        <v>47.25</v>
      </c>
      <c r="N24" s="235"/>
      <c r="O24" s="238">
        <f t="shared" si="42"/>
        <v>100.75</v>
      </c>
      <c r="P24" s="238">
        <f t="shared" si="43"/>
        <v>272.25</v>
      </c>
      <c r="R24" s="235">
        <v>32</v>
      </c>
      <c r="S24" s="235">
        <v>1.5</v>
      </c>
      <c r="T24" s="236"/>
      <c r="U24" s="237">
        <v>5</v>
      </c>
      <c r="V24" s="237">
        <v>5</v>
      </c>
      <c r="W24" s="236"/>
      <c r="X24" s="235">
        <f t="shared" si="2"/>
        <v>43.5</v>
      </c>
      <c r="Y24" s="238">
        <f t="shared" si="44"/>
        <v>40</v>
      </c>
      <c r="Z24" s="236"/>
      <c r="AA24" s="238">
        <f t="shared" si="3"/>
        <v>40</v>
      </c>
      <c r="AB24" s="238">
        <f t="shared" si="4"/>
        <v>83.5</v>
      </c>
      <c r="AD24" s="235">
        <v>20</v>
      </c>
      <c r="AE24" s="235">
        <v>4</v>
      </c>
      <c r="AF24" s="238">
        <f t="shared" si="5"/>
        <v>16</v>
      </c>
      <c r="AG24" s="238">
        <v>10</v>
      </c>
      <c r="AH24" s="235">
        <f t="shared" si="6"/>
        <v>50</v>
      </c>
      <c r="AI24" s="238">
        <v>50</v>
      </c>
      <c r="AJ24" s="238">
        <f t="shared" si="45"/>
        <v>40</v>
      </c>
      <c r="AK24" s="244">
        <f t="shared" si="9"/>
        <v>302.67999999999995</v>
      </c>
      <c r="AL24" s="236"/>
      <c r="AM24" s="238">
        <f t="shared" si="10"/>
        <v>392.67999999999995</v>
      </c>
      <c r="AN24" s="238">
        <f t="shared" si="11"/>
        <v>442.67999999999995</v>
      </c>
      <c r="AP24" s="235">
        <v>20</v>
      </c>
      <c r="AQ24" s="235">
        <v>4</v>
      </c>
      <c r="AR24" s="238">
        <f t="shared" si="12"/>
        <v>16</v>
      </c>
      <c r="AS24" s="238">
        <v>10</v>
      </c>
      <c r="AT24" s="235">
        <f t="shared" si="13"/>
        <v>50</v>
      </c>
      <c r="AU24" s="238">
        <v>50</v>
      </c>
      <c r="AV24" s="238">
        <f t="shared" si="46"/>
        <v>40</v>
      </c>
      <c r="AW24" s="244">
        <f t="shared" si="16"/>
        <v>39.76</v>
      </c>
      <c r="AX24" s="236"/>
      <c r="AY24" s="238">
        <f t="shared" si="17"/>
        <v>129.76</v>
      </c>
      <c r="AZ24" s="238">
        <f t="shared" si="18"/>
        <v>179.76</v>
      </c>
      <c r="BB24" s="235">
        <v>20</v>
      </c>
      <c r="BC24" s="235">
        <v>4</v>
      </c>
      <c r="BD24" s="238">
        <f t="shared" si="19"/>
        <v>16</v>
      </c>
      <c r="BE24" s="238">
        <v>10</v>
      </c>
      <c r="BF24" s="235">
        <f t="shared" si="20"/>
        <v>50</v>
      </c>
      <c r="BG24" s="238">
        <v>50</v>
      </c>
      <c r="BH24" s="238">
        <f t="shared" si="47"/>
        <v>40</v>
      </c>
      <c r="BI24" s="244">
        <f t="shared" si="23"/>
        <v>493.49999999999994</v>
      </c>
      <c r="BJ24" s="236"/>
      <c r="BK24" s="238">
        <f t="shared" si="24"/>
        <v>583.5</v>
      </c>
      <c r="BL24" s="238">
        <f t="shared" si="25"/>
        <v>633.5</v>
      </c>
      <c r="BN24" s="235">
        <v>20</v>
      </c>
      <c r="BO24" s="235">
        <v>4</v>
      </c>
      <c r="BP24" s="238">
        <f t="shared" si="26"/>
        <v>16</v>
      </c>
      <c r="BQ24" s="238">
        <v>10</v>
      </c>
      <c r="BR24" s="235">
        <f t="shared" si="27"/>
        <v>50</v>
      </c>
      <c r="BS24" s="238">
        <v>50</v>
      </c>
      <c r="BT24" s="238">
        <f t="shared" si="48"/>
        <v>40</v>
      </c>
      <c r="BU24" s="244">
        <f t="shared" si="30"/>
        <v>169.54</v>
      </c>
      <c r="BV24" s="236"/>
      <c r="BW24" s="238">
        <f t="shared" si="31"/>
        <v>259.53999999999996</v>
      </c>
      <c r="BX24" s="238">
        <f t="shared" si="32"/>
        <v>309.53999999999996</v>
      </c>
      <c r="BZ24" s="235">
        <v>20</v>
      </c>
      <c r="CA24" s="235">
        <v>4</v>
      </c>
      <c r="CB24" s="238">
        <f t="shared" si="33"/>
        <v>16</v>
      </c>
      <c r="CC24" s="238">
        <v>10</v>
      </c>
      <c r="CD24" s="235">
        <f t="shared" si="34"/>
        <v>50</v>
      </c>
      <c r="CE24" s="238">
        <v>50</v>
      </c>
      <c r="CF24" s="238">
        <f t="shared" si="49"/>
        <v>40</v>
      </c>
      <c r="CG24" s="244">
        <f t="shared" si="37"/>
        <v>134.82</v>
      </c>
      <c r="CH24" s="236"/>
      <c r="CI24" s="238">
        <f t="shared" si="38"/>
        <v>224.82</v>
      </c>
      <c r="CJ24" s="238">
        <f t="shared" si="39"/>
        <v>274.82</v>
      </c>
    </row>
    <row r="25" spans="1:88" s="214" customFormat="1">
      <c r="A25" s="233">
        <v>0.625</v>
      </c>
      <c r="B25" s="234" t="s">
        <v>440</v>
      </c>
      <c r="C25" s="234"/>
      <c r="E25" s="235">
        <v>32</v>
      </c>
      <c r="F25" s="235">
        <v>1.5</v>
      </c>
      <c r="G25" s="245">
        <f>64*3</f>
        <v>192</v>
      </c>
      <c r="H25" s="237">
        <v>5</v>
      </c>
      <c r="I25" s="237">
        <v>5</v>
      </c>
      <c r="J25" s="238"/>
      <c r="K25" s="235">
        <f t="shared" si="0"/>
        <v>235.5</v>
      </c>
      <c r="L25" s="238">
        <f t="shared" si="40"/>
        <v>53.5</v>
      </c>
      <c r="M25" s="238">
        <f t="shared" si="41"/>
        <v>47.25</v>
      </c>
      <c r="N25" s="235"/>
      <c r="O25" s="238">
        <f t="shared" si="42"/>
        <v>100.75</v>
      </c>
      <c r="P25" s="238">
        <f t="shared" si="43"/>
        <v>336.25</v>
      </c>
      <c r="R25" s="235">
        <v>32</v>
      </c>
      <c r="S25" s="235">
        <v>1.5</v>
      </c>
      <c r="T25" s="236"/>
      <c r="U25" s="237">
        <v>5</v>
      </c>
      <c r="V25" s="237">
        <v>5</v>
      </c>
      <c r="W25" s="236"/>
      <c r="X25" s="235">
        <f t="shared" si="2"/>
        <v>43.5</v>
      </c>
      <c r="Y25" s="238">
        <f t="shared" si="44"/>
        <v>40</v>
      </c>
      <c r="Z25" s="236"/>
      <c r="AA25" s="238">
        <f t="shared" si="3"/>
        <v>40</v>
      </c>
      <c r="AB25" s="238">
        <f t="shared" si="4"/>
        <v>83.5</v>
      </c>
      <c r="AD25" s="235">
        <v>20</v>
      </c>
      <c r="AE25" s="235">
        <v>4</v>
      </c>
      <c r="AF25" s="238">
        <f t="shared" si="5"/>
        <v>16</v>
      </c>
      <c r="AG25" s="238">
        <v>10</v>
      </c>
      <c r="AH25" s="235">
        <f t="shared" si="6"/>
        <v>50</v>
      </c>
      <c r="AI25" s="238">
        <v>50</v>
      </c>
      <c r="AJ25" s="238">
        <f t="shared" si="45"/>
        <v>40</v>
      </c>
      <c r="AK25" s="244">
        <f t="shared" si="9"/>
        <v>302.67999999999995</v>
      </c>
      <c r="AL25" s="236"/>
      <c r="AM25" s="238">
        <f t="shared" si="10"/>
        <v>392.67999999999995</v>
      </c>
      <c r="AN25" s="238">
        <f t="shared" si="11"/>
        <v>442.67999999999995</v>
      </c>
      <c r="AP25" s="235">
        <v>20</v>
      </c>
      <c r="AQ25" s="235">
        <v>4</v>
      </c>
      <c r="AR25" s="238">
        <f t="shared" si="12"/>
        <v>16</v>
      </c>
      <c r="AS25" s="238">
        <v>10</v>
      </c>
      <c r="AT25" s="235">
        <f t="shared" si="13"/>
        <v>50</v>
      </c>
      <c r="AU25" s="238">
        <v>50</v>
      </c>
      <c r="AV25" s="238">
        <f t="shared" si="46"/>
        <v>40</v>
      </c>
      <c r="AW25" s="244">
        <f t="shared" si="16"/>
        <v>39.76</v>
      </c>
      <c r="AX25" s="236"/>
      <c r="AY25" s="238">
        <f t="shared" si="17"/>
        <v>129.76</v>
      </c>
      <c r="AZ25" s="238">
        <f t="shared" si="18"/>
        <v>179.76</v>
      </c>
      <c r="BB25" s="235">
        <v>20</v>
      </c>
      <c r="BC25" s="235">
        <v>4</v>
      </c>
      <c r="BD25" s="238">
        <f t="shared" si="19"/>
        <v>16</v>
      </c>
      <c r="BE25" s="238">
        <v>10</v>
      </c>
      <c r="BF25" s="235">
        <f t="shared" si="20"/>
        <v>50</v>
      </c>
      <c r="BG25" s="238">
        <v>50</v>
      </c>
      <c r="BH25" s="238">
        <f t="shared" si="47"/>
        <v>40</v>
      </c>
      <c r="BI25" s="244">
        <f t="shared" si="23"/>
        <v>493.49999999999994</v>
      </c>
      <c r="BJ25" s="236"/>
      <c r="BK25" s="238">
        <f t="shared" si="24"/>
        <v>583.5</v>
      </c>
      <c r="BL25" s="238">
        <f t="shared" si="25"/>
        <v>633.5</v>
      </c>
      <c r="BN25" s="235">
        <v>20</v>
      </c>
      <c r="BO25" s="235">
        <v>4</v>
      </c>
      <c r="BP25" s="238">
        <f t="shared" si="26"/>
        <v>16</v>
      </c>
      <c r="BQ25" s="238">
        <v>10</v>
      </c>
      <c r="BR25" s="235">
        <f t="shared" si="27"/>
        <v>50</v>
      </c>
      <c r="BS25" s="238">
        <v>50</v>
      </c>
      <c r="BT25" s="238">
        <f t="shared" si="48"/>
        <v>40</v>
      </c>
      <c r="BU25" s="244">
        <f t="shared" si="30"/>
        <v>169.54</v>
      </c>
      <c r="BV25" s="236"/>
      <c r="BW25" s="238">
        <f t="shared" si="31"/>
        <v>259.53999999999996</v>
      </c>
      <c r="BX25" s="238">
        <f t="shared" si="32"/>
        <v>309.53999999999996</v>
      </c>
      <c r="BZ25" s="235">
        <v>20</v>
      </c>
      <c r="CA25" s="235">
        <v>4</v>
      </c>
      <c r="CB25" s="238">
        <f t="shared" si="33"/>
        <v>16</v>
      </c>
      <c r="CC25" s="238">
        <v>10</v>
      </c>
      <c r="CD25" s="235">
        <f t="shared" si="34"/>
        <v>50</v>
      </c>
      <c r="CE25" s="238">
        <v>50</v>
      </c>
      <c r="CF25" s="238">
        <f t="shared" si="49"/>
        <v>40</v>
      </c>
      <c r="CG25" s="244">
        <f t="shared" si="37"/>
        <v>134.82</v>
      </c>
      <c r="CH25" s="236"/>
      <c r="CI25" s="238">
        <f t="shared" si="38"/>
        <v>224.82</v>
      </c>
      <c r="CJ25" s="238">
        <f t="shared" si="39"/>
        <v>274.82</v>
      </c>
    </row>
    <row r="26" spans="1:88" s="214" customFormat="1">
      <c r="A26" s="233">
        <v>0.66666666666666696</v>
      </c>
      <c r="B26" s="234" t="s">
        <v>440</v>
      </c>
      <c r="C26" s="234"/>
      <c r="E26" s="235">
        <v>32</v>
      </c>
      <c r="F26" s="235">
        <v>1.5</v>
      </c>
      <c r="G26" s="245">
        <f>64*3</f>
        <v>192</v>
      </c>
      <c r="H26" s="237">
        <v>5</v>
      </c>
      <c r="I26" s="237">
        <v>5</v>
      </c>
      <c r="J26" s="238"/>
      <c r="K26" s="235">
        <f t="shared" si="0"/>
        <v>235.5</v>
      </c>
      <c r="L26" s="238">
        <f t="shared" si="40"/>
        <v>53.5</v>
      </c>
      <c r="M26" s="238">
        <f t="shared" si="41"/>
        <v>47.25</v>
      </c>
      <c r="N26" s="235"/>
      <c r="O26" s="238">
        <f t="shared" si="42"/>
        <v>100.75</v>
      </c>
      <c r="P26" s="238">
        <f t="shared" si="43"/>
        <v>336.25</v>
      </c>
      <c r="R26" s="235">
        <v>32</v>
      </c>
      <c r="S26" s="235">
        <v>1.5</v>
      </c>
      <c r="T26" s="236"/>
      <c r="U26" s="237">
        <v>5</v>
      </c>
      <c r="V26" s="237">
        <v>5</v>
      </c>
      <c r="W26" s="236"/>
      <c r="X26" s="235">
        <f t="shared" si="2"/>
        <v>43.5</v>
      </c>
      <c r="Y26" s="238">
        <f t="shared" si="44"/>
        <v>40</v>
      </c>
      <c r="Z26" s="236"/>
      <c r="AA26" s="238">
        <f t="shared" si="3"/>
        <v>40</v>
      </c>
      <c r="AB26" s="238">
        <f t="shared" si="4"/>
        <v>83.5</v>
      </c>
      <c r="AD26" s="235">
        <v>20</v>
      </c>
      <c r="AE26" s="235">
        <v>4</v>
      </c>
      <c r="AF26" s="238">
        <f t="shared" si="5"/>
        <v>16</v>
      </c>
      <c r="AG26" s="238">
        <v>10</v>
      </c>
      <c r="AH26" s="235">
        <f t="shared" si="6"/>
        <v>50</v>
      </c>
      <c r="AI26" s="238">
        <v>50</v>
      </c>
      <c r="AJ26" s="238">
        <f t="shared" si="45"/>
        <v>40</v>
      </c>
      <c r="AK26" s="244">
        <f t="shared" si="9"/>
        <v>302.67999999999995</v>
      </c>
      <c r="AL26" s="236"/>
      <c r="AM26" s="238">
        <f t="shared" si="10"/>
        <v>392.67999999999995</v>
      </c>
      <c r="AN26" s="238">
        <f t="shared" si="11"/>
        <v>442.67999999999995</v>
      </c>
      <c r="AP26" s="235">
        <v>20</v>
      </c>
      <c r="AQ26" s="235">
        <v>4</v>
      </c>
      <c r="AR26" s="238">
        <f t="shared" si="12"/>
        <v>16</v>
      </c>
      <c r="AS26" s="238">
        <v>10</v>
      </c>
      <c r="AT26" s="235">
        <f t="shared" si="13"/>
        <v>50</v>
      </c>
      <c r="AU26" s="238">
        <v>50</v>
      </c>
      <c r="AV26" s="238">
        <f t="shared" si="46"/>
        <v>40</v>
      </c>
      <c r="AW26" s="244">
        <f t="shared" si="16"/>
        <v>39.76</v>
      </c>
      <c r="AX26" s="236"/>
      <c r="AY26" s="238">
        <f t="shared" si="17"/>
        <v>129.76</v>
      </c>
      <c r="AZ26" s="238">
        <f t="shared" si="18"/>
        <v>179.76</v>
      </c>
      <c r="BB26" s="235">
        <v>20</v>
      </c>
      <c r="BC26" s="235">
        <v>4</v>
      </c>
      <c r="BD26" s="238">
        <f t="shared" si="19"/>
        <v>16</v>
      </c>
      <c r="BE26" s="238">
        <v>10</v>
      </c>
      <c r="BF26" s="235">
        <f t="shared" si="20"/>
        <v>50</v>
      </c>
      <c r="BG26" s="238">
        <v>50</v>
      </c>
      <c r="BH26" s="238">
        <f t="shared" si="47"/>
        <v>40</v>
      </c>
      <c r="BI26" s="244">
        <f t="shared" si="23"/>
        <v>493.49999999999994</v>
      </c>
      <c r="BJ26" s="236"/>
      <c r="BK26" s="238">
        <f t="shared" si="24"/>
        <v>583.5</v>
      </c>
      <c r="BL26" s="238">
        <f t="shared" si="25"/>
        <v>633.5</v>
      </c>
      <c r="BN26" s="235">
        <v>20</v>
      </c>
      <c r="BO26" s="235">
        <v>4</v>
      </c>
      <c r="BP26" s="238">
        <f t="shared" si="26"/>
        <v>16</v>
      </c>
      <c r="BQ26" s="238">
        <v>10</v>
      </c>
      <c r="BR26" s="235">
        <f t="shared" si="27"/>
        <v>50</v>
      </c>
      <c r="BS26" s="238">
        <v>50</v>
      </c>
      <c r="BT26" s="238">
        <f t="shared" si="48"/>
        <v>40</v>
      </c>
      <c r="BU26" s="244">
        <f t="shared" si="30"/>
        <v>169.54</v>
      </c>
      <c r="BV26" s="236"/>
      <c r="BW26" s="238">
        <f t="shared" si="31"/>
        <v>259.53999999999996</v>
      </c>
      <c r="BX26" s="238">
        <f t="shared" si="32"/>
        <v>309.53999999999996</v>
      </c>
      <c r="BZ26" s="235">
        <v>20</v>
      </c>
      <c r="CA26" s="235">
        <v>4</v>
      </c>
      <c r="CB26" s="238">
        <f t="shared" si="33"/>
        <v>16</v>
      </c>
      <c r="CC26" s="238">
        <v>10</v>
      </c>
      <c r="CD26" s="235">
        <f t="shared" si="34"/>
        <v>50</v>
      </c>
      <c r="CE26" s="238">
        <v>50</v>
      </c>
      <c r="CF26" s="238">
        <f t="shared" si="49"/>
        <v>40</v>
      </c>
      <c r="CG26" s="244">
        <f t="shared" si="37"/>
        <v>134.82</v>
      </c>
      <c r="CH26" s="236"/>
      <c r="CI26" s="238">
        <f t="shared" si="38"/>
        <v>224.82</v>
      </c>
      <c r="CJ26" s="238">
        <f t="shared" si="39"/>
        <v>274.82</v>
      </c>
    </row>
    <row r="27" spans="1:88" s="214" customFormat="1">
      <c r="A27" s="233">
        <v>0.70833333333333404</v>
      </c>
      <c r="B27" s="234" t="s">
        <v>440</v>
      </c>
      <c r="C27" s="234"/>
      <c r="E27" s="235">
        <v>32</v>
      </c>
      <c r="F27" s="235">
        <v>1.5</v>
      </c>
      <c r="G27" s="246">
        <f>64*2</f>
        <v>128</v>
      </c>
      <c r="H27" s="237">
        <v>5</v>
      </c>
      <c r="I27" s="237">
        <v>5</v>
      </c>
      <c r="J27" s="238"/>
      <c r="K27" s="235">
        <f t="shared" si="0"/>
        <v>171.5</v>
      </c>
      <c r="L27" s="238">
        <f t="shared" si="40"/>
        <v>53.5</v>
      </c>
      <c r="M27" s="238">
        <f t="shared" si="41"/>
        <v>47.25</v>
      </c>
      <c r="N27" s="235"/>
      <c r="O27" s="238">
        <f t="shared" si="42"/>
        <v>100.75</v>
      </c>
      <c r="P27" s="238">
        <f t="shared" si="43"/>
        <v>272.25</v>
      </c>
      <c r="R27" s="235">
        <v>32</v>
      </c>
      <c r="S27" s="235">
        <v>1.5</v>
      </c>
      <c r="T27" s="236"/>
      <c r="U27" s="237">
        <v>5</v>
      </c>
      <c r="V27" s="237">
        <v>5</v>
      </c>
      <c r="W27" s="236"/>
      <c r="X27" s="235">
        <f t="shared" si="2"/>
        <v>43.5</v>
      </c>
      <c r="Y27" s="238">
        <f t="shared" si="44"/>
        <v>40</v>
      </c>
      <c r="Z27" s="236"/>
      <c r="AA27" s="238">
        <f t="shared" si="3"/>
        <v>40</v>
      </c>
      <c r="AB27" s="238">
        <f t="shared" si="4"/>
        <v>83.5</v>
      </c>
      <c r="AD27" s="235">
        <v>20</v>
      </c>
      <c r="AE27" s="235">
        <v>4</v>
      </c>
      <c r="AF27" s="238">
        <f t="shared" si="5"/>
        <v>16</v>
      </c>
      <c r="AG27" s="238">
        <v>10</v>
      </c>
      <c r="AH27" s="235">
        <f t="shared" si="6"/>
        <v>50</v>
      </c>
      <c r="AI27" s="238">
        <v>50</v>
      </c>
      <c r="AJ27" s="238">
        <f t="shared" si="45"/>
        <v>40</v>
      </c>
      <c r="AK27" s="244">
        <f t="shared" si="9"/>
        <v>302.67999999999995</v>
      </c>
      <c r="AL27" s="236"/>
      <c r="AM27" s="238">
        <f t="shared" si="10"/>
        <v>392.67999999999995</v>
      </c>
      <c r="AN27" s="238">
        <f t="shared" si="11"/>
        <v>442.67999999999995</v>
      </c>
      <c r="AP27" s="235">
        <v>20</v>
      </c>
      <c r="AQ27" s="235">
        <v>4</v>
      </c>
      <c r="AR27" s="238">
        <f t="shared" si="12"/>
        <v>16</v>
      </c>
      <c r="AS27" s="238">
        <v>10</v>
      </c>
      <c r="AT27" s="235">
        <f t="shared" si="13"/>
        <v>50</v>
      </c>
      <c r="AU27" s="238">
        <v>50</v>
      </c>
      <c r="AV27" s="238">
        <f t="shared" si="46"/>
        <v>40</v>
      </c>
      <c r="AW27" s="244">
        <f t="shared" si="16"/>
        <v>39.76</v>
      </c>
      <c r="AX27" s="236"/>
      <c r="AY27" s="238">
        <f t="shared" si="17"/>
        <v>129.76</v>
      </c>
      <c r="AZ27" s="238">
        <f t="shared" si="18"/>
        <v>179.76</v>
      </c>
      <c r="BB27" s="235">
        <v>20</v>
      </c>
      <c r="BC27" s="235">
        <v>4</v>
      </c>
      <c r="BD27" s="238">
        <f t="shared" si="19"/>
        <v>16</v>
      </c>
      <c r="BE27" s="238">
        <v>10</v>
      </c>
      <c r="BF27" s="235">
        <f t="shared" si="20"/>
        <v>50</v>
      </c>
      <c r="BG27" s="238">
        <v>50</v>
      </c>
      <c r="BH27" s="238">
        <f t="shared" si="47"/>
        <v>40</v>
      </c>
      <c r="BI27" s="244">
        <f t="shared" si="23"/>
        <v>493.49999999999994</v>
      </c>
      <c r="BJ27" s="236"/>
      <c r="BK27" s="238">
        <f t="shared" si="24"/>
        <v>583.5</v>
      </c>
      <c r="BL27" s="238">
        <f t="shared" si="25"/>
        <v>633.5</v>
      </c>
      <c r="BN27" s="235">
        <v>20</v>
      </c>
      <c r="BO27" s="235">
        <v>4</v>
      </c>
      <c r="BP27" s="238">
        <f t="shared" si="26"/>
        <v>16</v>
      </c>
      <c r="BQ27" s="238">
        <v>10</v>
      </c>
      <c r="BR27" s="235">
        <f t="shared" si="27"/>
        <v>50</v>
      </c>
      <c r="BS27" s="238">
        <v>50</v>
      </c>
      <c r="BT27" s="238">
        <f t="shared" si="48"/>
        <v>40</v>
      </c>
      <c r="BU27" s="244">
        <f t="shared" si="30"/>
        <v>169.54</v>
      </c>
      <c r="BV27" s="236"/>
      <c r="BW27" s="238">
        <f t="shared" si="31"/>
        <v>259.53999999999996</v>
      </c>
      <c r="BX27" s="238">
        <f t="shared" si="32"/>
        <v>309.53999999999996</v>
      </c>
      <c r="BZ27" s="235">
        <v>20</v>
      </c>
      <c r="CA27" s="235">
        <v>4</v>
      </c>
      <c r="CB27" s="238">
        <f t="shared" si="33"/>
        <v>16</v>
      </c>
      <c r="CC27" s="238">
        <v>10</v>
      </c>
      <c r="CD27" s="235">
        <f t="shared" si="34"/>
        <v>50</v>
      </c>
      <c r="CE27" s="238">
        <v>50</v>
      </c>
      <c r="CF27" s="238">
        <f t="shared" si="49"/>
        <v>40</v>
      </c>
      <c r="CG27" s="244">
        <f t="shared" si="37"/>
        <v>134.82</v>
      </c>
      <c r="CH27" s="236"/>
      <c r="CI27" s="238">
        <f t="shared" si="38"/>
        <v>224.82</v>
      </c>
      <c r="CJ27" s="238">
        <f t="shared" si="39"/>
        <v>274.82</v>
      </c>
    </row>
    <row r="28" spans="1:88" s="214" customFormat="1">
      <c r="A28" s="233">
        <v>0.75</v>
      </c>
      <c r="B28" s="234" t="s">
        <v>440</v>
      </c>
      <c r="C28" s="234"/>
      <c r="E28" s="235">
        <v>32</v>
      </c>
      <c r="F28" s="235">
        <v>1.5</v>
      </c>
      <c r="G28" s="237">
        <f t="shared" ref="G28:G31" si="50">64*1</f>
        <v>64</v>
      </c>
      <c r="H28" s="237">
        <v>5</v>
      </c>
      <c r="I28" s="237">
        <v>5</v>
      </c>
      <c r="J28" s="238"/>
      <c r="K28" s="235">
        <f t="shared" si="0"/>
        <v>107.5</v>
      </c>
      <c r="L28" s="238">
        <f t="shared" si="40"/>
        <v>53.5</v>
      </c>
      <c r="M28" s="238">
        <f t="shared" si="41"/>
        <v>47.25</v>
      </c>
      <c r="N28" s="235"/>
      <c r="O28" s="238">
        <f t="shared" si="42"/>
        <v>100.75</v>
      </c>
      <c r="P28" s="238">
        <f t="shared" si="43"/>
        <v>208.25</v>
      </c>
      <c r="R28" s="235">
        <v>32</v>
      </c>
      <c r="S28" s="235">
        <v>1.5</v>
      </c>
      <c r="T28" s="236"/>
      <c r="U28" s="237">
        <v>5</v>
      </c>
      <c r="V28" s="237">
        <v>5</v>
      </c>
      <c r="W28" s="236"/>
      <c r="X28" s="235">
        <f t="shared" si="2"/>
        <v>43.5</v>
      </c>
      <c r="Y28" s="238">
        <f t="shared" si="44"/>
        <v>40</v>
      </c>
      <c r="Z28" s="236"/>
      <c r="AA28" s="238">
        <f t="shared" si="3"/>
        <v>40</v>
      </c>
      <c r="AB28" s="238">
        <f t="shared" si="4"/>
        <v>83.5</v>
      </c>
      <c r="AD28" s="235">
        <v>20</v>
      </c>
      <c r="AE28" s="235">
        <v>4</v>
      </c>
      <c r="AF28" s="238">
        <f t="shared" si="5"/>
        <v>16</v>
      </c>
      <c r="AG28" s="238">
        <v>10</v>
      </c>
      <c r="AH28" s="235">
        <f t="shared" si="6"/>
        <v>50</v>
      </c>
      <c r="AI28" s="238">
        <v>50</v>
      </c>
      <c r="AJ28" s="238">
        <f t="shared" si="45"/>
        <v>40</v>
      </c>
      <c r="AK28" s="244">
        <f t="shared" si="9"/>
        <v>302.67999999999995</v>
      </c>
      <c r="AL28" s="236"/>
      <c r="AM28" s="238">
        <f t="shared" si="10"/>
        <v>392.67999999999995</v>
      </c>
      <c r="AN28" s="238">
        <f t="shared" si="11"/>
        <v>442.67999999999995</v>
      </c>
      <c r="AP28" s="235">
        <v>20</v>
      </c>
      <c r="AQ28" s="235">
        <v>4</v>
      </c>
      <c r="AR28" s="238">
        <f t="shared" si="12"/>
        <v>16</v>
      </c>
      <c r="AS28" s="238">
        <v>10</v>
      </c>
      <c r="AT28" s="235">
        <f t="shared" si="13"/>
        <v>50</v>
      </c>
      <c r="AU28" s="238">
        <v>50</v>
      </c>
      <c r="AV28" s="238">
        <f t="shared" si="46"/>
        <v>40</v>
      </c>
      <c r="AW28" s="244">
        <f t="shared" si="16"/>
        <v>39.76</v>
      </c>
      <c r="AX28" s="236"/>
      <c r="AY28" s="238">
        <f t="shared" si="17"/>
        <v>129.76</v>
      </c>
      <c r="AZ28" s="238">
        <f t="shared" si="18"/>
        <v>179.76</v>
      </c>
      <c r="BB28" s="235">
        <v>20</v>
      </c>
      <c r="BC28" s="235">
        <v>4</v>
      </c>
      <c r="BD28" s="238">
        <f t="shared" si="19"/>
        <v>16</v>
      </c>
      <c r="BE28" s="238">
        <v>10</v>
      </c>
      <c r="BF28" s="235">
        <f t="shared" si="20"/>
        <v>50</v>
      </c>
      <c r="BG28" s="238">
        <v>50</v>
      </c>
      <c r="BH28" s="238">
        <f t="shared" si="47"/>
        <v>40</v>
      </c>
      <c r="BI28" s="244">
        <f t="shared" si="23"/>
        <v>493.49999999999994</v>
      </c>
      <c r="BJ28" s="236"/>
      <c r="BK28" s="238">
        <f t="shared" si="24"/>
        <v>583.5</v>
      </c>
      <c r="BL28" s="238">
        <f t="shared" si="25"/>
        <v>633.5</v>
      </c>
      <c r="BN28" s="235">
        <v>20</v>
      </c>
      <c r="BO28" s="235">
        <v>4</v>
      </c>
      <c r="BP28" s="238">
        <f t="shared" si="26"/>
        <v>16</v>
      </c>
      <c r="BQ28" s="238">
        <v>10</v>
      </c>
      <c r="BR28" s="235">
        <f t="shared" si="27"/>
        <v>50</v>
      </c>
      <c r="BS28" s="238">
        <v>50</v>
      </c>
      <c r="BT28" s="238">
        <f t="shared" si="48"/>
        <v>40</v>
      </c>
      <c r="BU28" s="244">
        <f t="shared" si="30"/>
        <v>169.54</v>
      </c>
      <c r="BV28" s="236"/>
      <c r="BW28" s="238">
        <f t="shared" si="31"/>
        <v>259.53999999999996</v>
      </c>
      <c r="BX28" s="238">
        <f t="shared" si="32"/>
        <v>309.53999999999996</v>
      </c>
      <c r="BZ28" s="235">
        <v>20</v>
      </c>
      <c r="CA28" s="235">
        <v>4</v>
      </c>
      <c r="CB28" s="238">
        <f t="shared" si="33"/>
        <v>16</v>
      </c>
      <c r="CC28" s="238">
        <v>10</v>
      </c>
      <c r="CD28" s="235">
        <f t="shared" si="34"/>
        <v>50</v>
      </c>
      <c r="CE28" s="238">
        <v>50</v>
      </c>
      <c r="CF28" s="238">
        <f t="shared" si="49"/>
        <v>40</v>
      </c>
      <c r="CG28" s="244">
        <f t="shared" si="37"/>
        <v>134.82</v>
      </c>
      <c r="CH28" s="236"/>
      <c r="CI28" s="238">
        <f t="shared" si="38"/>
        <v>224.82</v>
      </c>
      <c r="CJ28" s="238">
        <f t="shared" si="39"/>
        <v>274.82</v>
      </c>
    </row>
    <row r="29" spans="1:88" s="214" customFormat="1">
      <c r="A29" s="233">
        <v>0.79166666666666696</v>
      </c>
      <c r="B29" s="234" t="s">
        <v>440</v>
      </c>
      <c r="C29" s="234"/>
      <c r="E29" s="235">
        <v>32</v>
      </c>
      <c r="F29" s="235">
        <v>1.5</v>
      </c>
      <c r="G29" s="237">
        <f t="shared" si="50"/>
        <v>64</v>
      </c>
      <c r="H29" s="237">
        <v>5</v>
      </c>
      <c r="I29" s="237">
        <v>5</v>
      </c>
      <c r="J29" s="238"/>
      <c r="K29" s="235">
        <f t="shared" si="0"/>
        <v>107.5</v>
      </c>
      <c r="L29" s="238">
        <f t="shared" si="40"/>
        <v>53.5</v>
      </c>
      <c r="M29" s="238">
        <f t="shared" si="41"/>
        <v>47.25</v>
      </c>
      <c r="N29" s="235"/>
      <c r="O29" s="238">
        <f t="shared" si="42"/>
        <v>100.75</v>
      </c>
      <c r="P29" s="238">
        <f t="shared" si="43"/>
        <v>208.25</v>
      </c>
      <c r="R29" s="235">
        <v>32</v>
      </c>
      <c r="S29" s="235">
        <v>1.5</v>
      </c>
      <c r="T29" s="236"/>
      <c r="U29" s="237">
        <v>5</v>
      </c>
      <c r="V29" s="237">
        <v>5</v>
      </c>
      <c r="W29" s="236"/>
      <c r="X29" s="235">
        <f t="shared" si="2"/>
        <v>43.5</v>
      </c>
      <c r="Y29" s="238">
        <f t="shared" si="44"/>
        <v>40</v>
      </c>
      <c r="Z29" s="236"/>
      <c r="AA29" s="238">
        <f t="shared" si="3"/>
        <v>40</v>
      </c>
      <c r="AB29" s="238">
        <f t="shared" si="4"/>
        <v>83.5</v>
      </c>
      <c r="AD29" s="235">
        <v>20</v>
      </c>
      <c r="AE29" s="235">
        <v>4</v>
      </c>
      <c r="AF29" s="238">
        <f t="shared" si="5"/>
        <v>16</v>
      </c>
      <c r="AG29" s="238">
        <v>10</v>
      </c>
      <c r="AH29" s="235">
        <f t="shared" si="6"/>
        <v>50</v>
      </c>
      <c r="AI29" s="238">
        <v>50</v>
      </c>
      <c r="AJ29" s="238">
        <f t="shared" si="45"/>
        <v>40</v>
      </c>
      <c r="AK29" s="244">
        <f t="shared" si="9"/>
        <v>302.67999999999995</v>
      </c>
      <c r="AL29" s="236"/>
      <c r="AM29" s="238">
        <f t="shared" si="10"/>
        <v>392.67999999999995</v>
      </c>
      <c r="AN29" s="238">
        <f t="shared" si="11"/>
        <v>442.67999999999995</v>
      </c>
      <c r="AP29" s="235">
        <v>20</v>
      </c>
      <c r="AQ29" s="235">
        <v>4</v>
      </c>
      <c r="AR29" s="238">
        <f t="shared" si="12"/>
        <v>16</v>
      </c>
      <c r="AS29" s="238">
        <v>10</v>
      </c>
      <c r="AT29" s="235">
        <f t="shared" si="13"/>
        <v>50</v>
      </c>
      <c r="AU29" s="238">
        <v>50</v>
      </c>
      <c r="AV29" s="238">
        <f t="shared" si="46"/>
        <v>40</v>
      </c>
      <c r="AW29" s="244">
        <f t="shared" si="16"/>
        <v>39.76</v>
      </c>
      <c r="AX29" s="236"/>
      <c r="AY29" s="238">
        <f t="shared" si="17"/>
        <v>129.76</v>
      </c>
      <c r="AZ29" s="238">
        <f t="shared" si="18"/>
        <v>179.76</v>
      </c>
      <c r="BB29" s="235">
        <v>20</v>
      </c>
      <c r="BC29" s="235">
        <v>4</v>
      </c>
      <c r="BD29" s="238">
        <f t="shared" si="19"/>
        <v>16</v>
      </c>
      <c r="BE29" s="238">
        <v>10</v>
      </c>
      <c r="BF29" s="235">
        <f t="shared" si="20"/>
        <v>50</v>
      </c>
      <c r="BG29" s="238">
        <v>50</v>
      </c>
      <c r="BH29" s="238">
        <f t="shared" si="47"/>
        <v>40</v>
      </c>
      <c r="BI29" s="244">
        <f t="shared" si="23"/>
        <v>493.49999999999994</v>
      </c>
      <c r="BJ29" s="236"/>
      <c r="BK29" s="238">
        <f t="shared" si="24"/>
        <v>583.5</v>
      </c>
      <c r="BL29" s="238">
        <f t="shared" si="25"/>
        <v>633.5</v>
      </c>
      <c r="BN29" s="235">
        <v>20</v>
      </c>
      <c r="BO29" s="235">
        <v>4</v>
      </c>
      <c r="BP29" s="238">
        <f t="shared" si="26"/>
        <v>16</v>
      </c>
      <c r="BQ29" s="238">
        <v>10</v>
      </c>
      <c r="BR29" s="235">
        <f t="shared" si="27"/>
        <v>50</v>
      </c>
      <c r="BS29" s="238">
        <v>50</v>
      </c>
      <c r="BT29" s="238">
        <f t="shared" si="48"/>
        <v>40</v>
      </c>
      <c r="BU29" s="244">
        <f t="shared" si="30"/>
        <v>169.54</v>
      </c>
      <c r="BV29" s="236"/>
      <c r="BW29" s="238">
        <f t="shared" si="31"/>
        <v>259.53999999999996</v>
      </c>
      <c r="BX29" s="238">
        <f t="shared" si="32"/>
        <v>309.53999999999996</v>
      </c>
      <c r="BZ29" s="235">
        <v>20</v>
      </c>
      <c r="CA29" s="235">
        <v>4</v>
      </c>
      <c r="CB29" s="238">
        <f t="shared" si="33"/>
        <v>16</v>
      </c>
      <c r="CC29" s="238">
        <v>10</v>
      </c>
      <c r="CD29" s="235">
        <f t="shared" si="34"/>
        <v>50</v>
      </c>
      <c r="CE29" s="238">
        <v>50</v>
      </c>
      <c r="CF29" s="238">
        <f t="shared" si="49"/>
        <v>40</v>
      </c>
      <c r="CG29" s="244">
        <f t="shared" si="37"/>
        <v>134.82</v>
      </c>
      <c r="CH29" s="236"/>
      <c r="CI29" s="238">
        <f t="shared" si="38"/>
        <v>224.82</v>
      </c>
      <c r="CJ29" s="238">
        <f t="shared" si="39"/>
        <v>274.82</v>
      </c>
    </row>
    <row r="30" spans="1:88" s="214" customFormat="1">
      <c r="A30" s="233">
        <v>0.83333333333333404</v>
      </c>
      <c r="B30" s="234" t="s">
        <v>440</v>
      </c>
      <c r="C30" s="234"/>
      <c r="E30" s="235">
        <v>32</v>
      </c>
      <c r="F30" s="235">
        <v>1.5</v>
      </c>
      <c r="G30" s="237">
        <f t="shared" si="50"/>
        <v>64</v>
      </c>
      <c r="H30" s="237">
        <v>5</v>
      </c>
      <c r="I30" s="237">
        <v>5</v>
      </c>
      <c r="J30" s="238"/>
      <c r="K30" s="235">
        <f t="shared" si="0"/>
        <v>107.5</v>
      </c>
      <c r="L30" s="238">
        <f t="shared" si="40"/>
        <v>53.5</v>
      </c>
      <c r="M30" s="238">
        <f t="shared" si="41"/>
        <v>47.25</v>
      </c>
      <c r="N30" s="235"/>
      <c r="O30" s="238">
        <f t="shared" si="42"/>
        <v>100.75</v>
      </c>
      <c r="P30" s="238">
        <f t="shared" si="43"/>
        <v>208.25</v>
      </c>
      <c r="R30" s="235">
        <v>32</v>
      </c>
      <c r="S30" s="235">
        <v>1.5</v>
      </c>
      <c r="T30" s="236"/>
      <c r="U30" s="237">
        <v>5</v>
      </c>
      <c r="V30" s="237">
        <v>5</v>
      </c>
      <c r="W30" s="236"/>
      <c r="X30" s="235">
        <f t="shared" si="2"/>
        <v>43.5</v>
      </c>
      <c r="Y30" s="238">
        <f t="shared" si="44"/>
        <v>40</v>
      </c>
      <c r="Z30" s="236"/>
      <c r="AA30" s="238">
        <f t="shared" si="3"/>
        <v>40</v>
      </c>
      <c r="AB30" s="238">
        <f t="shared" si="4"/>
        <v>83.5</v>
      </c>
      <c r="AD30" s="235">
        <v>20</v>
      </c>
      <c r="AE30" s="235">
        <v>4</v>
      </c>
      <c r="AF30" s="238">
        <f t="shared" si="5"/>
        <v>16</v>
      </c>
      <c r="AG30" s="238">
        <v>10</v>
      </c>
      <c r="AH30" s="235">
        <f t="shared" si="6"/>
        <v>50</v>
      </c>
      <c r="AI30" s="238">
        <v>50</v>
      </c>
      <c r="AJ30" s="238">
        <f t="shared" si="45"/>
        <v>40</v>
      </c>
      <c r="AK30" s="244">
        <f t="shared" si="9"/>
        <v>302.67999999999995</v>
      </c>
      <c r="AL30" s="236"/>
      <c r="AM30" s="238">
        <f t="shared" si="10"/>
        <v>392.67999999999995</v>
      </c>
      <c r="AN30" s="238">
        <f t="shared" si="11"/>
        <v>442.67999999999995</v>
      </c>
      <c r="AP30" s="235">
        <v>20</v>
      </c>
      <c r="AQ30" s="235">
        <v>4</v>
      </c>
      <c r="AR30" s="238">
        <f t="shared" si="12"/>
        <v>16</v>
      </c>
      <c r="AS30" s="238">
        <v>10</v>
      </c>
      <c r="AT30" s="235">
        <f t="shared" si="13"/>
        <v>50</v>
      </c>
      <c r="AU30" s="238">
        <v>50</v>
      </c>
      <c r="AV30" s="238">
        <f t="shared" si="46"/>
        <v>40</v>
      </c>
      <c r="AW30" s="244">
        <f t="shared" si="16"/>
        <v>39.76</v>
      </c>
      <c r="AX30" s="236"/>
      <c r="AY30" s="238">
        <f t="shared" si="17"/>
        <v>129.76</v>
      </c>
      <c r="AZ30" s="238">
        <f t="shared" si="18"/>
        <v>179.76</v>
      </c>
      <c r="BB30" s="235">
        <v>20</v>
      </c>
      <c r="BC30" s="235">
        <v>4</v>
      </c>
      <c r="BD30" s="238">
        <f t="shared" si="19"/>
        <v>16</v>
      </c>
      <c r="BE30" s="238">
        <v>10</v>
      </c>
      <c r="BF30" s="235">
        <f t="shared" si="20"/>
        <v>50</v>
      </c>
      <c r="BG30" s="238">
        <v>50</v>
      </c>
      <c r="BH30" s="238">
        <f t="shared" si="47"/>
        <v>40</v>
      </c>
      <c r="BI30" s="244">
        <f t="shared" si="23"/>
        <v>493.49999999999994</v>
      </c>
      <c r="BJ30" s="236"/>
      <c r="BK30" s="238">
        <f t="shared" si="24"/>
        <v>583.5</v>
      </c>
      <c r="BL30" s="238">
        <f t="shared" si="25"/>
        <v>633.5</v>
      </c>
      <c r="BN30" s="235">
        <v>20</v>
      </c>
      <c r="BO30" s="235">
        <v>4</v>
      </c>
      <c r="BP30" s="238">
        <f t="shared" si="26"/>
        <v>16</v>
      </c>
      <c r="BQ30" s="238">
        <v>10</v>
      </c>
      <c r="BR30" s="235">
        <f t="shared" si="27"/>
        <v>50</v>
      </c>
      <c r="BS30" s="238">
        <v>50</v>
      </c>
      <c r="BT30" s="238">
        <f t="shared" si="48"/>
        <v>40</v>
      </c>
      <c r="BU30" s="244">
        <f t="shared" si="30"/>
        <v>169.54</v>
      </c>
      <c r="BV30" s="236"/>
      <c r="BW30" s="238">
        <f t="shared" si="31"/>
        <v>259.53999999999996</v>
      </c>
      <c r="BX30" s="238">
        <f t="shared" si="32"/>
        <v>309.53999999999996</v>
      </c>
      <c r="BZ30" s="235">
        <v>20</v>
      </c>
      <c r="CA30" s="235">
        <v>4</v>
      </c>
      <c r="CB30" s="238">
        <f t="shared" si="33"/>
        <v>16</v>
      </c>
      <c r="CC30" s="238">
        <v>10</v>
      </c>
      <c r="CD30" s="235">
        <f t="shared" si="34"/>
        <v>50</v>
      </c>
      <c r="CE30" s="238">
        <v>50</v>
      </c>
      <c r="CF30" s="238">
        <f t="shared" si="49"/>
        <v>40</v>
      </c>
      <c r="CG30" s="244">
        <f t="shared" si="37"/>
        <v>134.82</v>
      </c>
      <c r="CH30" s="236"/>
      <c r="CI30" s="238">
        <f t="shared" si="38"/>
        <v>224.82</v>
      </c>
      <c r="CJ30" s="238">
        <f t="shared" si="39"/>
        <v>274.82</v>
      </c>
    </row>
    <row r="31" spans="1:88" s="214" customFormat="1">
      <c r="A31" s="247">
        <v>0.875</v>
      </c>
      <c r="B31" s="248" t="s">
        <v>440</v>
      </c>
      <c r="C31" s="248"/>
      <c r="E31" s="249">
        <v>32</v>
      </c>
      <c r="F31" s="249">
        <v>1.5</v>
      </c>
      <c r="G31" s="250">
        <f t="shared" si="50"/>
        <v>64</v>
      </c>
      <c r="H31" s="250">
        <v>5</v>
      </c>
      <c r="I31" s="250">
        <v>5</v>
      </c>
      <c r="J31" s="251"/>
      <c r="K31" s="249">
        <f t="shared" si="0"/>
        <v>107.5</v>
      </c>
      <c r="L31" s="251">
        <f t="shared" si="40"/>
        <v>53.5</v>
      </c>
      <c r="M31" s="251">
        <f t="shared" si="41"/>
        <v>47.25</v>
      </c>
      <c r="N31" s="249"/>
      <c r="O31" s="251">
        <f t="shared" si="42"/>
        <v>100.75</v>
      </c>
      <c r="P31" s="251">
        <f t="shared" si="43"/>
        <v>208.25</v>
      </c>
      <c r="R31" s="249">
        <v>32</v>
      </c>
      <c r="S31" s="249">
        <v>1.5</v>
      </c>
      <c r="T31" s="252"/>
      <c r="U31" s="250">
        <v>5</v>
      </c>
      <c r="V31" s="250">
        <v>5</v>
      </c>
      <c r="W31" s="252"/>
      <c r="X31" s="249">
        <f t="shared" si="2"/>
        <v>43.5</v>
      </c>
      <c r="Y31" s="251">
        <f t="shared" si="44"/>
        <v>40</v>
      </c>
      <c r="Z31" s="252"/>
      <c r="AA31" s="251">
        <f t="shared" si="3"/>
        <v>40</v>
      </c>
      <c r="AB31" s="251">
        <f t="shared" si="4"/>
        <v>83.5</v>
      </c>
      <c r="AD31" s="249">
        <v>20</v>
      </c>
      <c r="AE31" s="249">
        <v>4</v>
      </c>
      <c r="AF31" s="251">
        <f t="shared" si="5"/>
        <v>16</v>
      </c>
      <c r="AG31" s="251">
        <v>10</v>
      </c>
      <c r="AH31" s="249">
        <f t="shared" si="6"/>
        <v>50</v>
      </c>
      <c r="AI31" s="238">
        <v>50</v>
      </c>
      <c r="AJ31" s="238">
        <f t="shared" si="45"/>
        <v>40</v>
      </c>
      <c r="AK31" s="244">
        <f t="shared" si="9"/>
        <v>302.67999999999995</v>
      </c>
      <c r="AL31" s="252"/>
      <c r="AM31" s="251">
        <f t="shared" si="10"/>
        <v>392.67999999999995</v>
      </c>
      <c r="AN31" s="251">
        <f t="shared" si="11"/>
        <v>442.67999999999995</v>
      </c>
      <c r="AP31" s="249">
        <v>20</v>
      </c>
      <c r="AQ31" s="249">
        <v>4</v>
      </c>
      <c r="AR31" s="251">
        <f t="shared" si="12"/>
        <v>16</v>
      </c>
      <c r="AS31" s="251">
        <v>10</v>
      </c>
      <c r="AT31" s="249">
        <f t="shared" si="13"/>
        <v>50</v>
      </c>
      <c r="AU31" s="238">
        <v>50</v>
      </c>
      <c r="AV31" s="238">
        <f t="shared" si="46"/>
        <v>40</v>
      </c>
      <c r="AW31" s="244">
        <f t="shared" si="16"/>
        <v>39.76</v>
      </c>
      <c r="AX31" s="252"/>
      <c r="AY31" s="251">
        <f t="shared" si="17"/>
        <v>129.76</v>
      </c>
      <c r="AZ31" s="251">
        <f t="shared" si="18"/>
        <v>179.76</v>
      </c>
      <c r="BB31" s="249">
        <v>20</v>
      </c>
      <c r="BC31" s="249">
        <v>4</v>
      </c>
      <c r="BD31" s="251">
        <f t="shared" si="19"/>
        <v>16</v>
      </c>
      <c r="BE31" s="251">
        <v>10</v>
      </c>
      <c r="BF31" s="249">
        <f t="shared" si="20"/>
        <v>50</v>
      </c>
      <c r="BG31" s="238">
        <v>50</v>
      </c>
      <c r="BH31" s="238">
        <f t="shared" si="47"/>
        <v>40</v>
      </c>
      <c r="BI31" s="244">
        <f t="shared" si="23"/>
        <v>493.49999999999994</v>
      </c>
      <c r="BJ31" s="252"/>
      <c r="BK31" s="251">
        <f t="shared" si="24"/>
        <v>583.5</v>
      </c>
      <c r="BL31" s="251">
        <f t="shared" si="25"/>
        <v>633.5</v>
      </c>
      <c r="BN31" s="249">
        <v>20</v>
      </c>
      <c r="BO31" s="249">
        <v>4</v>
      </c>
      <c r="BP31" s="251">
        <f t="shared" si="26"/>
        <v>16</v>
      </c>
      <c r="BQ31" s="251">
        <v>10</v>
      </c>
      <c r="BR31" s="249">
        <f t="shared" si="27"/>
        <v>50</v>
      </c>
      <c r="BS31" s="238">
        <v>50</v>
      </c>
      <c r="BT31" s="238">
        <f t="shared" si="48"/>
        <v>40</v>
      </c>
      <c r="BU31" s="244">
        <f t="shared" si="30"/>
        <v>169.54</v>
      </c>
      <c r="BV31" s="252"/>
      <c r="BW31" s="251">
        <f t="shared" si="31"/>
        <v>259.53999999999996</v>
      </c>
      <c r="BX31" s="251">
        <f t="shared" si="32"/>
        <v>309.53999999999996</v>
      </c>
      <c r="BZ31" s="249">
        <v>20</v>
      </c>
      <c r="CA31" s="249">
        <v>4</v>
      </c>
      <c r="CB31" s="251">
        <f t="shared" si="33"/>
        <v>16</v>
      </c>
      <c r="CC31" s="251">
        <v>10</v>
      </c>
      <c r="CD31" s="249">
        <f t="shared" si="34"/>
        <v>50</v>
      </c>
      <c r="CE31" s="238">
        <v>50</v>
      </c>
      <c r="CF31" s="238">
        <f t="shared" si="49"/>
        <v>40</v>
      </c>
      <c r="CG31" s="244">
        <f t="shared" si="37"/>
        <v>134.82</v>
      </c>
      <c r="CH31" s="252"/>
      <c r="CI31" s="251">
        <f t="shared" si="38"/>
        <v>224.82</v>
      </c>
      <c r="CJ31" s="251">
        <f t="shared" si="39"/>
        <v>274.82</v>
      </c>
    </row>
    <row r="32" spans="1:88" s="214" customFormat="1">
      <c r="A32" s="253">
        <v>0.91666666666666696</v>
      </c>
      <c r="B32" s="254"/>
      <c r="C32" s="254" t="s">
        <v>440</v>
      </c>
      <c r="E32" s="255">
        <v>32</v>
      </c>
      <c r="F32" s="255">
        <v>1.5</v>
      </c>
      <c r="G32" s="256"/>
      <c r="H32" s="257">
        <v>5</v>
      </c>
      <c r="I32" s="257">
        <v>5</v>
      </c>
      <c r="J32" s="256"/>
      <c r="K32" s="255">
        <f t="shared" si="0"/>
        <v>43.5</v>
      </c>
      <c r="L32" s="258">
        <f t="shared" si="40"/>
        <v>53.5</v>
      </c>
      <c r="M32" s="258">
        <f t="shared" si="41"/>
        <v>47.25</v>
      </c>
      <c r="N32" s="256"/>
      <c r="O32" s="258">
        <f t="shared" si="42"/>
        <v>100.75</v>
      </c>
      <c r="P32" s="258">
        <f t="shared" si="43"/>
        <v>144.25</v>
      </c>
      <c r="R32" s="255">
        <v>32</v>
      </c>
      <c r="S32" s="255">
        <v>1.5</v>
      </c>
      <c r="T32" s="258">
        <f>T$8</f>
        <v>24</v>
      </c>
      <c r="U32" s="257">
        <v>5</v>
      </c>
      <c r="V32" s="257">
        <v>5</v>
      </c>
      <c r="W32" s="258"/>
      <c r="X32" s="255">
        <f t="shared" si="2"/>
        <v>67.5</v>
      </c>
      <c r="Y32" s="258">
        <f t="shared" si="44"/>
        <v>40</v>
      </c>
      <c r="Z32" s="255"/>
      <c r="AA32" s="258">
        <f t="shared" si="3"/>
        <v>40</v>
      </c>
      <c r="AB32" s="258">
        <f t="shared" si="4"/>
        <v>107.5</v>
      </c>
      <c r="AD32" s="255">
        <v>20</v>
      </c>
      <c r="AE32" s="255">
        <v>4</v>
      </c>
      <c r="AF32" s="258">
        <f t="shared" si="5"/>
        <v>16</v>
      </c>
      <c r="AG32" s="258">
        <v>10</v>
      </c>
      <c r="AH32" s="255">
        <f t="shared" si="6"/>
        <v>50</v>
      </c>
      <c r="AI32" s="258">
        <f>AI$8</f>
        <v>50</v>
      </c>
      <c r="AJ32" s="258">
        <f t="shared" si="45"/>
        <v>40</v>
      </c>
      <c r="AK32" s="258">
        <f t="shared" si="9"/>
        <v>302.67999999999995</v>
      </c>
      <c r="AL32" s="258"/>
      <c r="AM32" s="258">
        <f t="shared" si="10"/>
        <v>392.67999999999995</v>
      </c>
      <c r="AN32" s="258">
        <f t="shared" si="11"/>
        <v>442.67999999999995</v>
      </c>
      <c r="AP32" s="255">
        <v>20</v>
      </c>
      <c r="AQ32" s="255">
        <v>4</v>
      </c>
      <c r="AR32" s="258">
        <f t="shared" si="12"/>
        <v>16</v>
      </c>
      <c r="AS32" s="258">
        <v>10</v>
      </c>
      <c r="AT32" s="255">
        <f t="shared" si="13"/>
        <v>50</v>
      </c>
      <c r="AU32" s="258">
        <f>AU$8</f>
        <v>50</v>
      </c>
      <c r="AV32" s="258">
        <f t="shared" si="46"/>
        <v>40</v>
      </c>
      <c r="AW32" s="258">
        <f t="shared" si="16"/>
        <v>39.76</v>
      </c>
      <c r="AX32" s="258"/>
      <c r="AY32" s="258">
        <f t="shared" si="17"/>
        <v>129.76</v>
      </c>
      <c r="AZ32" s="258">
        <f t="shared" si="18"/>
        <v>179.76</v>
      </c>
      <c r="BB32" s="255">
        <v>20</v>
      </c>
      <c r="BC32" s="255">
        <v>4</v>
      </c>
      <c r="BD32" s="258">
        <f t="shared" si="19"/>
        <v>16</v>
      </c>
      <c r="BE32" s="258">
        <v>10</v>
      </c>
      <c r="BF32" s="255">
        <f t="shared" si="20"/>
        <v>50</v>
      </c>
      <c r="BG32" s="258">
        <f>BG$8</f>
        <v>50</v>
      </c>
      <c r="BH32" s="258">
        <f t="shared" si="47"/>
        <v>40</v>
      </c>
      <c r="BI32" s="258">
        <f t="shared" si="23"/>
        <v>493.49999999999994</v>
      </c>
      <c r="BJ32" s="258"/>
      <c r="BK32" s="258">
        <f t="shared" si="24"/>
        <v>583.5</v>
      </c>
      <c r="BL32" s="258">
        <f t="shared" si="25"/>
        <v>633.5</v>
      </c>
      <c r="BN32" s="255">
        <v>20</v>
      </c>
      <c r="BO32" s="255">
        <v>4</v>
      </c>
      <c r="BP32" s="258">
        <f t="shared" si="26"/>
        <v>16</v>
      </c>
      <c r="BQ32" s="258">
        <v>10</v>
      </c>
      <c r="BR32" s="255">
        <f t="shared" si="27"/>
        <v>50</v>
      </c>
      <c r="BS32" s="258">
        <f>BS$8</f>
        <v>50</v>
      </c>
      <c r="BT32" s="258">
        <f t="shared" si="48"/>
        <v>40</v>
      </c>
      <c r="BU32" s="258">
        <f t="shared" si="30"/>
        <v>169.54</v>
      </c>
      <c r="BV32" s="258"/>
      <c r="BW32" s="258">
        <f t="shared" si="31"/>
        <v>259.53999999999996</v>
      </c>
      <c r="BX32" s="258">
        <f t="shared" si="32"/>
        <v>309.53999999999996</v>
      </c>
      <c r="BZ32" s="255">
        <v>20</v>
      </c>
      <c r="CA32" s="255">
        <v>4</v>
      </c>
      <c r="CB32" s="258">
        <f t="shared" si="33"/>
        <v>16</v>
      </c>
      <c r="CC32" s="258">
        <v>10</v>
      </c>
      <c r="CD32" s="255">
        <f t="shared" si="34"/>
        <v>50</v>
      </c>
      <c r="CE32" s="258">
        <f>CE$8</f>
        <v>50</v>
      </c>
      <c r="CF32" s="258">
        <f t="shared" si="49"/>
        <v>40</v>
      </c>
      <c r="CG32" s="258">
        <f t="shared" si="37"/>
        <v>134.82</v>
      </c>
      <c r="CH32" s="258"/>
      <c r="CI32" s="258">
        <f t="shared" si="38"/>
        <v>224.82</v>
      </c>
      <c r="CJ32" s="258">
        <f t="shared" si="39"/>
        <v>274.82</v>
      </c>
    </row>
    <row r="33" spans="1:88" s="214" customFormat="1">
      <c r="A33" s="247">
        <v>0.95833333333333404</v>
      </c>
      <c r="B33" s="248"/>
      <c r="C33" s="248" t="s">
        <v>440</v>
      </c>
      <c r="E33" s="249">
        <v>32</v>
      </c>
      <c r="F33" s="249">
        <v>1.5</v>
      </c>
      <c r="G33" s="252"/>
      <c r="H33" s="250">
        <v>5</v>
      </c>
      <c r="I33" s="250">
        <v>5</v>
      </c>
      <c r="J33" s="252"/>
      <c r="K33" s="249">
        <f t="shared" si="0"/>
        <v>43.5</v>
      </c>
      <c r="L33" s="251">
        <f t="shared" si="40"/>
        <v>53.5</v>
      </c>
      <c r="M33" s="251">
        <f t="shared" si="41"/>
        <v>47.25</v>
      </c>
      <c r="N33" s="252"/>
      <c r="O33" s="251">
        <f t="shared" si="42"/>
        <v>100.75</v>
      </c>
      <c r="P33" s="251">
        <f t="shared" si="43"/>
        <v>144.25</v>
      </c>
      <c r="R33" s="249">
        <v>32</v>
      </c>
      <c r="S33" s="249">
        <v>1.5</v>
      </c>
      <c r="T33" s="251">
        <f>T$8</f>
        <v>24</v>
      </c>
      <c r="U33" s="250">
        <v>5</v>
      </c>
      <c r="V33" s="250">
        <v>5</v>
      </c>
      <c r="W33" s="251"/>
      <c r="X33" s="249">
        <f t="shared" si="2"/>
        <v>67.5</v>
      </c>
      <c r="Y33" s="251">
        <f t="shared" si="44"/>
        <v>40</v>
      </c>
      <c r="Z33" s="249"/>
      <c r="AA33" s="251">
        <f t="shared" si="3"/>
        <v>40</v>
      </c>
      <c r="AB33" s="251">
        <f t="shared" si="4"/>
        <v>107.5</v>
      </c>
      <c r="AD33" s="249">
        <v>20</v>
      </c>
      <c r="AE33" s="249">
        <v>4</v>
      </c>
      <c r="AF33" s="251">
        <f t="shared" si="5"/>
        <v>16</v>
      </c>
      <c r="AG33" s="251">
        <v>10</v>
      </c>
      <c r="AH33" s="249">
        <f t="shared" si="6"/>
        <v>50</v>
      </c>
      <c r="AI33" s="251">
        <f>AI$8</f>
        <v>50</v>
      </c>
      <c r="AJ33" s="251">
        <f t="shared" si="45"/>
        <v>40</v>
      </c>
      <c r="AK33" s="251">
        <f t="shared" si="9"/>
        <v>302.67999999999995</v>
      </c>
      <c r="AL33" s="251"/>
      <c r="AM33" s="251">
        <f t="shared" si="10"/>
        <v>392.67999999999995</v>
      </c>
      <c r="AN33" s="251">
        <f t="shared" si="11"/>
        <v>442.67999999999995</v>
      </c>
      <c r="AP33" s="249">
        <v>20</v>
      </c>
      <c r="AQ33" s="249">
        <v>4</v>
      </c>
      <c r="AR33" s="251">
        <f t="shared" si="12"/>
        <v>16</v>
      </c>
      <c r="AS33" s="251">
        <v>10</v>
      </c>
      <c r="AT33" s="249">
        <f t="shared" si="13"/>
        <v>50</v>
      </c>
      <c r="AU33" s="251">
        <f>AU$8</f>
        <v>50</v>
      </c>
      <c r="AV33" s="251">
        <f t="shared" si="46"/>
        <v>40</v>
      </c>
      <c r="AW33" s="251">
        <f t="shared" si="16"/>
        <v>39.76</v>
      </c>
      <c r="AX33" s="251"/>
      <c r="AY33" s="251">
        <f t="shared" si="17"/>
        <v>129.76</v>
      </c>
      <c r="AZ33" s="251">
        <f t="shared" si="18"/>
        <v>179.76</v>
      </c>
      <c r="BB33" s="249">
        <v>20</v>
      </c>
      <c r="BC33" s="249">
        <v>4</v>
      </c>
      <c r="BD33" s="251">
        <f t="shared" si="19"/>
        <v>16</v>
      </c>
      <c r="BE33" s="251">
        <v>10</v>
      </c>
      <c r="BF33" s="249">
        <f t="shared" si="20"/>
        <v>50</v>
      </c>
      <c r="BG33" s="251">
        <f>BG$8</f>
        <v>50</v>
      </c>
      <c r="BH33" s="251">
        <f t="shared" si="47"/>
        <v>40</v>
      </c>
      <c r="BI33" s="251">
        <f t="shared" si="23"/>
        <v>493.49999999999994</v>
      </c>
      <c r="BJ33" s="251"/>
      <c r="BK33" s="251">
        <f t="shared" si="24"/>
        <v>583.5</v>
      </c>
      <c r="BL33" s="251">
        <f t="shared" si="25"/>
        <v>633.5</v>
      </c>
      <c r="BN33" s="249">
        <v>20</v>
      </c>
      <c r="BO33" s="249">
        <v>4</v>
      </c>
      <c r="BP33" s="251">
        <f t="shared" si="26"/>
        <v>16</v>
      </c>
      <c r="BQ33" s="251">
        <v>10</v>
      </c>
      <c r="BR33" s="249">
        <f t="shared" si="27"/>
        <v>50</v>
      </c>
      <c r="BS33" s="251">
        <f>BS$8</f>
        <v>50</v>
      </c>
      <c r="BT33" s="251">
        <f t="shared" si="48"/>
        <v>40</v>
      </c>
      <c r="BU33" s="251">
        <f t="shared" si="30"/>
        <v>169.54</v>
      </c>
      <c r="BV33" s="251"/>
      <c r="BW33" s="251">
        <f t="shared" si="31"/>
        <v>259.53999999999996</v>
      </c>
      <c r="BX33" s="251">
        <f t="shared" si="32"/>
        <v>309.53999999999996</v>
      </c>
      <c r="BZ33" s="249">
        <v>20</v>
      </c>
      <c r="CA33" s="249">
        <v>4</v>
      </c>
      <c r="CB33" s="251">
        <f t="shared" si="33"/>
        <v>16</v>
      </c>
      <c r="CC33" s="251">
        <v>10</v>
      </c>
      <c r="CD33" s="249">
        <f t="shared" si="34"/>
        <v>50</v>
      </c>
      <c r="CE33" s="251">
        <f>CE$8</f>
        <v>50</v>
      </c>
      <c r="CF33" s="251">
        <f t="shared" si="49"/>
        <v>40</v>
      </c>
      <c r="CG33" s="251">
        <f t="shared" si="37"/>
        <v>134.82</v>
      </c>
      <c r="CH33" s="251"/>
      <c r="CI33" s="251">
        <f t="shared" si="38"/>
        <v>224.82</v>
      </c>
      <c r="CJ33" s="251">
        <f t="shared" si="39"/>
        <v>274.82</v>
      </c>
    </row>
    <row r="34" spans="1:88">
      <c r="A34" s="226"/>
      <c r="B34" s="259">
        <f>COUNTA(B10:B33)</f>
        <v>16</v>
      </c>
      <c r="C34" s="259">
        <f>COUNTA(C10:C33)</f>
        <v>8</v>
      </c>
    </row>
    <row r="35" spans="1:88" s="214" customFormat="1">
      <c r="C35" s="270" t="s">
        <v>442</v>
      </c>
      <c r="E35" s="262">
        <f t="shared" ref="E35:O35" si="51">SUM(E10:E33)</f>
        <v>768</v>
      </c>
      <c r="F35" s="262">
        <f t="shared" si="51"/>
        <v>36</v>
      </c>
      <c r="G35" s="262">
        <f>SUM(G10:G33)</f>
        <v>1856</v>
      </c>
      <c r="H35" s="262">
        <f t="shared" si="51"/>
        <v>120</v>
      </c>
      <c r="I35" s="262">
        <f>SUM(I10:I33)</f>
        <v>120</v>
      </c>
      <c r="J35" s="262">
        <f>SUM(J10:J33)</f>
        <v>0</v>
      </c>
      <c r="K35" s="262">
        <f t="shared" si="51"/>
        <v>2900</v>
      </c>
      <c r="L35" s="262">
        <f t="shared" si="51"/>
        <v>1284</v>
      </c>
      <c r="M35" s="262">
        <f t="shared" si="51"/>
        <v>1134</v>
      </c>
      <c r="N35" s="262">
        <f>SUM(N10:N33)</f>
        <v>0</v>
      </c>
      <c r="O35" s="262">
        <f t="shared" si="51"/>
        <v>2418</v>
      </c>
      <c r="P35" s="262">
        <f>SUM(P10:P33)</f>
        <v>5318</v>
      </c>
      <c r="Q35" s="263"/>
      <c r="R35" s="262">
        <f t="shared" ref="R35:AB35" si="52">SUM(R10:R33)</f>
        <v>768</v>
      </c>
      <c r="S35" s="262">
        <f t="shared" si="52"/>
        <v>36</v>
      </c>
      <c r="T35" s="262">
        <f t="shared" si="52"/>
        <v>192</v>
      </c>
      <c r="U35" s="262">
        <f t="shared" si="52"/>
        <v>120</v>
      </c>
      <c r="V35" s="262">
        <f t="shared" si="52"/>
        <v>120</v>
      </c>
      <c r="W35" s="262">
        <f t="shared" si="52"/>
        <v>0</v>
      </c>
      <c r="X35" s="262">
        <f t="shared" si="52"/>
        <v>1236</v>
      </c>
      <c r="Y35" s="262">
        <f t="shared" si="52"/>
        <v>960</v>
      </c>
      <c r="Z35" s="262">
        <f t="shared" si="52"/>
        <v>0</v>
      </c>
      <c r="AA35" s="262">
        <f t="shared" si="52"/>
        <v>960</v>
      </c>
      <c r="AB35" s="262">
        <f t="shared" si="52"/>
        <v>2196</v>
      </c>
      <c r="AC35" s="263"/>
      <c r="AD35" s="262">
        <f t="shared" ref="AD35:AI35" si="53">SUM(AD10:AD33)</f>
        <v>480</v>
      </c>
      <c r="AE35" s="262">
        <f t="shared" si="53"/>
        <v>96</v>
      </c>
      <c r="AF35" s="262">
        <f t="shared" si="53"/>
        <v>384</v>
      </c>
      <c r="AG35" s="262">
        <f t="shared" si="53"/>
        <v>240</v>
      </c>
      <c r="AH35" s="262">
        <f>SUM(AH10:AH33)</f>
        <v>1200</v>
      </c>
      <c r="AI35" s="262">
        <f t="shared" si="53"/>
        <v>1200</v>
      </c>
      <c r="AJ35" s="262">
        <f>SUM(AJ10:AJ33)</f>
        <v>960</v>
      </c>
      <c r="AK35" s="262">
        <f>SUM(AK10:AK33)</f>
        <v>7264.3200000000015</v>
      </c>
      <c r="AL35" s="262">
        <f>SUM(AL10:AL33)</f>
        <v>0</v>
      </c>
      <c r="AM35" s="262">
        <f>SUM(AM10:AM33)</f>
        <v>9424.3200000000015</v>
      </c>
      <c r="AN35" s="262">
        <f>SUM(AN10:AN33)</f>
        <v>10624.320000000003</v>
      </c>
      <c r="AP35" s="262">
        <f t="shared" ref="AP35" si="54">SUM(AP10:AP33)</f>
        <v>480</v>
      </c>
      <c r="AQ35" s="262">
        <f t="shared" ref="AQ35" si="55">SUM(AQ10:AQ33)</f>
        <v>96</v>
      </c>
      <c r="AR35" s="262">
        <f t="shared" ref="AR35" si="56">SUM(AR10:AR33)</f>
        <v>384</v>
      </c>
      <c r="AS35" s="262">
        <f t="shared" ref="AS35" si="57">SUM(AS10:AS33)</f>
        <v>240</v>
      </c>
      <c r="AT35" s="262">
        <f>SUM(AT10:AT33)</f>
        <v>1200</v>
      </c>
      <c r="AU35" s="262">
        <f t="shared" ref="AU35" si="58">SUM(AU10:AU33)</f>
        <v>1200</v>
      </c>
      <c r="AV35" s="262">
        <f>SUM(AV10:AV33)</f>
        <v>960</v>
      </c>
      <c r="AW35" s="262">
        <f>SUM(AW10:AW33)</f>
        <v>954.2399999999999</v>
      </c>
      <c r="AX35" s="262">
        <f>SUM(AX10:AX33)</f>
        <v>0</v>
      </c>
      <c r="AY35" s="262">
        <f>SUM(AY10:AY33)</f>
        <v>3114.2400000000016</v>
      </c>
      <c r="AZ35" s="262">
        <f>SUM(AZ10:AZ33)</f>
        <v>4314.2400000000025</v>
      </c>
      <c r="BB35" s="262">
        <f t="shared" ref="BB35" si="59">SUM(BB10:BB33)</f>
        <v>480</v>
      </c>
      <c r="BC35" s="262">
        <f t="shared" ref="BC35" si="60">SUM(BC10:BC33)</f>
        <v>96</v>
      </c>
      <c r="BD35" s="262">
        <f t="shared" ref="BD35" si="61">SUM(BD10:BD33)</f>
        <v>384</v>
      </c>
      <c r="BE35" s="262">
        <f t="shared" ref="BE35" si="62">SUM(BE10:BE33)</f>
        <v>240</v>
      </c>
      <c r="BF35" s="262">
        <f>SUM(BF10:BF33)</f>
        <v>1200</v>
      </c>
      <c r="BG35" s="262">
        <f t="shared" ref="BG35" si="63">SUM(BG10:BG33)</f>
        <v>1200</v>
      </c>
      <c r="BH35" s="262">
        <f>SUM(BH10:BH33)</f>
        <v>960</v>
      </c>
      <c r="BI35" s="262">
        <f>SUM(BI10:BI33)</f>
        <v>11843.999999999998</v>
      </c>
      <c r="BJ35" s="262">
        <f>SUM(BJ10:BJ33)</f>
        <v>0</v>
      </c>
      <c r="BK35" s="262">
        <f>SUM(BK10:BK33)</f>
        <v>14004</v>
      </c>
      <c r="BL35" s="262">
        <f>SUM(BL10:BL33)</f>
        <v>15204</v>
      </c>
      <c r="BN35" s="262">
        <f t="shared" ref="BN35" si="64">SUM(BN10:BN33)</f>
        <v>480</v>
      </c>
      <c r="BO35" s="262">
        <f t="shared" ref="BO35" si="65">SUM(BO10:BO33)</f>
        <v>96</v>
      </c>
      <c r="BP35" s="262">
        <f t="shared" ref="BP35" si="66">SUM(BP10:BP33)</f>
        <v>384</v>
      </c>
      <c r="BQ35" s="262">
        <f t="shared" ref="BQ35" si="67">SUM(BQ10:BQ33)</f>
        <v>240</v>
      </c>
      <c r="BR35" s="262">
        <f>SUM(BR10:BR33)</f>
        <v>1200</v>
      </c>
      <c r="BS35" s="262">
        <f t="shared" ref="BS35" si="68">SUM(BS10:BS33)</f>
        <v>1200</v>
      </c>
      <c r="BT35" s="262">
        <f>SUM(BT10:BT33)</f>
        <v>960</v>
      </c>
      <c r="BU35" s="262">
        <f>SUM(BU10:BU33)</f>
        <v>4068.9599999999996</v>
      </c>
      <c r="BV35" s="262">
        <f>SUM(BV10:BV33)</f>
        <v>0</v>
      </c>
      <c r="BW35" s="262">
        <f>SUM(BW10:BW33)</f>
        <v>6228.9599999999991</v>
      </c>
      <c r="BX35" s="262">
        <f>SUM(BX10:BX33)</f>
        <v>7428.9599999999991</v>
      </c>
      <c r="BZ35" s="262">
        <f t="shared" ref="BZ35" si="69">SUM(BZ10:BZ33)</f>
        <v>480</v>
      </c>
      <c r="CA35" s="262">
        <f t="shared" ref="CA35" si="70">SUM(CA10:CA33)</f>
        <v>96</v>
      </c>
      <c r="CB35" s="262">
        <f t="shared" ref="CB35" si="71">SUM(CB10:CB33)</f>
        <v>384</v>
      </c>
      <c r="CC35" s="262">
        <f t="shared" ref="CC35" si="72">SUM(CC10:CC33)</f>
        <v>240</v>
      </c>
      <c r="CD35" s="262">
        <f>SUM(CD10:CD33)</f>
        <v>1200</v>
      </c>
      <c r="CE35" s="262">
        <f t="shared" ref="CE35" si="73">SUM(CE10:CE33)</f>
        <v>1200</v>
      </c>
      <c r="CF35" s="262">
        <f>SUM(CF10:CF33)</f>
        <v>960</v>
      </c>
      <c r="CG35" s="262">
        <f>SUM(CG10:CG33)</f>
        <v>3235.6800000000007</v>
      </c>
      <c r="CH35" s="262">
        <f>SUM(CH10:CH33)</f>
        <v>0</v>
      </c>
      <c r="CI35" s="262">
        <f>SUM(CI10:CI33)</f>
        <v>5395.6799999999994</v>
      </c>
      <c r="CJ35" s="262">
        <f>SUM(CJ10:CJ33)</f>
        <v>6595.6799999999985</v>
      </c>
    </row>
    <row r="36" spans="1:88">
      <c r="A36" s="260"/>
      <c r="B36" s="264"/>
      <c r="C36" s="271" t="s">
        <v>443</v>
      </c>
      <c r="E36" s="265">
        <f t="shared" ref="E36:P36" si="74">E8*24</f>
        <v>768</v>
      </c>
      <c r="F36" s="265">
        <f t="shared" si="74"/>
        <v>36</v>
      </c>
      <c r="G36" s="265">
        <f t="shared" si="74"/>
        <v>4608</v>
      </c>
      <c r="H36" s="265">
        <f t="shared" si="74"/>
        <v>240</v>
      </c>
      <c r="I36" s="265">
        <f t="shared" si="74"/>
        <v>240</v>
      </c>
      <c r="J36" s="265">
        <f t="shared" si="74"/>
        <v>1308</v>
      </c>
      <c r="K36" s="265">
        <f t="shared" si="74"/>
        <v>7200</v>
      </c>
      <c r="L36" s="265">
        <f t="shared" si="74"/>
        <v>1284</v>
      </c>
      <c r="M36" s="265">
        <f t="shared" si="74"/>
        <v>1134</v>
      </c>
      <c r="N36" s="265">
        <f t="shared" si="74"/>
        <v>9582</v>
      </c>
      <c r="O36" s="265">
        <f t="shared" si="74"/>
        <v>12000</v>
      </c>
      <c r="P36" s="265">
        <f t="shared" si="74"/>
        <v>19200</v>
      </c>
      <c r="Q36" s="263"/>
      <c r="R36" s="265">
        <f t="shared" ref="R36:AB36" si="75">R8*24</f>
        <v>768</v>
      </c>
      <c r="S36" s="265">
        <f t="shared" si="75"/>
        <v>36</v>
      </c>
      <c r="T36" s="265">
        <f t="shared" si="75"/>
        <v>576</v>
      </c>
      <c r="U36" s="265">
        <f t="shared" si="75"/>
        <v>240</v>
      </c>
      <c r="V36" s="265">
        <f t="shared" si="75"/>
        <v>240</v>
      </c>
      <c r="W36" s="265">
        <f t="shared" si="75"/>
        <v>1020</v>
      </c>
      <c r="X36" s="265">
        <f t="shared" si="75"/>
        <v>2880</v>
      </c>
      <c r="Y36" s="265">
        <f t="shared" si="75"/>
        <v>960</v>
      </c>
      <c r="Z36" s="265">
        <f t="shared" si="75"/>
        <v>0</v>
      </c>
      <c r="AA36" s="265">
        <f t="shared" si="75"/>
        <v>960</v>
      </c>
      <c r="AB36" s="265">
        <f t="shared" si="75"/>
        <v>3840</v>
      </c>
      <c r="AC36" s="263"/>
      <c r="AD36" s="265">
        <f t="shared" ref="AD36:AN36" si="76">AD8*24</f>
        <v>480</v>
      </c>
      <c r="AE36" s="265">
        <f t="shared" si="76"/>
        <v>96</v>
      </c>
      <c r="AF36" s="265">
        <f t="shared" si="76"/>
        <v>384</v>
      </c>
      <c r="AG36" s="265">
        <f t="shared" si="76"/>
        <v>480</v>
      </c>
      <c r="AH36" s="265">
        <f t="shared" si="76"/>
        <v>1440</v>
      </c>
      <c r="AI36" s="265">
        <f t="shared" si="76"/>
        <v>1200</v>
      </c>
      <c r="AJ36" s="265">
        <f t="shared" si="76"/>
        <v>960</v>
      </c>
      <c r="AK36" s="265">
        <f t="shared" si="76"/>
        <v>7264.3199999999988</v>
      </c>
      <c r="AL36" s="265">
        <f t="shared" si="76"/>
        <v>13135.68</v>
      </c>
      <c r="AM36" s="265">
        <f t="shared" si="76"/>
        <v>22560</v>
      </c>
      <c r="AN36" s="265">
        <f t="shared" si="76"/>
        <v>24000</v>
      </c>
      <c r="AP36" s="265">
        <f t="shared" ref="AP36:AZ36" si="77">AP8*24</f>
        <v>480</v>
      </c>
      <c r="AQ36" s="265">
        <f t="shared" si="77"/>
        <v>96</v>
      </c>
      <c r="AR36" s="265">
        <f t="shared" si="77"/>
        <v>384</v>
      </c>
      <c r="AS36" s="265">
        <f t="shared" si="77"/>
        <v>480</v>
      </c>
      <c r="AT36" s="265">
        <f t="shared" si="77"/>
        <v>1440</v>
      </c>
      <c r="AU36" s="265">
        <f t="shared" si="77"/>
        <v>1200</v>
      </c>
      <c r="AV36" s="265">
        <f t="shared" si="77"/>
        <v>960</v>
      </c>
      <c r="AW36" s="265">
        <f t="shared" si="77"/>
        <v>954.24</v>
      </c>
      <c r="AX36" s="265">
        <f t="shared" si="77"/>
        <v>19445.760000000002</v>
      </c>
      <c r="AY36" s="265">
        <f t="shared" si="77"/>
        <v>22560</v>
      </c>
      <c r="AZ36" s="265">
        <f t="shared" si="77"/>
        <v>24000</v>
      </c>
      <c r="BB36" s="265">
        <f t="shared" ref="BB36:BL36" si="78">BB8*24</f>
        <v>480</v>
      </c>
      <c r="BC36" s="265">
        <f t="shared" si="78"/>
        <v>96</v>
      </c>
      <c r="BD36" s="265">
        <f t="shared" si="78"/>
        <v>384</v>
      </c>
      <c r="BE36" s="265">
        <f t="shared" si="78"/>
        <v>480</v>
      </c>
      <c r="BF36" s="265">
        <f t="shared" si="78"/>
        <v>1440</v>
      </c>
      <c r="BG36" s="265">
        <f t="shared" si="78"/>
        <v>1200</v>
      </c>
      <c r="BH36" s="265">
        <f t="shared" si="78"/>
        <v>960</v>
      </c>
      <c r="BI36" s="265">
        <f t="shared" si="78"/>
        <v>11843.999999999998</v>
      </c>
      <c r="BJ36" s="265">
        <f t="shared" si="78"/>
        <v>8556</v>
      </c>
      <c r="BK36" s="265">
        <f t="shared" si="78"/>
        <v>22560</v>
      </c>
      <c r="BL36" s="265">
        <f t="shared" si="78"/>
        <v>24000</v>
      </c>
      <c r="BN36" s="265">
        <f t="shared" ref="BN36:BX36" si="79">BN8*24</f>
        <v>480</v>
      </c>
      <c r="BO36" s="265">
        <f t="shared" si="79"/>
        <v>96</v>
      </c>
      <c r="BP36" s="265">
        <f t="shared" si="79"/>
        <v>384</v>
      </c>
      <c r="BQ36" s="265">
        <f t="shared" si="79"/>
        <v>480</v>
      </c>
      <c r="BR36" s="265">
        <f t="shared" si="79"/>
        <v>1440</v>
      </c>
      <c r="BS36" s="265">
        <f t="shared" si="79"/>
        <v>1200</v>
      </c>
      <c r="BT36" s="265">
        <f t="shared" si="79"/>
        <v>960</v>
      </c>
      <c r="BU36" s="265">
        <f t="shared" si="79"/>
        <v>4068.96</v>
      </c>
      <c r="BV36" s="265">
        <f t="shared" si="79"/>
        <v>16331.04</v>
      </c>
      <c r="BW36" s="265">
        <f t="shared" si="79"/>
        <v>22560</v>
      </c>
      <c r="BX36" s="265">
        <f t="shared" si="79"/>
        <v>24000</v>
      </c>
      <c r="BZ36" s="265">
        <f t="shared" ref="BZ36:CJ36" si="80">BZ8*24</f>
        <v>480</v>
      </c>
      <c r="CA36" s="265">
        <f t="shared" si="80"/>
        <v>96</v>
      </c>
      <c r="CB36" s="265">
        <f t="shared" si="80"/>
        <v>384</v>
      </c>
      <c r="CC36" s="265">
        <f t="shared" si="80"/>
        <v>480</v>
      </c>
      <c r="CD36" s="265">
        <f t="shared" si="80"/>
        <v>1440</v>
      </c>
      <c r="CE36" s="265">
        <f t="shared" si="80"/>
        <v>1200</v>
      </c>
      <c r="CF36" s="265">
        <f t="shared" si="80"/>
        <v>960</v>
      </c>
      <c r="CG36" s="265">
        <f t="shared" si="80"/>
        <v>3235.68</v>
      </c>
      <c r="CH36" s="265">
        <f t="shared" si="80"/>
        <v>17164.32</v>
      </c>
      <c r="CI36" s="265">
        <f t="shared" si="80"/>
        <v>22560</v>
      </c>
      <c r="CJ36" s="265">
        <f t="shared" si="80"/>
        <v>24000</v>
      </c>
    </row>
    <row r="37" spans="1:88">
      <c r="C37" s="1" t="s">
        <v>444</v>
      </c>
      <c r="E37" s="266">
        <f t="shared" ref="E37:P37" si="81">E35/E36</f>
        <v>1</v>
      </c>
      <c r="F37" s="266">
        <f t="shared" si="81"/>
        <v>1</v>
      </c>
      <c r="G37" s="266">
        <f t="shared" si="81"/>
        <v>0.40277777777777779</v>
      </c>
      <c r="H37" s="266">
        <f t="shared" si="81"/>
        <v>0.5</v>
      </c>
      <c r="I37" s="266">
        <f t="shared" si="81"/>
        <v>0.5</v>
      </c>
      <c r="J37" s="266">
        <f t="shared" si="81"/>
        <v>0</v>
      </c>
      <c r="K37" s="266">
        <f t="shared" si="81"/>
        <v>0.40277777777777779</v>
      </c>
      <c r="L37" s="266">
        <f t="shared" si="81"/>
        <v>1</v>
      </c>
      <c r="M37" s="266">
        <f t="shared" si="81"/>
        <v>1</v>
      </c>
      <c r="N37" s="266">
        <f t="shared" si="81"/>
        <v>0</v>
      </c>
      <c r="O37" s="266">
        <f t="shared" si="81"/>
        <v>0.20150000000000001</v>
      </c>
      <c r="P37" s="266">
        <f t="shared" si="81"/>
        <v>0.27697916666666667</v>
      </c>
      <c r="R37" s="266">
        <f t="shared" ref="R37:AB37" si="82">R35/R36</f>
        <v>1</v>
      </c>
      <c r="S37" s="266">
        <f t="shared" si="82"/>
        <v>1</v>
      </c>
      <c r="T37" s="266">
        <f t="shared" si="82"/>
        <v>0.33333333333333331</v>
      </c>
      <c r="U37" s="266">
        <f t="shared" si="82"/>
        <v>0.5</v>
      </c>
      <c r="V37" s="266">
        <f t="shared" si="82"/>
        <v>0.5</v>
      </c>
      <c r="W37" s="266">
        <f t="shared" si="82"/>
        <v>0</v>
      </c>
      <c r="X37" s="266">
        <f t="shared" si="82"/>
        <v>0.42916666666666664</v>
      </c>
      <c r="Y37" s="266">
        <f t="shared" si="82"/>
        <v>1</v>
      </c>
      <c r="Z37" s="266" t="e">
        <f t="shared" si="82"/>
        <v>#DIV/0!</v>
      </c>
      <c r="AA37" s="266">
        <f t="shared" si="82"/>
        <v>1</v>
      </c>
      <c r="AB37" s="266">
        <f t="shared" si="82"/>
        <v>0.57187500000000002</v>
      </c>
      <c r="AD37" s="266">
        <f t="shared" ref="AD37:AN37" si="83">AD35/AD36</f>
        <v>1</v>
      </c>
      <c r="AE37" s="266">
        <f t="shared" si="83"/>
        <v>1</v>
      </c>
      <c r="AF37" s="266">
        <f t="shared" si="83"/>
        <v>1</v>
      </c>
      <c r="AG37" s="266">
        <f t="shared" si="83"/>
        <v>0.5</v>
      </c>
      <c r="AH37" s="266">
        <f t="shared" si="83"/>
        <v>0.83333333333333337</v>
      </c>
      <c r="AI37" s="266">
        <f t="shared" si="83"/>
        <v>1</v>
      </c>
      <c r="AJ37" s="266">
        <f t="shared" si="83"/>
        <v>1</v>
      </c>
      <c r="AK37" s="266">
        <f t="shared" si="83"/>
        <v>1.0000000000000004</v>
      </c>
      <c r="AL37" s="266">
        <f t="shared" si="83"/>
        <v>0</v>
      </c>
      <c r="AM37" s="266">
        <f t="shared" si="83"/>
        <v>0.41774468085106392</v>
      </c>
      <c r="AN37" s="266">
        <f t="shared" si="83"/>
        <v>0.44268000000000013</v>
      </c>
      <c r="AP37" s="266">
        <f t="shared" ref="AP37:AZ37" si="84">AP35/AP36</f>
        <v>1</v>
      </c>
      <c r="AQ37" s="266">
        <f t="shared" si="84"/>
        <v>1</v>
      </c>
      <c r="AR37" s="266">
        <f t="shared" si="84"/>
        <v>1</v>
      </c>
      <c r="AS37" s="266">
        <f t="shared" si="84"/>
        <v>0.5</v>
      </c>
      <c r="AT37" s="266">
        <f t="shared" si="84"/>
        <v>0.83333333333333337</v>
      </c>
      <c r="AU37" s="266">
        <f t="shared" si="84"/>
        <v>1</v>
      </c>
      <c r="AV37" s="266">
        <f t="shared" si="84"/>
        <v>1</v>
      </c>
      <c r="AW37" s="266">
        <f t="shared" si="84"/>
        <v>0.99999999999999989</v>
      </c>
      <c r="AX37" s="266">
        <f t="shared" si="84"/>
        <v>0</v>
      </c>
      <c r="AY37" s="266">
        <f t="shared" si="84"/>
        <v>0.13804255319148942</v>
      </c>
      <c r="AZ37" s="266">
        <f t="shared" si="84"/>
        <v>0.17976000000000011</v>
      </c>
      <c r="BB37" s="266">
        <f t="shared" ref="BB37:BL37" si="85">BB35/BB36</f>
        <v>1</v>
      </c>
      <c r="BC37" s="266">
        <f t="shared" si="85"/>
        <v>1</v>
      </c>
      <c r="BD37" s="266">
        <f t="shared" si="85"/>
        <v>1</v>
      </c>
      <c r="BE37" s="266">
        <f t="shared" si="85"/>
        <v>0.5</v>
      </c>
      <c r="BF37" s="266">
        <f t="shared" si="85"/>
        <v>0.83333333333333337</v>
      </c>
      <c r="BG37" s="266">
        <f t="shared" si="85"/>
        <v>1</v>
      </c>
      <c r="BH37" s="266">
        <f t="shared" si="85"/>
        <v>1</v>
      </c>
      <c r="BI37" s="266">
        <f t="shared" si="85"/>
        <v>1</v>
      </c>
      <c r="BJ37" s="266">
        <f t="shared" si="85"/>
        <v>0</v>
      </c>
      <c r="BK37" s="266">
        <f t="shared" si="85"/>
        <v>0.62074468085106382</v>
      </c>
      <c r="BL37" s="266">
        <f t="shared" si="85"/>
        <v>0.63349999999999995</v>
      </c>
      <c r="BN37" s="266">
        <f t="shared" ref="BN37:BX37" si="86">BN35/BN36</f>
        <v>1</v>
      </c>
      <c r="BO37" s="266">
        <f t="shared" si="86"/>
        <v>1</v>
      </c>
      <c r="BP37" s="266">
        <f t="shared" si="86"/>
        <v>1</v>
      </c>
      <c r="BQ37" s="266">
        <f t="shared" si="86"/>
        <v>0.5</v>
      </c>
      <c r="BR37" s="266">
        <f t="shared" si="86"/>
        <v>0.83333333333333337</v>
      </c>
      <c r="BS37" s="266">
        <f t="shared" si="86"/>
        <v>1</v>
      </c>
      <c r="BT37" s="266">
        <f t="shared" si="86"/>
        <v>1</v>
      </c>
      <c r="BU37" s="266">
        <f t="shared" si="86"/>
        <v>0.99999999999999989</v>
      </c>
      <c r="BV37" s="266">
        <f t="shared" si="86"/>
        <v>0</v>
      </c>
      <c r="BW37" s="266">
        <f t="shared" si="86"/>
        <v>0.27610638297872336</v>
      </c>
      <c r="BX37" s="266">
        <f t="shared" si="86"/>
        <v>0.30953999999999998</v>
      </c>
      <c r="BZ37" s="266">
        <f t="shared" ref="BZ37:CJ37" si="87">BZ35/BZ36</f>
        <v>1</v>
      </c>
      <c r="CA37" s="266">
        <f t="shared" si="87"/>
        <v>1</v>
      </c>
      <c r="CB37" s="266">
        <f t="shared" si="87"/>
        <v>1</v>
      </c>
      <c r="CC37" s="266">
        <f t="shared" si="87"/>
        <v>0.5</v>
      </c>
      <c r="CD37" s="266">
        <f t="shared" si="87"/>
        <v>0.83333333333333337</v>
      </c>
      <c r="CE37" s="266">
        <f t="shared" si="87"/>
        <v>1</v>
      </c>
      <c r="CF37" s="266">
        <f t="shared" si="87"/>
        <v>1</v>
      </c>
      <c r="CG37" s="266">
        <f t="shared" si="87"/>
        <v>1.0000000000000002</v>
      </c>
      <c r="CH37" s="266">
        <f t="shared" si="87"/>
        <v>0</v>
      </c>
      <c r="CI37" s="266">
        <f t="shared" si="87"/>
        <v>0.23917021276595743</v>
      </c>
      <c r="CJ37" s="266">
        <f t="shared" si="87"/>
        <v>0.27481999999999995</v>
      </c>
    </row>
    <row r="39" spans="1:88">
      <c r="C39" t="s">
        <v>8</v>
      </c>
      <c r="E39" s="223">
        <f>E8*E37</f>
        <v>32</v>
      </c>
      <c r="F39" s="223">
        <f>F8*F37</f>
        <v>1.5</v>
      </c>
      <c r="G39" s="223">
        <f>G8*G37</f>
        <v>77.333333333333343</v>
      </c>
      <c r="H39" s="223">
        <f>H8*H37</f>
        <v>5</v>
      </c>
      <c r="I39" s="223">
        <f>I8*I37</f>
        <v>5</v>
      </c>
      <c r="J39" s="226"/>
      <c r="K39" s="281">
        <f>SUM(E39:J39)</f>
        <v>120.83333333333334</v>
      </c>
      <c r="L39" s="223">
        <f>L8*L37</f>
        <v>53.5</v>
      </c>
      <c r="M39" s="223">
        <f>M8*M37</f>
        <v>47.25</v>
      </c>
      <c r="N39" s="223"/>
      <c r="O39" s="281">
        <f>SUM(L39:N39)</f>
        <v>100.75</v>
      </c>
      <c r="P39" s="267">
        <f>K39+O39</f>
        <v>221.58333333333334</v>
      </c>
      <c r="Q39" s="214"/>
      <c r="R39" s="223">
        <f>R8*R37</f>
        <v>32</v>
      </c>
      <c r="S39" s="223">
        <f>S8*S37</f>
        <v>1.5</v>
      </c>
      <c r="T39" s="223">
        <f>T8*T37</f>
        <v>8</v>
      </c>
      <c r="U39" s="223">
        <f>U8*U37</f>
        <v>5</v>
      </c>
      <c r="V39" s="223">
        <f>V8*V37</f>
        <v>5</v>
      </c>
      <c r="W39" s="226"/>
      <c r="X39" s="281">
        <f>SUM(R39:W39)</f>
        <v>51.5</v>
      </c>
      <c r="Y39" s="223">
        <f>Y8*Y37</f>
        <v>40</v>
      </c>
      <c r="Z39" s="223"/>
      <c r="AA39" s="281">
        <f>AA8*AA37</f>
        <v>40</v>
      </c>
      <c r="AB39" s="267">
        <f>X39+AA39</f>
        <v>91.5</v>
      </c>
      <c r="AC39" s="214"/>
      <c r="AD39" s="223">
        <f>AD8*AD37</f>
        <v>20</v>
      </c>
      <c r="AE39" s="223">
        <f>AE8*AE37</f>
        <v>4</v>
      </c>
      <c r="AF39" s="223">
        <f>AF8*AF37</f>
        <v>16</v>
      </c>
      <c r="AG39" s="223">
        <f>AG8*AG37</f>
        <v>10</v>
      </c>
      <c r="AH39" s="281">
        <f>SUM(AD39:AG39)</f>
        <v>50</v>
      </c>
      <c r="AI39" s="223">
        <f>AI8*AI37</f>
        <v>50</v>
      </c>
      <c r="AJ39" s="223">
        <f>AJ8*AJ37</f>
        <v>40</v>
      </c>
      <c r="AK39" s="223">
        <f>AK8*AK37</f>
        <v>302.68000000000006</v>
      </c>
      <c r="AL39" s="5"/>
      <c r="AM39" s="281">
        <f>AM8*AM37</f>
        <v>392.68000000000006</v>
      </c>
      <c r="AN39" s="267">
        <f>AH39+AM39</f>
        <v>442.68000000000006</v>
      </c>
      <c r="AP39" s="223">
        <f>AP8*AP37</f>
        <v>20</v>
      </c>
      <c r="AQ39" s="223">
        <f>AQ8*AQ37</f>
        <v>4</v>
      </c>
      <c r="AR39" s="223">
        <f>AR8*AR37</f>
        <v>16</v>
      </c>
      <c r="AS39" s="223">
        <f>AS8*AS37</f>
        <v>10</v>
      </c>
      <c r="AT39" s="281">
        <f>SUM(AP39:AS39)</f>
        <v>50</v>
      </c>
      <c r="AU39" s="223">
        <f>AU8*AU37</f>
        <v>50</v>
      </c>
      <c r="AV39" s="223">
        <f>AV8*AV37</f>
        <v>40</v>
      </c>
      <c r="AW39" s="223">
        <f>AW8*AW37</f>
        <v>39.759999999999991</v>
      </c>
      <c r="AX39" s="5"/>
      <c r="AY39" s="281">
        <f>AY8*AY37</f>
        <v>129.76000000000005</v>
      </c>
      <c r="AZ39" s="267">
        <f>AT39+AY39</f>
        <v>179.76000000000005</v>
      </c>
      <c r="BB39" s="223">
        <f>BB8*BB37</f>
        <v>20</v>
      </c>
      <c r="BC39" s="223">
        <f>BC8*BC37</f>
        <v>4</v>
      </c>
      <c r="BD39" s="223">
        <f>BD8*BD37</f>
        <v>16</v>
      </c>
      <c r="BE39" s="223">
        <f>BE8*BE37</f>
        <v>10</v>
      </c>
      <c r="BF39" s="281">
        <f>SUM(BB39:BE39)</f>
        <v>50</v>
      </c>
      <c r="BG39" s="223">
        <f>BG8*BG37</f>
        <v>50</v>
      </c>
      <c r="BH39" s="223">
        <f>BH8*BH37</f>
        <v>40</v>
      </c>
      <c r="BI39" s="223">
        <f>BI8*BI37</f>
        <v>493.49999999999994</v>
      </c>
      <c r="BJ39" s="5"/>
      <c r="BK39" s="281">
        <f>BK8*BK37</f>
        <v>583.5</v>
      </c>
      <c r="BL39" s="267">
        <f>BF39+BK39</f>
        <v>633.5</v>
      </c>
      <c r="BN39" s="223">
        <f>BN8*BN37</f>
        <v>20</v>
      </c>
      <c r="BO39" s="223">
        <f>BO8*BO37</f>
        <v>4</v>
      </c>
      <c r="BP39" s="223">
        <f>BP8*BP37</f>
        <v>16</v>
      </c>
      <c r="BQ39" s="223">
        <f>BQ8*BQ37</f>
        <v>10</v>
      </c>
      <c r="BR39" s="281">
        <f>SUM(BN39:BQ39)</f>
        <v>50</v>
      </c>
      <c r="BS39" s="223">
        <f>BS8*BS37</f>
        <v>50</v>
      </c>
      <c r="BT39" s="223">
        <f>BT8*BT37</f>
        <v>40</v>
      </c>
      <c r="BU39" s="223">
        <f>BU8*BU37</f>
        <v>169.53999999999996</v>
      </c>
      <c r="BV39" s="5"/>
      <c r="BW39" s="281">
        <f>BW8*BW37</f>
        <v>259.53999999999996</v>
      </c>
      <c r="BX39" s="267">
        <f>BR39+BW39</f>
        <v>309.53999999999996</v>
      </c>
      <c r="BZ39" s="223">
        <f>BZ8*BZ37</f>
        <v>20</v>
      </c>
      <c r="CA39" s="223">
        <f>CA8*CA37</f>
        <v>4</v>
      </c>
      <c r="CB39" s="223">
        <f>CB8*CB37</f>
        <v>16</v>
      </c>
      <c r="CC39" s="223">
        <f>CC8*CC37</f>
        <v>10</v>
      </c>
      <c r="CD39" s="281">
        <f>SUM(BZ39:CC39)</f>
        <v>50</v>
      </c>
      <c r="CE39" s="223">
        <f>CE8*CE37</f>
        <v>50</v>
      </c>
      <c r="CF39" s="223">
        <f>CF8*CF37</f>
        <v>40</v>
      </c>
      <c r="CG39" s="223">
        <f>CG8*CG37</f>
        <v>134.82000000000002</v>
      </c>
      <c r="CH39" s="5"/>
      <c r="CI39" s="281">
        <f>CI8*CI37</f>
        <v>224.82</v>
      </c>
      <c r="CJ39" s="267">
        <f>CD39+CI39</f>
        <v>274.82</v>
      </c>
    </row>
    <row r="40" spans="1:88">
      <c r="C40" t="s">
        <v>9</v>
      </c>
      <c r="E40" s="223">
        <f>E$39</f>
        <v>32</v>
      </c>
      <c r="F40" s="223">
        <f>F$39</f>
        <v>1.5</v>
      </c>
      <c r="G40" s="268">
        <f>G$39/10</f>
        <v>7.7333333333333343</v>
      </c>
      <c r="H40" s="223">
        <f>H$39</f>
        <v>5</v>
      </c>
      <c r="I40" s="268">
        <f>I$39/10</f>
        <v>0.5</v>
      </c>
      <c r="J40" s="226"/>
      <c r="K40" s="281">
        <f>SUM(E40:J40)</f>
        <v>46.733333333333334</v>
      </c>
      <c r="L40" s="223">
        <f>L$39</f>
        <v>53.5</v>
      </c>
      <c r="M40" s="268">
        <f>M$39/10</f>
        <v>4.7249999999999996</v>
      </c>
      <c r="N40" s="226"/>
      <c r="O40" s="281">
        <f>SUM(L40:N40)</f>
        <v>58.225000000000001</v>
      </c>
      <c r="P40" s="267">
        <f>K40+O40</f>
        <v>104.95833333333334</v>
      </c>
      <c r="Q40" s="214"/>
      <c r="R40" s="223">
        <f>R$39</f>
        <v>32</v>
      </c>
      <c r="S40" s="223">
        <f>S39</f>
        <v>1.5</v>
      </c>
      <c r="T40" s="268">
        <f>T$39/10</f>
        <v>0.8</v>
      </c>
      <c r="U40" s="223">
        <f>U39</f>
        <v>5</v>
      </c>
      <c r="V40" s="268">
        <f>V$39/10</f>
        <v>0.5</v>
      </c>
      <c r="W40" s="226"/>
      <c r="X40" s="281">
        <f>SUM(R40:W40)</f>
        <v>39.799999999999997</v>
      </c>
      <c r="Y40" s="223">
        <f>Y$39</f>
        <v>40</v>
      </c>
      <c r="Z40" s="226"/>
      <c r="AA40" s="281">
        <f>SUM(Y40:Z40)</f>
        <v>40</v>
      </c>
      <c r="AB40" s="267">
        <f>X40+AA40</f>
        <v>79.8</v>
      </c>
      <c r="AC40" s="214"/>
      <c r="AD40" s="223">
        <f>AD$39</f>
        <v>20</v>
      </c>
      <c r="AE40" s="223">
        <f>AE$39</f>
        <v>4</v>
      </c>
      <c r="AF40" s="268">
        <f>AF$39/10</f>
        <v>1.6</v>
      </c>
      <c r="AG40" s="268">
        <f>AG$39/10</f>
        <v>1</v>
      </c>
      <c r="AH40" s="281">
        <f>SUM(AD40:AG40)</f>
        <v>26.6</v>
      </c>
      <c r="AI40" s="223">
        <f>AI$39</f>
        <v>50</v>
      </c>
      <c r="AJ40" s="268">
        <f>AJ$39/10</f>
        <v>4</v>
      </c>
      <c r="AK40" s="268">
        <f>AK$39/10</f>
        <v>30.268000000000008</v>
      </c>
      <c r="AL40" s="5"/>
      <c r="AM40" s="281">
        <f>SUM(AI40:AL40)</f>
        <v>84.268000000000001</v>
      </c>
      <c r="AN40" s="267">
        <f>AH40+AM40</f>
        <v>110.86799999999999</v>
      </c>
      <c r="AP40" s="223">
        <f>AP$39</f>
        <v>20</v>
      </c>
      <c r="AQ40" s="223">
        <f>AQ$39</f>
        <v>4</v>
      </c>
      <c r="AR40" s="268">
        <f>AR$39/10</f>
        <v>1.6</v>
      </c>
      <c r="AS40" s="268">
        <f>AS$39/10</f>
        <v>1</v>
      </c>
      <c r="AT40" s="281">
        <f>SUM(AP40:AS40)</f>
        <v>26.6</v>
      </c>
      <c r="AU40" s="223">
        <f>AU$39</f>
        <v>50</v>
      </c>
      <c r="AV40" s="268">
        <f>AV$39/10</f>
        <v>4</v>
      </c>
      <c r="AW40" s="268">
        <f>AW$39/10</f>
        <v>3.9759999999999991</v>
      </c>
      <c r="AX40" s="5"/>
      <c r="AY40" s="281">
        <f>SUM(AU40:AX40)</f>
        <v>57.975999999999999</v>
      </c>
      <c r="AZ40" s="267">
        <f>AT40+AY40</f>
        <v>84.575999999999993</v>
      </c>
      <c r="BB40" s="223">
        <f>BB$39</f>
        <v>20</v>
      </c>
      <c r="BC40" s="223">
        <f>BC$39</f>
        <v>4</v>
      </c>
      <c r="BD40" s="268">
        <f>BD$39/10</f>
        <v>1.6</v>
      </c>
      <c r="BE40" s="268">
        <f>BE$39/10</f>
        <v>1</v>
      </c>
      <c r="BF40" s="281">
        <f>SUM(BB40:BE40)</f>
        <v>26.6</v>
      </c>
      <c r="BG40" s="223">
        <f>BG$39</f>
        <v>50</v>
      </c>
      <c r="BH40" s="268">
        <f>BH$39/10</f>
        <v>4</v>
      </c>
      <c r="BI40" s="268">
        <f>BI$39/10</f>
        <v>49.349999999999994</v>
      </c>
      <c r="BJ40" s="5"/>
      <c r="BK40" s="281">
        <f>SUM(BG40:BJ40)</f>
        <v>103.35</v>
      </c>
      <c r="BL40" s="267">
        <f>BF40+BK40</f>
        <v>129.94999999999999</v>
      </c>
      <c r="BN40" s="223">
        <f>BN$39</f>
        <v>20</v>
      </c>
      <c r="BO40" s="223">
        <f>BO$39</f>
        <v>4</v>
      </c>
      <c r="BP40" s="268">
        <f>BP$39/10</f>
        <v>1.6</v>
      </c>
      <c r="BQ40" s="268">
        <f>BQ$39/10</f>
        <v>1</v>
      </c>
      <c r="BR40" s="281">
        <f>SUM(BN40:BQ40)</f>
        <v>26.6</v>
      </c>
      <c r="BS40" s="223">
        <f>BS$39</f>
        <v>50</v>
      </c>
      <c r="BT40" s="268">
        <f>BT$39/10</f>
        <v>4</v>
      </c>
      <c r="BU40" s="268">
        <f>BU$39/10</f>
        <v>16.953999999999997</v>
      </c>
      <c r="BV40" s="5"/>
      <c r="BW40" s="281">
        <f>SUM(BS40:BV40)</f>
        <v>70.953999999999994</v>
      </c>
      <c r="BX40" s="267">
        <f>BR40+BW40</f>
        <v>97.554000000000002</v>
      </c>
      <c r="BZ40" s="223">
        <f>BZ$39</f>
        <v>20</v>
      </c>
      <c r="CA40" s="223">
        <f>CA$39</f>
        <v>4</v>
      </c>
      <c r="CB40" s="268">
        <f>CB$39/10</f>
        <v>1.6</v>
      </c>
      <c r="CC40" s="268">
        <f>CC$39/10</f>
        <v>1</v>
      </c>
      <c r="CD40" s="281">
        <f>SUM(BZ40:CC40)</f>
        <v>26.6</v>
      </c>
      <c r="CE40" s="223">
        <f>CE$39</f>
        <v>50</v>
      </c>
      <c r="CF40" s="268">
        <f>CF$39/10</f>
        <v>4</v>
      </c>
      <c r="CG40" s="268">
        <f>CG$39/10</f>
        <v>13.482000000000003</v>
      </c>
      <c r="CH40" s="5"/>
      <c r="CI40" s="281">
        <f>SUM(CE40:CH40)</f>
        <v>67.481999999999999</v>
      </c>
      <c r="CJ40" s="267">
        <f>CD40+CI40</f>
        <v>94.081999999999994</v>
      </c>
    </row>
    <row r="41" spans="1:88">
      <c r="C41" t="s">
        <v>10</v>
      </c>
      <c r="E41" s="223">
        <f>E40</f>
        <v>32</v>
      </c>
      <c r="F41" s="223">
        <f>F40</f>
        <v>1.5</v>
      </c>
      <c r="G41" s="268">
        <f>G$39/10</f>
        <v>7.7333333333333343</v>
      </c>
      <c r="H41" s="223">
        <f>H40</f>
        <v>5</v>
      </c>
      <c r="I41" s="268">
        <f>I$39/10</f>
        <v>0.5</v>
      </c>
      <c r="J41" s="226"/>
      <c r="K41" s="281">
        <f>SUM(E41:J41)</f>
        <v>46.733333333333334</v>
      </c>
      <c r="L41" s="223">
        <f>L40</f>
        <v>53.5</v>
      </c>
      <c r="M41" s="268">
        <f>M$39/10</f>
        <v>4.7249999999999996</v>
      </c>
      <c r="N41" s="226"/>
      <c r="O41" s="281">
        <f>SUM(L41:N41)</f>
        <v>58.225000000000001</v>
      </c>
      <c r="P41" s="267">
        <f>K41+O41</f>
        <v>104.95833333333334</v>
      </c>
      <c r="Q41" s="214"/>
      <c r="R41" s="223">
        <f>R40</f>
        <v>32</v>
      </c>
      <c r="S41" s="223">
        <f>S40</f>
        <v>1.5</v>
      </c>
      <c r="T41" s="268">
        <f>T$39/10</f>
        <v>0.8</v>
      </c>
      <c r="U41" s="223">
        <f>U40</f>
        <v>5</v>
      </c>
      <c r="V41" s="268">
        <f>V$39/10</f>
        <v>0.5</v>
      </c>
      <c r="W41" s="226"/>
      <c r="X41" s="281">
        <f>SUM(R41:W41)</f>
        <v>39.799999999999997</v>
      </c>
      <c r="Y41" s="223">
        <f>Y40</f>
        <v>40</v>
      </c>
      <c r="Z41" s="226"/>
      <c r="AA41" s="281">
        <f>SUM(Y41:Z41)</f>
        <v>40</v>
      </c>
      <c r="AB41" s="267">
        <f>X41+AA41</f>
        <v>79.8</v>
      </c>
      <c r="AC41" s="214"/>
      <c r="AD41" s="269"/>
      <c r="AE41" s="269"/>
      <c r="AF41" s="269"/>
      <c r="AG41" s="269"/>
      <c r="AH41" s="269"/>
      <c r="AI41" s="269"/>
      <c r="AJ41" s="269"/>
      <c r="AK41" s="269"/>
      <c r="AL41" s="269"/>
      <c r="AM41" s="269"/>
      <c r="AN41" s="269"/>
      <c r="AP41" s="269"/>
      <c r="AQ41" s="269"/>
      <c r="AR41" s="269"/>
      <c r="AS41" s="269"/>
      <c r="AT41" s="269"/>
      <c r="AU41" s="269"/>
      <c r="AV41" s="269"/>
      <c r="AW41" s="269"/>
      <c r="AX41" s="269"/>
      <c r="AY41" s="269"/>
      <c r="AZ41" s="269"/>
      <c r="BB41" s="269"/>
      <c r="BC41" s="269"/>
      <c r="BD41" s="269"/>
      <c r="BE41" s="269"/>
      <c r="BF41" s="269"/>
      <c r="BG41" s="269"/>
      <c r="BH41" s="269"/>
      <c r="BI41" s="269"/>
      <c r="BJ41" s="269"/>
      <c r="BK41" s="269"/>
      <c r="BL41" s="269"/>
      <c r="BN41" s="269"/>
      <c r="BO41" s="269"/>
      <c r="BP41" s="269"/>
      <c r="BQ41" s="269"/>
      <c r="BR41" s="269"/>
      <c r="BS41" s="269"/>
      <c r="BT41" s="269"/>
      <c r="BU41" s="269"/>
      <c r="BV41" s="269"/>
      <c r="BW41" s="269"/>
      <c r="BX41" s="269"/>
      <c r="BZ41" s="269"/>
      <c r="CA41" s="269"/>
      <c r="CB41" s="269"/>
      <c r="CC41" s="269"/>
      <c r="CD41" s="269"/>
      <c r="CE41" s="269"/>
      <c r="CF41" s="269"/>
      <c r="CG41" s="269"/>
      <c r="CH41" s="269"/>
      <c r="CI41" s="269"/>
      <c r="CJ41" s="269"/>
    </row>
    <row r="43" spans="1:88">
      <c r="E43" t="s">
        <v>464</v>
      </c>
    </row>
    <row r="44" spans="1:88">
      <c r="C44" t="s">
        <v>8</v>
      </c>
      <c r="E44" s="223">
        <f>E39</f>
        <v>32</v>
      </c>
      <c r="F44" s="223">
        <f>F39</f>
        <v>1.5</v>
      </c>
      <c r="G44" s="278">
        <f>G39/30*5</f>
        <v>12.888888888888889</v>
      </c>
      <c r="H44" s="223">
        <f>H39</f>
        <v>5</v>
      </c>
      <c r="I44" s="278">
        <f>I39/30*5</f>
        <v>0.83333333333333326</v>
      </c>
      <c r="J44" s="226"/>
      <c r="K44" s="281">
        <f>SUM(E44:J44)</f>
        <v>52.222222222222221</v>
      </c>
      <c r="L44" s="223">
        <f>L39</f>
        <v>53.5</v>
      </c>
      <c r="M44" s="278">
        <f>M39/30*5</f>
        <v>7.875</v>
      </c>
      <c r="N44" s="223"/>
      <c r="O44" s="281">
        <f>SUM(L44:N44)</f>
        <v>61.375</v>
      </c>
      <c r="P44" s="267">
        <f>K44+O44</f>
        <v>113.59722222222223</v>
      </c>
    </row>
    <row r="45" spans="1:88">
      <c r="C45" t="s">
        <v>9</v>
      </c>
      <c r="E45" s="223">
        <f>E40</f>
        <v>32</v>
      </c>
      <c r="F45" s="223">
        <f>F40</f>
        <v>1.5</v>
      </c>
      <c r="G45" s="268">
        <f>G$44/10</f>
        <v>1.288888888888889</v>
      </c>
      <c r="H45" s="223">
        <f>H40</f>
        <v>5</v>
      </c>
      <c r="I45" s="268">
        <f>I$44/10</f>
        <v>8.3333333333333329E-2</v>
      </c>
      <c r="J45" s="226"/>
      <c r="K45" s="281">
        <f>SUM(E45:J45)</f>
        <v>39.872222222222227</v>
      </c>
      <c r="L45" s="223">
        <f>L40</f>
        <v>53.5</v>
      </c>
      <c r="M45" s="268">
        <f>M$44/10</f>
        <v>0.78749999999999998</v>
      </c>
      <c r="N45" s="226"/>
      <c r="O45" s="281">
        <f>SUM(L45:N45)</f>
        <v>54.287500000000001</v>
      </c>
      <c r="P45" s="267">
        <f>K45+O45</f>
        <v>94.159722222222229</v>
      </c>
    </row>
    <row r="46" spans="1:88">
      <c r="C46" t="s">
        <v>10</v>
      </c>
      <c r="E46" s="269"/>
      <c r="F46" s="269"/>
      <c r="G46" s="269"/>
      <c r="H46" s="269"/>
      <c r="I46" s="269"/>
      <c r="J46" s="269"/>
      <c r="K46" s="269"/>
      <c r="L46" s="269"/>
      <c r="M46" s="269"/>
      <c r="N46" s="269"/>
      <c r="O46" s="269"/>
      <c r="P46" s="269"/>
    </row>
    <row r="47" spans="1:88">
      <c r="A47" s="260"/>
      <c r="B47" s="261"/>
      <c r="C47" s="261"/>
      <c r="AY47" s="5" t="s">
        <v>441</v>
      </c>
      <c r="AZ47" s="5">
        <v>250</v>
      </c>
      <c r="BK47" s="5" t="s">
        <v>441</v>
      </c>
      <c r="BL47" s="5">
        <v>250</v>
      </c>
      <c r="BW47" s="5" t="s">
        <v>441</v>
      </c>
      <c r="BX47" s="5">
        <v>250</v>
      </c>
      <c r="CI47" s="5" t="s">
        <v>441</v>
      </c>
      <c r="CJ47" s="5">
        <v>250</v>
      </c>
    </row>
    <row r="48" spans="1:88">
      <c r="A48" s="260"/>
      <c r="B48" s="261"/>
      <c r="C48" s="261"/>
    </row>
    <row r="50" spans="1:34">
      <c r="A50" s="121" t="s">
        <v>332</v>
      </c>
      <c r="B50" s="286"/>
      <c r="C50" s="285">
        <v>9.6000000000000002E-2</v>
      </c>
      <c r="AH50" s="273"/>
    </row>
    <row r="51" spans="1:34">
      <c r="A51" t="s">
        <v>449</v>
      </c>
      <c r="AH51" s="273"/>
    </row>
    <row r="52" spans="1:34">
      <c r="A52" s="277" t="s">
        <v>16</v>
      </c>
      <c r="B52" s="274"/>
      <c r="C52" s="276">
        <v>114</v>
      </c>
      <c r="AH52" s="273"/>
    </row>
    <row r="53" spans="1:34">
      <c r="A53" s="275" t="s">
        <v>45</v>
      </c>
      <c r="B53" s="274"/>
      <c r="C53" s="9">
        <v>1.3</v>
      </c>
      <c r="AH53" s="273"/>
    </row>
    <row r="54" spans="1:34">
      <c r="A54" s="275" t="s">
        <v>47</v>
      </c>
      <c r="B54" s="274"/>
      <c r="C54" s="9">
        <v>120</v>
      </c>
      <c r="AH54" s="273"/>
    </row>
    <row r="55" spans="1:34">
      <c r="A55" s="275" t="s">
        <v>104</v>
      </c>
      <c r="B55" s="274"/>
      <c r="C55" s="283">
        <f>C52*C53*C54</f>
        <v>17784.000000000004</v>
      </c>
      <c r="AH55" s="273"/>
    </row>
    <row r="56" spans="1:34">
      <c r="AH56" s="273"/>
    </row>
    <row r="57" spans="1:34">
      <c r="E57" t="s">
        <v>451</v>
      </c>
      <c r="R57" t="s">
        <v>450</v>
      </c>
      <c r="AH57" s="273"/>
    </row>
    <row r="58" spans="1:34">
      <c r="C58" t="s">
        <v>86</v>
      </c>
      <c r="E58" s="272" t="s">
        <v>448</v>
      </c>
      <c r="F58" s="272"/>
      <c r="G58" s="272"/>
      <c r="H58" s="272" t="s">
        <v>339</v>
      </c>
      <c r="I58" s="272"/>
      <c r="J58" s="272"/>
      <c r="K58" s="272" t="s">
        <v>104</v>
      </c>
      <c r="L58" s="272"/>
      <c r="M58" s="272"/>
      <c r="N58" s="272"/>
      <c r="P58" s="262">
        <f>SUM(K60:N63)</f>
        <v>2000</v>
      </c>
      <c r="R58" s="272" t="s">
        <v>448</v>
      </c>
      <c r="S58" s="272"/>
      <c r="T58" s="272"/>
      <c r="U58" s="272" t="s">
        <v>339</v>
      </c>
      <c r="V58" s="272"/>
      <c r="W58" s="272"/>
      <c r="X58" s="272" t="s">
        <v>104</v>
      </c>
      <c r="Y58" s="272"/>
      <c r="Z58" s="272"/>
      <c r="AB58" s="262">
        <f>SUM(X60:Z63)</f>
        <v>2703.0515555555558</v>
      </c>
      <c r="AD58" s="282">
        <f>AB58-P58</f>
        <v>703.05155555555575</v>
      </c>
      <c r="AH58" s="273"/>
    </row>
    <row r="59" spans="1:34">
      <c r="E59" s="272" t="s">
        <v>8</v>
      </c>
      <c r="F59" s="272" t="s">
        <v>9</v>
      </c>
      <c r="G59" s="272" t="s">
        <v>10</v>
      </c>
      <c r="H59" s="272" t="s">
        <v>8</v>
      </c>
      <c r="I59" s="272" t="s">
        <v>9</v>
      </c>
      <c r="J59" s="272" t="s">
        <v>10</v>
      </c>
      <c r="K59" s="272" t="s">
        <v>8</v>
      </c>
      <c r="L59" s="272" t="s">
        <v>9</v>
      </c>
      <c r="M59" s="272"/>
      <c r="N59" s="272" t="s">
        <v>10</v>
      </c>
      <c r="P59" s="279">
        <f>$C$50*P58</f>
        <v>192</v>
      </c>
      <c r="R59" s="272" t="s">
        <v>8</v>
      </c>
      <c r="S59" s="272" t="s">
        <v>9</v>
      </c>
      <c r="T59" s="272" t="s">
        <v>10</v>
      </c>
      <c r="U59" s="272" t="s">
        <v>8</v>
      </c>
      <c r="V59" s="272" t="s">
        <v>9</v>
      </c>
      <c r="W59" s="272" t="s">
        <v>10</v>
      </c>
      <c r="X59" s="272" t="s">
        <v>8</v>
      </c>
      <c r="Y59" s="272" t="s">
        <v>9</v>
      </c>
      <c r="Z59" s="272" t="s">
        <v>10</v>
      </c>
      <c r="AB59" s="279">
        <f>$C$50*AB58</f>
        <v>259.49294933333334</v>
      </c>
      <c r="AD59" s="279">
        <f>$C$50*AD58</f>
        <v>67.492949333333357</v>
      </c>
      <c r="AH59" s="273"/>
    </row>
    <row r="60" spans="1:34">
      <c r="C60" s="5" t="s">
        <v>445</v>
      </c>
      <c r="E60" s="5">
        <v>0</v>
      </c>
      <c r="F60" s="5">
        <v>0</v>
      </c>
      <c r="G60" s="5">
        <v>0</v>
      </c>
      <c r="H60" s="5">
        <v>2</v>
      </c>
      <c r="I60" s="5">
        <v>2</v>
      </c>
      <c r="J60" s="5">
        <v>1</v>
      </c>
      <c r="K60" s="5">
        <f t="shared" ref="K60:L63" si="88">E60*H60</f>
        <v>0</v>
      </c>
      <c r="L60" s="5">
        <f t="shared" si="88"/>
        <v>0</v>
      </c>
      <c r="M60" s="5"/>
      <c r="N60" s="5">
        <f>G60*J60</f>
        <v>0</v>
      </c>
      <c r="P60" s="284">
        <f>P59*$C$55</f>
        <v>3414528.0000000009</v>
      </c>
      <c r="R60" s="262">
        <f>P39</f>
        <v>221.58333333333334</v>
      </c>
      <c r="S60" s="262">
        <f>P40</f>
        <v>104.95833333333334</v>
      </c>
      <c r="T60" s="262">
        <f>P41</f>
        <v>104.95833333333334</v>
      </c>
      <c r="U60" s="262">
        <v>2</v>
      </c>
      <c r="V60" s="262">
        <v>2</v>
      </c>
      <c r="W60" s="262">
        <v>1</v>
      </c>
      <c r="X60" s="262">
        <f t="shared" ref="X60:Z63" si="89">R60*U60</f>
        <v>443.16666666666669</v>
      </c>
      <c r="Y60" s="262">
        <f t="shared" si="89"/>
        <v>209.91666666666669</v>
      </c>
      <c r="Z60" s="262">
        <f t="shared" si="89"/>
        <v>104.95833333333334</v>
      </c>
      <c r="AB60" s="284">
        <f>AB59*$C$55</f>
        <v>4614822.610944001</v>
      </c>
      <c r="AD60" s="284">
        <f>AD59*$C$55</f>
        <v>1200294.6109440008</v>
      </c>
      <c r="AH60" s="273"/>
    </row>
    <row r="61" spans="1:34">
      <c r="C61" s="5" t="s">
        <v>446</v>
      </c>
      <c r="E61" s="5">
        <v>0</v>
      </c>
      <c r="F61" s="5">
        <v>0</v>
      </c>
      <c r="G61" s="5">
        <v>0</v>
      </c>
      <c r="H61" s="5">
        <v>2</v>
      </c>
      <c r="I61" s="5">
        <v>2</v>
      </c>
      <c r="J61" s="5"/>
      <c r="K61" s="5">
        <f t="shared" si="88"/>
        <v>0</v>
      </c>
      <c r="L61" s="5">
        <f t="shared" si="88"/>
        <v>0</v>
      </c>
      <c r="M61" s="5"/>
      <c r="N61" s="5">
        <f>G61*J61</f>
        <v>0</v>
      </c>
      <c r="R61" s="262">
        <f>P44</f>
        <v>113.59722222222223</v>
      </c>
      <c r="S61" s="262">
        <f>P45</f>
        <v>94.159722222222229</v>
      </c>
      <c r="T61" s="262">
        <f>P46</f>
        <v>0</v>
      </c>
      <c r="U61" s="262">
        <v>2</v>
      </c>
      <c r="V61" s="262">
        <v>2</v>
      </c>
      <c r="W61" s="262"/>
      <c r="X61" s="262">
        <f t="shared" si="89"/>
        <v>227.19444444444446</v>
      </c>
      <c r="Y61" s="262">
        <f t="shared" si="89"/>
        <v>188.31944444444446</v>
      </c>
      <c r="Z61" s="262">
        <f t="shared" si="89"/>
        <v>0</v>
      </c>
      <c r="AH61" s="273"/>
    </row>
    <row r="62" spans="1:34">
      <c r="C62" s="5" t="s">
        <v>67</v>
      </c>
      <c r="E62" s="5">
        <v>250</v>
      </c>
      <c r="F62" s="5">
        <v>250</v>
      </c>
      <c r="G62" s="5">
        <v>250</v>
      </c>
      <c r="H62" s="5">
        <v>2</v>
      </c>
      <c r="I62" s="5">
        <v>2</v>
      </c>
      <c r="J62" s="5"/>
      <c r="K62" s="5">
        <f>E62*H62</f>
        <v>500</v>
      </c>
      <c r="L62" s="5">
        <f>F62*I62</f>
        <v>500</v>
      </c>
      <c r="M62" s="5"/>
      <c r="N62" s="5">
        <f>G62*J62</f>
        <v>0</v>
      </c>
      <c r="R62" s="262">
        <f>AN39</f>
        <v>442.68000000000006</v>
      </c>
      <c r="S62" s="262">
        <f>AN40</f>
        <v>110.86799999999999</v>
      </c>
      <c r="T62" s="262">
        <f>AN41</f>
        <v>0</v>
      </c>
      <c r="U62" s="262">
        <v>2</v>
      </c>
      <c r="V62" s="262">
        <v>2</v>
      </c>
      <c r="W62" s="262"/>
      <c r="X62" s="262">
        <f>R62*U62</f>
        <v>885.36000000000013</v>
      </c>
      <c r="Y62" s="262">
        <f>S62*V62</f>
        <v>221.73599999999999</v>
      </c>
      <c r="Z62" s="262">
        <f>T62*W62</f>
        <v>0</v>
      </c>
      <c r="AH62" s="273"/>
    </row>
    <row r="63" spans="1:34">
      <c r="C63" s="5" t="s">
        <v>429</v>
      </c>
      <c r="E63" s="5">
        <v>200</v>
      </c>
      <c r="F63" s="5">
        <v>200</v>
      </c>
      <c r="G63" s="5">
        <v>200</v>
      </c>
      <c r="H63" s="5">
        <v>2</v>
      </c>
      <c r="I63" s="5">
        <v>2</v>
      </c>
      <c r="J63" s="5">
        <v>1</v>
      </c>
      <c r="K63" s="5">
        <f t="shared" si="88"/>
        <v>400</v>
      </c>
      <c r="L63" s="5">
        <f t="shared" si="88"/>
        <v>400</v>
      </c>
      <c r="M63" s="5"/>
      <c r="N63" s="5">
        <f>G63*J63</f>
        <v>200</v>
      </c>
      <c r="R63" s="262">
        <f>AB39</f>
        <v>91.5</v>
      </c>
      <c r="S63" s="262">
        <f>AB40</f>
        <v>79.8</v>
      </c>
      <c r="T63" s="262">
        <f>AB41</f>
        <v>79.8</v>
      </c>
      <c r="U63" s="262">
        <v>2</v>
      </c>
      <c r="V63" s="262">
        <v>2</v>
      </c>
      <c r="W63" s="262">
        <v>1</v>
      </c>
      <c r="X63" s="262">
        <f t="shared" si="89"/>
        <v>183</v>
      </c>
      <c r="Y63" s="262">
        <f t="shared" si="89"/>
        <v>159.6</v>
      </c>
      <c r="Z63" s="262">
        <f t="shared" si="89"/>
        <v>79.8</v>
      </c>
      <c r="AH63" s="273"/>
    </row>
    <row r="64" spans="1:34">
      <c r="E64" t="s">
        <v>451</v>
      </c>
      <c r="R64" s="263" t="s">
        <v>450</v>
      </c>
      <c r="S64" s="263"/>
      <c r="T64" s="263"/>
      <c r="U64" s="263"/>
      <c r="V64" s="263"/>
      <c r="W64" s="263"/>
      <c r="X64" s="263"/>
      <c r="Y64" s="263"/>
      <c r="Z64" s="263"/>
      <c r="AH64" s="273"/>
    </row>
    <row r="65" spans="3:34">
      <c r="C65" t="s">
        <v>108</v>
      </c>
      <c r="E65" s="272" t="s">
        <v>448</v>
      </c>
      <c r="F65" s="272"/>
      <c r="G65" s="272"/>
      <c r="H65" s="272" t="s">
        <v>339</v>
      </c>
      <c r="I65" s="272"/>
      <c r="J65" s="272"/>
      <c r="K65" s="272" t="s">
        <v>104</v>
      </c>
      <c r="L65" s="272"/>
      <c r="M65" s="272"/>
      <c r="N65" s="272"/>
      <c r="P65" s="262">
        <f>SUM(K67:N70)</f>
        <v>2000</v>
      </c>
      <c r="R65" s="280" t="s">
        <v>448</v>
      </c>
      <c r="S65" s="280"/>
      <c r="T65" s="280"/>
      <c r="U65" s="280" t="s">
        <v>339</v>
      </c>
      <c r="V65" s="280"/>
      <c r="W65" s="280"/>
      <c r="X65" s="280" t="s">
        <v>104</v>
      </c>
      <c r="Y65" s="280"/>
      <c r="Z65" s="280"/>
      <c r="AB65" s="262">
        <f>SUM(X67:Z70)</f>
        <v>2124.6275555555558</v>
      </c>
      <c r="AD65" s="282">
        <f>AB65-P65</f>
        <v>124.62755555555577</v>
      </c>
      <c r="AH65" s="273"/>
    </row>
    <row r="66" spans="3:34">
      <c r="E66" s="272" t="s">
        <v>8</v>
      </c>
      <c r="F66" s="272" t="s">
        <v>9</v>
      </c>
      <c r="G66" s="272" t="s">
        <v>10</v>
      </c>
      <c r="H66" s="272" t="s">
        <v>8</v>
      </c>
      <c r="I66" s="272" t="s">
        <v>9</v>
      </c>
      <c r="J66" s="272" t="s">
        <v>10</v>
      </c>
      <c r="K66" s="272" t="s">
        <v>8</v>
      </c>
      <c r="L66" s="272" t="s">
        <v>9</v>
      </c>
      <c r="M66" s="272"/>
      <c r="N66" s="272" t="s">
        <v>10</v>
      </c>
      <c r="P66" s="279">
        <f>$C$50*P65</f>
        <v>192</v>
      </c>
      <c r="R66" s="280" t="s">
        <v>8</v>
      </c>
      <c r="S66" s="280" t="s">
        <v>9</v>
      </c>
      <c r="T66" s="280" t="s">
        <v>10</v>
      </c>
      <c r="U66" s="280" t="s">
        <v>8</v>
      </c>
      <c r="V66" s="280" t="s">
        <v>9</v>
      </c>
      <c r="W66" s="280" t="s">
        <v>10</v>
      </c>
      <c r="X66" s="280" t="s">
        <v>8</v>
      </c>
      <c r="Y66" s="280" t="s">
        <v>9</v>
      </c>
      <c r="Z66" s="280" t="s">
        <v>10</v>
      </c>
      <c r="AB66" s="279">
        <f>$C$50*AB65</f>
        <v>203.96424533333337</v>
      </c>
      <c r="AD66" s="279">
        <f>$C$50*AD65</f>
        <v>11.964245333333354</v>
      </c>
      <c r="AH66" s="273"/>
    </row>
    <row r="67" spans="3:34">
      <c r="C67" s="5" t="s">
        <v>445</v>
      </c>
      <c r="E67" s="5">
        <v>0</v>
      </c>
      <c r="F67" s="5">
        <v>0</v>
      </c>
      <c r="G67" s="5">
        <v>0</v>
      </c>
      <c r="H67" s="5">
        <v>2</v>
      </c>
      <c r="I67" s="5">
        <v>2</v>
      </c>
      <c r="J67" s="5">
        <v>1</v>
      </c>
      <c r="K67" s="5">
        <f t="shared" ref="K67:L70" si="90">E67*H67</f>
        <v>0</v>
      </c>
      <c r="L67" s="5">
        <f t="shared" si="90"/>
        <v>0</v>
      </c>
      <c r="M67" s="5"/>
      <c r="N67" s="5">
        <f>G67*J67</f>
        <v>0</v>
      </c>
      <c r="P67" s="284">
        <f>P66*$C$55</f>
        <v>3414528.0000000009</v>
      </c>
      <c r="R67" s="262">
        <f t="shared" ref="R67:T68" si="91">R60</f>
        <v>221.58333333333334</v>
      </c>
      <c r="S67" s="262">
        <f t="shared" si="91"/>
        <v>104.95833333333334</v>
      </c>
      <c r="T67" s="262">
        <f t="shared" si="91"/>
        <v>104.95833333333334</v>
      </c>
      <c r="U67" s="262">
        <v>2</v>
      </c>
      <c r="V67" s="262">
        <v>2</v>
      </c>
      <c r="W67" s="262">
        <v>1</v>
      </c>
      <c r="X67" s="262">
        <f t="shared" ref="X67:Z70" si="92">R67*U67</f>
        <v>443.16666666666669</v>
      </c>
      <c r="Y67" s="262">
        <f t="shared" si="92"/>
        <v>209.91666666666669</v>
      </c>
      <c r="Z67" s="262">
        <f t="shared" si="92"/>
        <v>104.95833333333334</v>
      </c>
      <c r="AB67" s="284">
        <f>AB66*$C$55</f>
        <v>3627300.1390080014</v>
      </c>
      <c r="AD67" s="284">
        <f>AD66*$C$55</f>
        <v>212772.13900800041</v>
      </c>
      <c r="AH67" s="273"/>
    </row>
    <row r="68" spans="3:34">
      <c r="C68" s="5" t="s">
        <v>446</v>
      </c>
      <c r="E68" s="5">
        <v>0</v>
      </c>
      <c r="F68" s="5">
        <v>0</v>
      </c>
      <c r="G68" s="5">
        <v>0</v>
      </c>
      <c r="H68" s="5">
        <v>2</v>
      </c>
      <c r="I68" s="5">
        <v>2</v>
      </c>
      <c r="J68" s="5"/>
      <c r="K68" s="5">
        <f t="shared" si="90"/>
        <v>0</v>
      </c>
      <c r="L68" s="5">
        <f t="shared" si="90"/>
        <v>0</v>
      </c>
      <c r="M68" s="5"/>
      <c r="N68" s="5">
        <f>G68*J68</f>
        <v>0</v>
      </c>
      <c r="R68" s="262">
        <f t="shared" si="91"/>
        <v>113.59722222222223</v>
      </c>
      <c r="S68" s="262">
        <f t="shared" si="91"/>
        <v>94.159722222222229</v>
      </c>
      <c r="T68" s="262">
        <f t="shared" si="91"/>
        <v>0</v>
      </c>
      <c r="U68" s="262">
        <v>2</v>
      </c>
      <c r="V68" s="262">
        <v>2</v>
      </c>
      <c r="W68" s="262"/>
      <c r="X68" s="262">
        <f t="shared" si="92"/>
        <v>227.19444444444446</v>
      </c>
      <c r="Y68" s="262">
        <f t="shared" si="92"/>
        <v>188.31944444444446</v>
      </c>
      <c r="Z68" s="262">
        <f t="shared" si="92"/>
        <v>0</v>
      </c>
      <c r="AH68" s="273"/>
    </row>
    <row r="69" spans="3:34">
      <c r="C69" s="5" t="s">
        <v>67</v>
      </c>
      <c r="E69" s="5">
        <v>250</v>
      </c>
      <c r="F69" s="5">
        <v>250</v>
      </c>
      <c r="G69" s="5">
        <v>250</v>
      </c>
      <c r="H69" s="5">
        <v>2</v>
      </c>
      <c r="I69" s="5">
        <v>2</v>
      </c>
      <c r="J69" s="5"/>
      <c r="K69" s="5">
        <f>E69*H69</f>
        <v>500</v>
      </c>
      <c r="L69" s="5">
        <f>F69*I69</f>
        <v>500</v>
      </c>
      <c r="M69" s="5"/>
      <c r="N69" s="5">
        <f>G69*J69</f>
        <v>0</v>
      </c>
      <c r="R69" s="262">
        <f>AZ39</f>
        <v>179.76000000000005</v>
      </c>
      <c r="S69" s="262">
        <f>AZ40</f>
        <v>84.575999999999993</v>
      </c>
      <c r="T69" s="262">
        <f>AX56</f>
        <v>0</v>
      </c>
      <c r="U69" s="262">
        <v>2</v>
      </c>
      <c r="V69" s="262">
        <v>2</v>
      </c>
      <c r="W69" s="262"/>
      <c r="X69" s="262">
        <f>R69*U69</f>
        <v>359.5200000000001</v>
      </c>
      <c r="Y69" s="262">
        <f>S69*V69</f>
        <v>169.15199999999999</v>
      </c>
      <c r="Z69" s="262">
        <f>T69*W69</f>
        <v>0</v>
      </c>
      <c r="AH69" s="273"/>
    </row>
    <row r="70" spans="3:34">
      <c r="C70" s="5" t="s">
        <v>429</v>
      </c>
      <c r="E70" s="5">
        <v>200</v>
      </c>
      <c r="F70" s="5">
        <v>200</v>
      </c>
      <c r="G70" s="5">
        <v>200</v>
      </c>
      <c r="H70" s="5">
        <v>2</v>
      </c>
      <c r="I70" s="5">
        <v>2</v>
      </c>
      <c r="J70" s="5">
        <v>1</v>
      </c>
      <c r="K70" s="5">
        <f t="shared" si="90"/>
        <v>400</v>
      </c>
      <c r="L70" s="5">
        <f t="shared" si="90"/>
        <v>400</v>
      </c>
      <c r="M70" s="5"/>
      <c r="N70" s="5">
        <f>G70*J70</f>
        <v>200</v>
      </c>
      <c r="R70" s="262">
        <f t="shared" ref="R70:T70" si="93">R63</f>
        <v>91.5</v>
      </c>
      <c r="S70" s="262">
        <f t="shared" si="93"/>
        <v>79.8</v>
      </c>
      <c r="T70" s="262">
        <f t="shared" si="93"/>
        <v>79.8</v>
      </c>
      <c r="U70" s="262">
        <v>2</v>
      </c>
      <c r="V70" s="262">
        <v>2</v>
      </c>
      <c r="W70" s="262">
        <v>1</v>
      </c>
      <c r="X70" s="262">
        <f t="shared" si="92"/>
        <v>183</v>
      </c>
      <c r="Y70" s="262">
        <f t="shared" si="92"/>
        <v>159.6</v>
      </c>
      <c r="Z70" s="262">
        <f t="shared" si="92"/>
        <v>79.8</v>
      </c>
      <c r="AH70" s="273"/>
    </row>
    <row r="71" spans="3:34">
      <c r="E71" t="s">
        <v>451</v>
      </c>
      <c r="R71" s="263" t="s">
        <v>450</v>
      </c>
      <c r="S71" s="263"/>
      <c r="T71" s="263"/>
      <c r="U71" s="263"/>
      <c r="V71" s="263"/>
      <c r="W71" s="263"/>
      <c r="X71" s="263"/>
      <c r="Y71" s="263"/>
      <c r="Z71" s="263"/>
      <c r="AH71" s="273"/>
    </row>
    <row r="72" spans="3:34">
      <c r="C72" t="s">
        <v>119</v>
      </c>
      <c r="E72" s="272" t="s">
        <v>448</v>
      </c>
      <c r="F72" s="272"/>
      <c r="G72" s="272"/>
      <c r="H72" s="272" t="s">
        <v>339</v>
      </c>
      <c r="I72" s="272"/>
      <c r="J72" s="272"/>
      <c r="K72" s="272" t="s">
        <v>104</v>
      </c>
      <c r="L72" s="272"/>
      <c r="M72" s="272"/>
      <c r="N72" s="272"/>
      <c r="P72" s="262">
        <f>SUM(K74:N77)</f>
        <v>2000</v>
      </c>
      <c r="R72" s="280" t="s">
        <v>448</v>
      </c>
      <c r="S72" s="280"/>
      <c r="T72" s="280"/>
      <c r="U72" s="280" t="s">
        <v>339</v>
      </c>
      <c r="V72" s="280"/>
      <c r="W72" s="280"/>
      <c r="X72" s="280" t="s">
        <v>104</v>
      </c>
      <c r="Y72" s="280"/>
      <c r="Z72" s="280"/>
      <c r="AB72" s="262">
        <f>SUM(X74:Z77)</f>
        <v>3122.8555555555558</v>
      </c>
      <c r="AD72" s="282">
        <f>AB72-P72</f>
        <v>1122.8555555555558</v>
      </c>
      <c r="AH72" s="273"/>
    </row>
    <row r="73" spans="3:34">
      <c r="E73" s="272" t="s">
        <v>8</v>
      </c>
      <c r="F73" s="272" t="s">
        <v>9</v>
      </c>
      <c r="G73" s="272" t="s">
        <v>10</v>
      </c>
      <c r="H73" s="272" t="s">
        <v>8</v>
      </c>
      <c r="I73" s="272" t="s">
        <v>9</v>
      </c>
      <c r="J73" s="272" t="s">
        <v>10</v>
      </c>
      <c r="K73" s="272" t="s">
        <v>8</v>
      </c>
      <c r="L73" s="272" t="s">
        <v>9</v>
      </c>
      <c r="M73" s="272"/>
      <c r="N73" s="272" t="s">
        <v>10</v>
      </c>
      <c r="P73" s="279">
        <f>$C$50*P72</f>
        <v>192</v>
      </c>
      <c r="R73" s="280" t="s">
        <v>8</v>
      </c>
      <c r="S73" s="280" t="s">
        <v>9</v>
      </c>
      <c r="T73" s="280" t="s">
        <v>10</v>
      </c>
      <c r="U73" s="280" t="s">
        <v>8</v>
      </c>
      <c r="V73" s="280" t="s">
        <v>9</v>
      </c>
      <c r="W73" s="280" t="s">
        <v>10</v>
      </c>
      <c r="X73" s="280" t="s">
        <v>8</v>
      </c>
      <c r="Y73" s="280" t="s">
        <v>9</v>
      </c>
      <c r="Z73" s="280" t="s">
        <v>10</v>
      </c>
      <c r="AB73" s="279">
        <f>$C$50*AB72</f>
        <v>299.79413333333338</v>
      </c>
      <c r="AD73" s="279">
        <f>$C$50*AD72</f>
        <v>107.79413333333336</v>
      </c>
      <c r="AH73" s="273"/>
    </row>
    <row r="74" spans="3:34">
      <c r="C74" s="5" t="s">
        <v>445</v>
      </c>
      <c r="E74" s="5">
        <v>0</v>
      </c>
      <c r="F74" s="5">
        <v>0</v>
      </c>
      <c r="G74" s="5">
        <v>0</v>
      </c>
      <c r="H74" s="5">
        <v>2</v>
      </c>
      <c r="I74" s="5">
        <v>2</v>
      </c>
      <c r="J74" s="5">
        <v>1</v>
      </c>
      <c r="K74" s="5">
        <f t="shared" ref="K74:L77" si="94">E74*H74</f>
        <v>0</v>
      </c>
      <c r="L74" s="5">
        <f t="shared" si="94"/>
        <v>0</v>
      </c>
      <c r="M74" s="5"/>
      <c r="N74" s="5">
        <f>G74*J74</f>
        <v>0</v>
      </c>
      <c r="P74" s="284">
        <f>P73*$C$55</f>
        <v>3414528.0000000009</v>
      </c>
      <c r="R74" s="262">
        <f t="shared" ref="R74:T75" si="95">R60</f>
        <v>221.58333333333334</v>
      </c>
      <c r="S74" s="262">
        <f t="shared" si="95"/>
        <v>104.95833333333334</v>
      </c>
      <c r="T74" s="262">
        <f t="shared" si="95"/>
        <v>104.95833333333334</v>
      </c>
      <c r="U74" s="262">
        <v>2</v>
      </c>
      <c r="V74" s="262">
        <v>2</v>
      </c>
      <c r="W74" s="262">
        <v>1</v>
      </c>
      <c r="X74" s="262">
        <f t="shared" ref="X74:Z77" si="96">R74*U74</f>
        <v>443.16666666666669</v>
      </c>
      <c r="Y74" s="262">
        <f t="shared" si="96"/>
        <v>209.91666666666669</v>
      </c>
      <c r="Z74" s="262">
        <f t="shared" si="96"/>
        <v>104.95833333333334</v>
      </c>
      <c r="AB74" s="284">
        <f>AB73*$C$55</f>
        <v>5331538.8672000021</v>
      </c>
      <c r="AD74" s="284">
        <f>AD73*$C$55</f>
        <v>1917010.8672000009</v>
      </c>
      <c r="AH74" s="273"/>
    </row>
    <row r="75" spans="3:34">
      <c r="C75" s="5" t="s">
        <v>446</v>
      </c>
      <c r="E75" s="5">
        <v>0</v>
      </c>
      <c r="F75" s="5">
        <v>0</v>
      </c>
      <c r="G75" s="5">
        <v>0</v>
      </c>
      <c r="H75" s="5">
        <v>2</v>
      </c>
      <c r="I75" s="5">
        <v>2</v>
      </c>
      <c r="J75" s="5"/>
      <c r="K75" s="5">
        <f t="shared" si="94"/>
        <v>0</v>
      </c>
      <c r="L75" s="5">
        <f t="shared" si="94"/>
        <v>0</v>
      </c>
      <c r="M75" s="5"/>
      <c r="N75" s="5">
        <f>G75*J75</f>
        <v>0</v>
      </c>
      <c r="R75" s="262">
        <f t="shared" si="95"/>
        <v>113.59722222222223</v>
      </c>
      <c r="S75" s="262">
        <f t="shared" si="95"/>
        <v>94.159722222222229</v>
      </c>
      <c r="T75" s="262">
        <f t="shared" si="95"/>
        <v>0</v>
      </c>
      <c r="U75" s="262">
        <v>2</v>
      </c>
      <c r="V75" s="262">
        <v>2</v>
      </c>
      <c r="W75" s="262"/>
      <c r="X75" s="262">
        <f t="shared" si="96"/>
        <v>227.19444444444446</v>
      </c>
      <c r="Y75" s="262">
        <f t="shared" si="96"/>
        <v>188.31944444444446</v>
      </c>
      <c r="Z75" s="262">
        <f t="shared" si="96"/>
        <v>0</v>
      </c>
      <c r="AH75" s="273"/>
    </row>
    <row r="76" spans="3:34">
      <c r="C76" s="5" t="s">
        <v>67</v>
      </c>
      <c r="E76" s="5">
        <v>250</v>
      </c>
      <c r="F76" s="5">
        <v>250</v>
      </c>
      <c r="G76" s="5">
        <v>250</v>
      </c>
      <c r="H76" s="5">
        <v>2</v>
      </c>
      <c r="I76" s="5">
        <v>2</v>
      </c>
      <c r="J76" s="5"/>
      <c r="K76" s="5">
        <f>E76*H76</f>
        <v>500</v>
      </c>
      <c r="L76" s="5">
        <f>F76*I76</f>
        <v>500</v>
      </c>
      <c r="M76" s="5"/>
      <c r="N76" s="5">
        <f>G76*J76</f>
        <v>0</v>
      </c>
      <c r="R76" s="262">
        <f>BL39</f>
        <v>633.5</v>
      </c>
      <c r="S76" s="262">
        <f>BL40</f>
        <v>129.94999999999999</v>
      </c>
      <c r="T76" s="262">
        <f>AX62</f>
        <v>0</v>
      </c>
      <c r="U76" s="262">
        <v>2</v>
      </c>
      <c r="V76" s="262">
        <v>2</v>
      </c>
      <c r="W76" s="262"/>
      <c r="X76" s="262">
        <f>R76*U76</f>
        <v>1267</v>
      </c>
      <c r="Y76" s="262">
        <f>S76*V76</f>
        <v>259.89999999999998</v>
      </c>
      <c r="Z76" s="262">
        <f>T76*W76</f>
        <v>0</v>
      </c>
      <c r="AH76" s="273"/>
    </row>
    <row r="77" spans="3:34">
      <c r="C77" s="5" t="s">
        <v>429</v>
      </c>
      <c r="E77" s="5">
        <v>200</v>
      </c>
      <c r="F77" s="5">
        <v>200</v>
      </c>
      <c r="G77" s="5">
        <v>200</v>
      </c>
      <c r="H77" s="5">
        <v>2</v>
      </c>
      <c r="I77" s="5">
        <v>2</v>
      </c>
      <c r="J77" s="5">
        <v>1</v>
      </c>
      <c r="K77" s="5">
        <f t="shared" si="94"/>
        <v>400</v>
      </c>
      <c r="L77" s="5">
        <f t="shared" si="94"/>
        <v>400</v>
      </c>
      <c r="M77" s="5"/>
      <c r="N77" s="5">
        <f>G77*J77</f>
        <v>200</v>
      </c>
      <c r="R77" s="262">
        <f t="shared" ref="R77:T77" si="97">R63</f>
        <v>91.5</v>
      </c>
      <c r="S77" s="262">
        <f t="shared" si="97"/>
        <v>79.8</v>
      </c>
      <c r="T77" s="262">
        <f t="shared" si="97"/>
        <v>79.8</v>
      </c>
      <c r="U77" s="262">
        <v>2</v>
      </c>
      <c r="V77" s="262">
        <v>2</v>
      </c>
      <c r="W77" s="262">
        <v>1</v>
      </c>
      <c r="X77" s="262">
        <f t="shared" si="96"/>
        <v>183</v>
      </c>
      <c r="Y77" s="262">
        <f t="shared" si="96"/>
        <v>159.6</v>
      </c>
      <c r="Z77" s="262">
        <f t="shared" si="96"/>
        <v>79.8</v>
      </c>
      <c r="AH77" s="273"/>
    </row>
    <row r="78" spans="3:34">
      <c r="E78" t="s">
        <v>451</v>
      </c>
      <c r="R78" s="263" t="s">
        <v>450</v>
      </c>
      <c r="S78" s="263"/>
      <c r="T78" s="263"/>
      <c r="U78" s="263"/>
      <c r="V78" s="263"/>
      <c r="W78" s="263"/>
      <c r="X78" s="263"/>
      <c r="Y78" s="263"/>
      <c r="Z78" s="263"/>
      <c r="AH78" s="273"/>
    </row>
    <row r="79" spans="3:34">
      <c r="C79" t="s">
        <v>126</v>
      </c>
      <c r="E79" s="272" t="s">
        <v>448</v>
      </c>
      <c r="F79" s="272"/>
      <c r="G79" s="272"/>
      <c r="H79" s="272" t="s">
        <v>339</v>
      </c>
      <c r="I79" s="272"/>
      <c r="J79" s="272"/>
      <c r="K79" s="272" t="s">
        <v>104</v>
      </c>
      <c r="L79" s="272"/>
      <c r="M79" s="272"/>
      <c r="N79" s="272"/>
      <c r="P79" s="262">
        <f>SUM(K81:N84)</f>
        <v>2000</v>
      </c>
      <c r="R79" s="280" t="s">
        <v>448</v>
      </c>
      <c r="S79" s="280"/>
      <c r="T79" s="280"/>
      <c r="U79" s="280" t="s">
        <v>339</v>
      </c>
      <c r="V79" s="280"/>
      <c r="W79" s="280"/>
      <c r="X79" s="280" t="s">
        <v>104</v>
      </c>
      <c r="Y79" s="280"/>
      <c r="Z79" s="280"/>
      <c r="AB79" s="262">
        <f>SUM(X81:Z84)</f>
        <v>2410.1435555555558</v>
      </c>
      <c r="AD79" s="282">
        <f>AB79-P79</f>
        <v>410.14355555555585</v>
      </c>
      <c r="AH79" s="273"/>
    </row>
    <row r="80" spans="3:34">
      <c r="E80" s="272" t="s">
        <v>8</v>
      </c>
      <c r="F80" s="272" t="s">
        <v>9</v>
      </c>
      <c r="G80" s="272" t="s">
        <v>10</v>
      </c>
      <c r="H80" s="272" t="s">
        <v>8</v>
      </c>
      <c r="I80" s="272" t="s">
        <v>9</v>
      </c>
      <c r="J80" s="272" t="s">
        <v>10</v>
      </c>
      <c r="K80" s="272" t="s">
        <v>8</v>
      </c>
      <c r="L80" s="272" t="s">
        <v>9</v>
      </c>
      <c r="M80" s="272"/>
      <c r="N80" s="272" t="s">
        <v>10</v>
      </c>
      <c r="P80" s="279">
        <f>$C$50*P79</f>
        <v>192</v>
      </c>
      <c r="R80" s="280" t="s">
        <v>8</v>
      </c>
      <c r="S80" s="280" t="s">
        <v>9</v>
      </c>
      <c r="T80" s="280" t="s">
        <v>10</v>
      </c>
      <c r="U80" s="280" t="s">
        <v>8</v>
      </c>
      <c r="V80" s="280" t="s">
        <v>9</v>
      </c>
      <c r="W80" s="280" t="s">
        <v>10</v>
      </c>
      <c r="X80" s="280" t="s">
        <v>8</v>
      </c>
      <c r="Y80" s="280" t="s">
        <v>9</v>
      </c>
      <c r="Z80" s="280" t="s">
        <v>10</v>
      </c>
      <c r="AB80" s="279">
        <f>$C$50*AB79</f>
        <v>231.37378133333337</v>
      </c>
      <c r="AD80" s="279">
        <f>$C$50*AD79</f>
        <v>39.373781333333362</v>
      </c>
      <c r="AH80" s="273"/>
    </row>
    <row r="81" spans="3:34">
      <c r="C81" s="5" t="s">
        <v>445</v>
      </c>
      <c r="E81" s="5">
        <v>0</v>
      </c>
      <c r="F81" s="5">
        <v>0</v>
      </c>
      <c r="G81" s="5">
        <v>0</v>
      </c>
      <c r="H81" s="5">
        <v>2</v>
      </c>
      <c r="I81" s="5">
        <v>2</v>
      </c>
      <c r="J81" s="5">
        <v>1</v>
      </c>
      <c r="K81" s="5">
        <f t="shared" ref="K81:L84" si="98">E81*H81</f>
        <v>0</v>
      </c>
      <c r="L81" s="5">
        <f t="shared" si="98"/>
        <v>0</v>
      </c>
      <c r="M81" s="5"/>
      <c r="N81" s="5">
        <f>G81*J81</f>
        <v>0</v>
      </c>
      <c r="P81" s="284">
        <f>P80*$C$55</f>
        <v>3414528.0000000009</v>
      </c>
      <c r="R81" s="262">
        <f t="shared" ref="R81:T82" si="99">R60</f>
        <v>221.58333333333334</v>
      </c>
      <c r="S81" s="262">
        <f t="shared" si="99"/>
        <v>104.95833333333334</v>
      </c>
      <c r="T81" s="262">
        <f t="shared" si="99"/>
        <v>104.95833333333334</v>
      </c>
      <c r="U81" s="262">
        <v>2</v>
      </c>
      <c r="V81" s="262">
        <v>2</v>
      </c>
      <c r="W81" s="262">
        <v>1</v>
      </c>
      <c r="X81" s="262">
        <f t="shared" ref="X81:Z84" si="100">R81*U81</f>
        <v>443.16666666666669</v>
      </c>
      <c r="Y81" s="262">
        <f t="shared" si="100"/>
        <v>209.91666666666669</v>
      </c>
      <c r="Z81" s="262">
        <f t="shared" si="100"/>
        <v>104.95833333333334</v>
      </c>
      <c r="AB81" s="284">
        <f>AB80*$C$55</f>
        <v>4114751.3272320013</v>
      </c>
      <c r="AD81" s="284">
        <f>AD80*$C$55</f>
        <v>700223.32723200065</v>
      </c>
      <c r="AH81" s="273"/>
    </row>
    <row r="82" spans="3:34">
      <c r="C82" s="5" t="s">
        <v>446</v>
      </c>
      <c r="E82" s="5">
        <v>0</v>
      </c>
      <c r="F82" s="5">
        <v>0</v>
      </c>
      <c r="G82" s="5">
        <v>0</v>
      </c>
      <c r="H82" s="5">
        <v>2</v>
      </c>
      <c r="I82" s="5">
        <v>2</v>
      </c>
      <c r="J82" s="5"/>
      <c r="K82" s="5">
        <f t="shared" si="98"/>
        <v>0</v>
      </c>
      <c r="L82" s="5">
        <f t="shared" si="98"/>
        <v>0</v>
      </c>
      <c r="M82" s="5"/>
      <c r="N82" s="5">
        <f>G82*J82</f>
        <v>0</v>
      </c>
      <c r="R82" s="262">
        <f t="shared" si="99"/>
        <v>113.59722222222223</v>
      </c>
      <c r="S82" s="262">
        <f t="shared" si="99"/>
        <v>94.159722222222229</v>
      </c>
      <c r="T82" s="262">
        <f t="shared" si="99"/>
        <v>0</v>
      </c>
      <c r="U82" s="262">
        <v>2</v>
      </c>
      <c r="V82" s="262">
        <v>2</v>
      </c>
      <c r="W82" s="262"/>
      <c r="X82" s="262">
        <f t="shared" si="100"/>
        <v>227.19444444444446</v>
      </c>
      <c r="Y82" s="262">
        <f t="shared" si="100"/>
        <v>188.31944444444446</v>
      </c>
      <c r="Z82" s="262">
        <f t="shared" si="100"/>
        <v>0</v>
      </c>
      <c r="AH82" s="273"/>
    </row>
    <row r="83" spans="3:34">
      <c r="C83" s="5" t="s">
        <v>67</v>
      </c>
      <c r="E83" s="5">
        <v>250</v>
      </c>
      <c r="F83" s="5">
        <v>250</v>
      </c>
      <c r="G83" s="5">
        <v>250</v>
      </c>
      <c r="H83" s="5">
        <v>2</v>
      </c>
      <c r="I83" s="5">
        <v>2</v>
      </c>
      <c r="J83" s="5"/>
      <c r="K83" s="5">
        <f>E83*H83</f>
        <v>500</v>
      </c>
      <c r="L83" s="5">
        <f>F83*I83</f>
        <v>500</v>
      </c>
      <c r="M83" s="5"/>
      <c r="N83" s="5">
        <f>G83*J83</f>
        <v>0</v>
      </c>
      <c r="R83" s="262">
        <f>BX39</f>
        <v>309.53999999999996</v>
      </c>
      <c r="S83" s="262">
        <f>BX40</f>
        <v>97.554000000000002</v>
      </c>
      <c r="T83" s="262">
        <f>AX69</f>
        <v>0</v>
      </c>
      <c r="U83" s="262">
        <v>2</v>
      </c>
      <c r="V83" s="262">
        <v>2</v>
      </c>
      <c r="W83" s="262"/>
      <c r="X83" s="262">
        <f>R83*U83</f>
        <v>619.07999999999993</v>
      </c>
      <c r="Y83" s="262">
        <f>S83*V83</f>
        <v>195.108</v>
      </c>
      <c r="Z83" s="262">
        <f>T83*W83</f>
        <v>0</v>
      </c>
      <c r="AH83" s="273"/>
    </row>
    <row r="84" spans="3:34">
      <c r="C84" s="5" t="s">
        <v>429</v>
      </c>
      <c r="E84" s="5">
        <v>200</v>
      </c>
      <c r="F84" s="5">
        <v>200</v>
      </c>
      <c r="G84" s="5">
        <v>200</v>
      </c>
      <c r="H84" s="5">
        <v>2</v>
      </c>
      <c r="I84" s="5">
        <v>2</v>
      </c>
      <c r="J84" s="5">
        <v>1</v>
      </c>
      <c r="K84" s="5">
        <f t="shared" si="98"/>
        <v>400</v>
      </c>
      <c r="L84" s="5">
        <f t="shared" si="98"/>
        <v>400</v>
      </c>
      <c r="M84" s="5"/>
      <c r="N84" s="5">
        <f>G84*J84</f>
        <v>200</v>
      </c>
      <c r="R84" s="262">
        <f t="shared" ref="R84:T84" si="101">R63</f>
        <v>91.5</v>
      </c>
      <c r="S84" s="262">
        <f t="shared" si="101"/>
        <v>79.8</v>
      </c>
      <c r="T84" s="262">
        <f t="shared" si="101"/>
        <v>79.8</v>
      </c>
      <c r="U84" s="262">
        <v>2</v>
      </c>
      <c r="V84" s="262">
        <v>2</v>
      </c>
      <c r="W84" s="262">
        <v>1</v>
      </c>
      <c r="X84" s="262">
        <f t="shared" si="100"/>
        <v>183</v>
      </c>
      <c r="Y84" s="262">
        <f t="shared" si="100"/>
        <v>159.6</v>
      </c>
      <c r="Z84" s="262">
        <f t="shared" si="100"/>
        <v>79.8</v>
      </c>
      <c r="AH84" s="273"/>
    </row>
    <row r="85" spans="3:34">
      <c r="E85" t="s">
        <v>451</v>
      </c>
      <c r="R85" s="263" t="s">
        <v>450</v>
      </c>
      <c r="S85" s="263"/>
      <c r="T85" s="263"/>
      <c r="U85" s="263"/>
      <c r="V85" s="263"/>
      <c r="W85" s="263"/>
      <c r="X85" s="263"/>
      <c r="Y85" s="263"/>
      <c r="Z85" s="263"/>
      <c r="AH85" s="273"/>
    </row>
    <row r="86" spans="3:34">
      <c r="C86" t="s">
        <v>130</v>
      </c>
      <c r="E86" s="272" t="s">
        <v>448</v>
      </c>
      <c r="F86" s="272"/>
      <c r="G86" s="272"/>
      <c r="H86" s="272" t="s">
        <v>339</v>
      </c>
      <c r="I86" s="272"/>
      <c r="J86" s="272"/>
      <c r="K86" s="272" t="s">
        <v>104</v>
      </c>
      <c r="L86" s="272"/>
      <c r="M86" s="272"/>
      <c r="N86" s="272"/>
      <c r="P86" s="262">
        <f>SUM(K88:N91)</f>
        <v>2000</v>
      </c>
      <c r="R86" s="280" t="s">
        <v>448</v>
      </c>
      <c r="S86" s="280"/>
      <c r="T86" s="280"/>
      <c r="U86" s="280" t="s">
        <v>339</v>
      </c>
      <c r="V86" s="280"/>
      <c r="W86" s="280"/>
      <c r="X86" s="280" t="s">
        <v>104</v>
      </c>
      <c r="Y86" s="280"/>
      <c r="Z86" s="280"/>
      <c r="AB86" s="262">
        <f>SUM(X88:Z91)</f>
        <v>2333.7595555555558</v>
      </c>
      <c r="AD86" s="282">
        <f>AB86-P86</f>
        <v>333.75955555555583</v>
      </c>
      <c r="AH86" s="273"/>
    </row>
    <row r="87" spans="3:34">
      <c r="E87" s="272" t="s">
        <v>8</v>
      </c>
      <c r="F87" s="272" t="s">
        <v>9</v>
      </c>
      <c r="G87" s="272" t="s">
        <v>10</v>
      </c>
      <c r="H87" s="272" t="s">
        <v>8</v>
      </c>
      <c r="I87" s="272" t="s">
        <v>9</v>
      </c>
      <c r="J87" s="272" t="s">
        <v>10</v>
      </c>
      <c r="K87" s="272" t="s">
        <v>8</v>
      </c>
      <c r="L87" s="272" t="s">
        <v>9</v>
      </c>
      <c r="M87" s="272"/>
      <c r="N87" s="272" t="s">
        <v>10</v>
      </c>
      <c r="P87" s="279">
        <f>$C$50*P86</f>
        <v>192</v>
      </c>
      <c r="R87" s="280" t="s">
        <v>8</v>
      </c>
      <c r="S87" s="280" t="s">
        <v>9</v>
      </c>
      <c r="T87" s="280" t="s">
        <v>10</v>
      </c>
      <c r="U87" s="280" t="s">
        <v>8</v>
      </c>
      <c r="V87" s="280" t="s">
        <v>9</v>
      </c>
      <c r="W87" s="280" t="s">
        <v>10</v>
      </c>
      <c r="X87" s="280" t="s">
        <v>8</v>
      </c>
      <c r="Y87" s="280" t="s">
        <v>9</v>
      </c>
      <c r="Z87" s="280" t="s">
        <v>10</v>
      </c>
      <c r="AB87" s="279">
        <f>$C$50*AB86</f>
        <v>224.04091733333337</v>
      </c>
      <c r="AD87" s="279">
        <f>$C$50*AD86</f>
        <v>32.040917333333361</v>
      </c>
      <c r="AH87" s="273"/>
    </row>
    <row r="88" spans="3:34">
      <c r="C88" s="5" t="s">
        <v>445</v>
      </c>
      <c r="E88" s="5">
        <v>0</v>
      </c>
      <c r="F88" s="5">
        <v>0</v>
      </c>
      <c r="G88" s="5">
        <v>0</v>
      </c>
      <c r="H88" s="5">
        <v>2</v>
      </c>
      <c r="I88" s="5">
        <v>2</v>
      </c>
      <c r="J88" s="5">
        <v>1</v>
      </c>
      <c r="K88" s="5">
        <f t="shared" ref="K88:L91" si="102">E88*H88</f>
        <v>0</v>
      </c>
      <c r="L88" s="5">
        <f t="shared" si="102"/>
        <v>0</v>
      </c>
      <c r="M88" s="5"/>
      <c r="N88" s="5">
        <f>G88*J88</f>
        <v>0</v>
      </c>
      <c r="P88" s="284">
        <f>P87*$C$55</f>
        <v>3414528.0000000009</v>
      </c>
      <c r="R88" s="262">
        <f t="shared" ref="R88:T89" si="103">R60</f>
        <v>221.58333333333334</v>
      </c>
      <c r="S88" s="262">
        <f t="shared" si="103"/>
        <v>104.95833333333334</v>
      </c>
      <c r="T88" s="262">
        <f t="shared" si="103"/>
        <v>104.95833333333334</v>
      </c>
      <c r="U88" s="262">
        <v>2</v>
      </c>
      <c r="V88" s="262">
        <v>2</v>
      </c>
      <c r="W88" s="262">
        <v>1</v>
      </c>
      <c r="X88" s="262">
        <f t="shared" ref="X88:Z91" si="104">R88*U88</f>
        <v>443.16666666666669</v>
      </c>
      <c r="Y88" s="262">
        <f t="shared" si="104"/>
        <v>209.91666666666669</v>
      </c>
      <c r="Z88" s="262">
        <f t="shared" si="104"/>
        <v>104.95833333333334</v>
      </c>
      <c r="AB88" s="284">
        <f>AB87*$C$55</f>
        <v>3984343.6738560013</v>
      </c>
      <c r="AD88" s="284">
        <f>AD87*$C$55</f>
        <v>569815.67385600065</v>
      </c>
      <c r="AH88" s="273"/>
    </row>
    <row r="89" spans="3:34">
      <c r="C89" s="5" t="s">
        <v>446</v>
      </c>
      <c r="E89" s="5">
        <v>0</v>
      </c>
      <c r="F89" s="5">
        <v>0</v>
      </c>
      <c r="G89" s="5">
        <v>0</v>
      </c>
      <c r="H89" s="5">
        <v>2</v>
      </c>
      <c r="I89" s="5">
        <v>2</v>
      </c>
      <c r="J89" s="5"/>
      <c r="K89" s="5">
        <f t="shared" si="102"/>
        <v>0</v>
      </c>
      <c r="L89" s="5">
        <f t="shared" si="102"/>
        <v>0</v>
      </c>
      <c r="M89" s="5"/>
      <c r="N89" s="5">
        <f>G89*J89</f>
        <v>0</v>
      </c>
      <c r="R89" s="262">
        <f t="shared" si="103"/>
        <v>113.59722222222223</v>
      </c>
      <c r="S89" s="262">
        <f t="shared" si="103"/>
        <v>94.159722222222229</v>
      </c>
      <c r="T89" s="262">
        <f t="shared" si="103"/>
        <v>0</v>
      </c>
      <c r="U89" s="262">
        <v>2</v>
      </c>
      <c r="V89" s="262">
        <v>2</v>
      </c>
      <c r="W89" s="262"/>
      <c r="X89" s="262">
        <f t="shared" si="104"/>
        <v>227.19444444444446</v>
      </c>
      <c r="Y89" s="262">
        <f t="shared" si="104"/>
        <v>188.31944444444446</v>
      </c>
      <c r="Z89" s="262">
        <f t="shared" si="104"/>
        <v>0</v>
      </c>
      <c r="AH89" s="273"/>
    </row>
    <row r="90" spans="3:34">
      <c r="C90" s="5" t="s">
        <v>67</v>
      </c>
      <c r="E90" s="5">
        <v>250</v>
      </c>
      <c r="F90" s="5">
        <v>250</v>
      </c>
      <c r="G90" s="5">
        <v>250</v>
      </c>
      <c r="H90" s="5">
        <v>2</v>
      </c>
      <c r="I90" s="5">
        <v>2</v>
      </c>
      <c r="J90" s="5"/>
      <c r="K90" s="5">
        <f>E90*H90</f>
        <v>500</v>
      </c>
      <c r="L90" s="5">
        <f>F90*I90</f>
        <v>500</v>
      </c>
      <c r="M90" s="5"/>
      <c r="N90" s="5">
        <f>G90*J90</f>
        <v>0</v>
      </c>
      <c r="R90" s="262">
        <f>CJ39</f>
        <v>274.82</v>
      </c>
      <c r="S90" s="262">
        <f>CJ40</f>
        <v>94.081999999999994</v>
      </c>
      <c r="T90" s="262">
        <f>AX76</f>
        <v>0</v>
      </c>
      <c r="U90" s="262">
        <v>2</v>
      </c>
      <c r="V90" s="262">
        <v>2</v>
      </c>
      <c r="W90" s="262"/>
      <c r="X90" s="262">
        <f>R90*U90</f>
        <v>549.64</v>
      </c>
      <c r="Y90" s="262">
        <f>S90*V90</f>
        <v>188.16399999999999</v>
      </c>
      <c r="Z90" s="262">
        <f>T90*W90</f>
        <v>0</v>
      </c>
      <c r="AH90" s="273"/>
    </row>
    <row r="91" spans="3:34">
      <c r="C91" s="5" t="s">
        <v>429</v>
      </c>
      <c r="E91" s="5">
        <v>200</v>
      </c>
      <c r="F91" s="5">
        <v>200</v>
      </c>
      <c r="G91" s="5">
        <v>200</v>
      </c>
      <c r="H91" s="5">
        <v>2</v>
      </c>
      <c r="I91" s="5">
        <v>2</v>
      </c>
      <c r="J91" s="5">
        <v>1</v>
      </c>
      <c r="K91" s="5">
        <f t="shared" si="102"/>
        <v>400</v>
      </c>
      <c r="L91" s="5">
        <f t="shared" si="102"/>
        <v>400</v>
      </c>
      <c r="M91" s="5"/>
      <c r="N91" s="5">
        <f>G91*J91</f>
        <v>200</v>
      </c>
      <c r="R91" s="262">
        <f t="shared" ref="R91:T91" si="105">R63</f>
        <v>91.5</v>
      </c>
      <c r="S91" s="262">
        <f t="shared" si="105"/>
        <v>79.8</v>
      </c>
      <c r="T91" s="262">
        <f t="shared" si="105"/>
        <v>79.8</v>
      </c>
      <c r="U91" s="262">
        <v>2</v>
      </c>
      <c r="V91" s="262">
        <v>2</v>
      </c>
      <c r="W91" s="262">
        <v>1</v>
      </c>
      <c r="X91" s="262">
        <f t="shared" si="104"/>
        <v>183</v>
      </c>
      <c r="Y91" s="262">
        <f t="shared" si="104"/>
        <v>159.6</v>
      </c>
      <c r="Z91" s="262">
        <f t="shared" si="104"/>
        <v>79.8</v>
      </c>
      <c r="AH91" s="273"/>
    </row>
    <row r="92" spans="3:34">
      <c r="AH92" s="273"/>
    </row>
    <row r="93" spans="3:34">
      <c r="AH93" s="273"/>
    </row>
    <row r="94" spans="3:34">
      <c r="AH94" s="273"/>
    </row>
    <row r="95" spans="3:34">
      <c r="AH95" s="273"/>
    </row>
    <row r="96" spans="3:34">
      <c r="AH96" s="273"/>
    </row>
  </sheetData>
  <mergeCells count="28">
    <mergeCell ref="E5:P5"/>
    <mergeCell ref="R5:AB5"/>
    <mergeCell ref="AD5:AN5"/>
    <mergeCell ref="E6:K6"/>
    <mergeCell ref="L6:O6"/>
    <mergeCell ref="P6:P7"/>
    <mergeCell ref="R6:X6"/>
    <mergeCell ref="Y6:AA6"/>
    <mergeCell ref="AB6:AB7"/>
    <mergeCell ref="AD6:AH6"/>
    <mergeCell ref="AI6:AM6"/>
    <mergeCell ref="AN6:AN7"/>
    <mergeCell ref="AP5:AZ5"/>
    <mergeCell ref="AP6:AT6"/>
    <mergeCell ref="AU6:AY6"/>
    <mergeCell ref="AZ6:AZ7"/>
    <mergeCell ref="BZ5:CJ5"/>
    <mergeCell ref="BZ6:CD6"/>
    <mergeCell ref="CE6:CI6"/>
    <mergeCell ref="CJ6:CJ7"/>
    <mergeCell ref="BB5:BL5"/>
    <mergeCell ref="BB6:BF6"/>
    <mergeCell ref="BG6:BK6"/>
    <mergeCell ref="BL6:BL7"/>
    <mergeCell ref="BN5:BX5"/>
    <mergeCell ref="BN6:BR6"/>
    <mergeCell ref="BS6:BW6"/>
    <mergeCell ref="BX6:BX7"/>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R89"/>
  <sheetViews>
    <sheetView topLeftCell="A60" zoomScale="85" zoomScaleNormal="85" workbookViewId="0">
      <selection activeCell="R83" sqref="R83"/>
    </sheetView>
  </sheetViews>
  <sheetFormatPr defaultRowHeight="18.75" outlineLevelRow="1"/>
  <cols>
    <col min="1" max="1" width="2.625" style="38" customWidth="1"/>
    <col min="2" max="2" width="27.625" style="38" customWidth="1"/>
    <col min="3" max="3" width="19.375" style="38" bestFit="1" customWidth="1"/>
    <col min="4" max="5" width="17.75" style="38" customWidth="1"/>
    <col min="6" max="6" width="15.625" style="292" customWidth="1"/>
    <col min="7" max="7" width="15.625" style="38" customWidth="1"/>
    <col min="8" max="12" width="13.625" style="291" customWidth="1"/>
    <col min="13" max="15" width="13.625" style="38" customWidth="1"/>
    <col min="16" max="16" width="2.625" style="38" customWidth="1"/>
    <col min="17" max="18" width="13.625" style="38" customWidth="1"/>
    <col min="19" max="16384" width="9" style="38"/>
  </cols>
  <sheetData>
    <row r="1" spans="1:14">
      <c r="A1" s="38" t="s">
        <v>553</v>
      </c>
    </row>
    <row r="2" spans="1:14">
      <c r="B2" s="38" t="s">
        <v>552</v>
      </c>
    </row>
    <row r="3" spans="1:14">
      <c r="B3" s="330" t="s">
        <v>551</v>
      </c>
    </row>
    <row r="4" spans="1:14">
      <c r="B4" s="330" t="s">
        <v>550</v>
      </c>
    </row>
    <row r="5" spans="1:14">
      <c r="B5" s="330" t="s">
        <v>549</v>
      </c>
    </row>
    <row r="6" spans="1:14">
      <c r="B6" s="330" t="s">
        <v>548</v>
      </c>
    </row>
    <row r="7" spans="1:14">
      <c r="B7" s="330"/>
    </row>
    <row r="8" spans="1:14">
      <c r="A8" s="330" t="s">
        <v>547</v>
      </c>
    </row>
    <row r="9" spans="1:14">
      <c r="A9" s="330"/>
      <c r="B9" s="330" t="s">
        <v>546</v>
      </c>
    </row>
    <row r="10" spans="1:14">
      <c r="B10" s="352" t="s">
        <v>545</v>
      </c>
    </row>
    <row r="11" spans="1:14">
      <c r="B11" s="99" t="s">
        <v>535</v>
      </c>
      <c r="C11" s="351" t="s">
        <v>544</v>
      </c>
      <c r="D11" s="351" t="s">
        <v>543</v>
      </c>
      <c r="E11" s="399" t="s">
        <v>542</v>
      </c>
      <c r="F11" s="400"/>
      <c r="G11" s="400"/>
      <c r="H11" s="400"/>
      <c r="I11" s="400"/>
      <c r="J11" s="400"/>
      <c r="K11" s="400"/>
      <c r="L11" s="400"/>
    </row>
    <row r="12" spans="1:14">
      <c r="B12" s="100" t="s">
        <v>541</v>
      </c>
      <c r="C12" s="341" t="s">
        <v>440</v>
      </c>
      <c r="D12" s="349" t="s">
        <v>485</v>
      </c>
      <c r="E12" s="401"/>
      <c r="F12" s="402"/>
      <c r="G12" s="402"/>
      <c r="H12" s="402"/>
      <c r="I12" s="402"/>
      <c r="J12" s="402"/>
      <c r="K12" s="402"/>
      <c r="L12" s="402"/>
    </row>
    <row r="13" spans="1:14">
      <c r="B13" s="100" t="s">
        <v>20</v>
      </c>
      <c r="C13" s="341" t="s">
        <v>17</v>
      </c>
      <c r="D13" s="341" t="s">
        <v>440</v>
      </c>
      <c r="E13" s="401" t="s">
        <v>539</v>
      </c>
      <c r="F13" s="402"/>
      <c r="G13" s="402"/>
      <c r="H13" s="402"/>
      <c r="I13" s="402"/>
      <c r="J13" s="402"/>
      <c r="K13" s="402"/>
      <c r="L13" s="402"/>
      <c r="M13" s="350"/>
      <c r="N13" s="350"/>
    </row>
    <row r="14" spans="1:14" ht="54" customHeight="1">
      <c r="B14" s="100" t="s">
        <v>22</v>
      </c>
      <c r="C14" s="349" t="s">
        <v>440</v>
      </c>
      <c r="D14" s="341" t="s">
        <v>440</v>
      </c>
      <c r="E14" s="401" t="s">
        <v>540</v>
      </c>
      <c r="F14" s="402"/>
      <c r="G14" s="402"/>
      <c r="H14" s="402"/>
      <c r="I14" s="402"/>
      <c r="J14" s="402"/>
      <c r="K14" s="402"/>
      <c r="L14" s="402"/>
      <c r="M14" s="350"/>
      <c r="N14" s="350"/>
    </row>
    <row r="15" spans="1:14">
      <c r="B15" s="100" t="s">
        <v>189</v>
      </c>
      <c r="C15" s="341" t="s">
        <v>17</v>
      </c>
      <c r="D15" s="349" t="s">
        <v>485</v>
      </c>
      <c r="E15" s="401"/>
      <c r="F15" s="402"/>
      <c r="G15" s="402"/>
      <c r="H15" s="402"/>
      <c r="I15" s="402"/>
      <c r="J15" s="402"/>
      <c r="K15" s="402"/>
      <c r="L15" s="402"/>
      <c r="M15" s="350"/>
      <c r="N15" s="350"/>
    </row>
    <row r="16" spans="1:14">
      <c r="B16" s="100" t="s">
        <v>26</v>
      </c>
      <c r="C16" s="341" t="s">
        <v>440</v>
      </c>
      <c r="D16" s="349" t="s">
        <v>485</v>
      </c>
      <c r="E16" s="401"/>
      <c r="F16" s="402"/>
      <c r="G16" s="402"/>
      <c r="H16" s="402"/>
      <c r="I16" s="402"/>
      <c r="J16" s="402"/>
      <c r="K16" s="402"/>
      <c r="L16" s="402"/>
      <c r="M16" s="350"/>
    </row>
    <row r="17" spans="1:18">
      <c r="B17" s="100" t="s">
        <v>27</v>
      </c>
      <c r="C17" s="341" t="s">
        <v>17</v>
      </c>
      <c r="D17" s="349" t="s">
        <v>485</v>
      </c>
      <c r="E17" s="401"/>
      <c r="F17" s="402"/>
      <c r="G17" s="402"/>
      <c r="H17" s="402"/>
      <c r="I17" s="402"/>
      <c r="J17" s="402"/>
      <c r="K17" s="402"/>
      <c r="L17" s="402"/>
      <c r="M17" s="350"/>
      <c r="Q17" s="348" t="s">
        <v>45</v>
      </c>
      <c r="R17" s="347">
        <v>1.3</v>
      </c>
    </row>
    <row r="18" spans="1:18">
      <c r="B18" s="100" t="s">
        <v>29</v>
      </c>
      <c r="C18" s="341" t="s">
        <v>17</v>
      </c>
      <c r="D18" s="349" t="s">
        <v>485</v>
      </c>
      <c r="E18" s="401"/>
      <c r="F18" s="402"/>
      <c r="G18" s="402"/>
      <c r="H18" s="402"/>
      <c r="I18" s="402"/>
      <c r="J18" s="402"/>
      <c r="K18" s="402"/>
      <c r="L18" s="402"/>
      <c r="Q18" s="348" t="s">
        <v>16</v>
      </c>
      <c r="R18" s="347">
        <v>114</v>
      </c>
    </row>
    <row r="19" spans="1:18">
      <c r="B19" s="100" t="s">
        <v>31</v>
      </c>
      <c r="C19" s="341" t="s">
        <v>17</v>
      </c>
      <c r="D19" s="349" t="s">
        <v>485</v>
      </c>
      <c r="E19" s="401" t="s">
        <v>539</v>
      </c>
      <c r="F19" s="402"/>
      <c r="G19" s="402"/>
      <c r="H19" s="402"/>
      <c r="I19" s="402"/>
      <c r="J19" s="402"/>
      <c r="K19" s="402"/>
      <c r="L19" s="402"/>
      <c r="Q19" s="348" t="s">
        <v>47</v>
      </c>
      <c r="R19" s="347">
        <v>120</v>
      </c>
    </row>
    <row r="21" spans="1:18">
      <c r="A21" s="38" t="s">
        <v>538</v>
      </c>
    </row>
    <row r="22" spans="1:18">
      <c r="B22" s="330" t="s">
        <v>537</v>
      </c>
    </row>
    <row r="23" spans="1:18">
      <c r="B23" s="330" t="s">
        <v>536</v>
      </c>
    </row>
    <row r="24" spans="1:18" ht="37.5" customHeight="1">
      <c r="B24" s="99" t="s">
        <v>535</v>
      </c>
      <c r="C24" s="346" t="s">
        <v>534</v>
      </c>
      <c r="D24" s="345" t="s">
        <v>533</v>
      </c>
      <c r="E24" s="99" t="s">
        <v>532</v>
      </c>
      <c r="F24" s="328" t="s">
        <v>99</v>
      </c>
      <c r="G24" s="344" t="s">
        <v>172</v>
      </c>
      <c r="H24" s="310" t="s">
        <v>209</v>
      </c>
      <c r="I24" s="310" t="s">
        <v>210</v>
      </c>
      <c r="J24" s="310" t="s">
        <v>211</v>
      </c>
      <c r="K24" s="310" t="s">
        <v>212</v>
      </c>
      <c r="L24" s="310" t="s">
        <v>213</v>
      </c>
      <c r="M24" s="309" t="s">
        <v>104</v>
      </c>
      <c r="N24" s="309" t="s">
        <v>475</v>
      </c>
      <c r="O24" s="309" t="s">
        <v>474</v>
      </c>
      <c r="Q24" s="311" t="s">
        <v>531</v>
      </c>
      <c r="R24" s="309" t="s">
        <v>530</v>
      </c>
    </row>
    <row r="25" spans="1:18" ht="37.5">
      <c r="B25" s="100" t="s">
        <v>493</v>
      </c>
      <c r="C25" s="332" t="s">
        <v>529</v>
      </c>
      <c r="D25" s="332" t="s">
        <v>528</v>
      </c>
      <c r="E25" s="337" t="s">
        <v>511</v>
      </c>
      <c r="F25" s="336" t="s">
        <v>500</v>
      </c>
      <c r="G25" s="335">
        <v>1.4</v>
      </c>
      <c r="H25" s="297">
        <f>24*30*$G25*2</f>
        <v>2015.9999999999998</v>
      </c>
      <c r="I25" s="304"/>
      <c r="J25" s="297">
        <f>24*30*$G25*2</f>
        <v>2015.9999999999998</v>
      </c>
      <c r="K25" s="297">
        <f>24*30*$G25*2</f>
        <v>2015.9999999999998</v>
      </c>
      <c r="L25" s="297">
        <f>24*30*$G25*2</f>
        <v>2015.9999999999998</v>
      </c>
      <c r="M25" s="297">
        <f>SUM(H25:L25)</f>
        <v>8063.9999999999991</v>
      </c>
      <c r="N25" s="296">
        <f>CEILING(M25*$R$18*$R$17,1000)/1000*12</f>
        <v>14352</v>
      </c>
      <c r="O25" s="296">
        <f>CEILING(M25*$R$18*$R$17,1000)/1000*$R$19</f>
        <v>143520</v>
      </c>
      <c r="Q25" s="334">
        <f>(24*30)/(24*30)</f>
        <v>1</v>
      </c>
      <c r="R25" s="333" t="s">
        <v>440</v>
      </c>
    </row>
    <row r="26" spans="1:18" ht="37.5">
      <c r="B26" s="100" t="s">
        <v>490</v>
      </c>
      <c r="C26" s="332" t="s">
        <v>527</v>
      </c>
      <c r="D26" s="332" t="s">
        <v>526</v>
      </c>
      <c r="E26" s="337" t="s">
        <v>511</v>
      </c>
      <c r="F26" s="336" t="s">
        <v>500</v>
      </c>
      <c r="G26" s="335">
        <v>0.7</v>
      </c>
      <c r="H26" s="304"/>
      <c r="I26" s="297">
        <f>24*30*$G26*2</f>
        <v>1007.9999999999999</v>
      </c>
      <c r="J26" s="304"/>
      <c r="K26" s="304"/>
      <c r="L26" s="304"/>
      <c r="M26" s="297">
        <f>SUM(H26:L26)</f>
        <v>1007.9999999999999</v>
      </c>
      <c r="N26" s="296">
        <f>CEILING(M26*$R$18*$R$17,1000)/1000*12</f>
        <v>1800</v>
      </c>
      <c r="O26" s="296">
        <f>CEILING(M26*$R$18*$R$17,1000)/1000*$R$19</f>
        <v>18000</v>
      </c>
      <c r="Q26" s="334">
        <f>(24*30)/(24*30)</f>
        <v>1</v>
      </c>
      <c r="R26" s="333" t="s">
        <v>440</v>
      </c>
    </row>
    <row r="27" spans="1:18" ht="37.5">
      <c r="B27" s="100" t="s">
        <v>525</v>
      </c>
      <c r="C27" s="332" t="s">
        <v>524</v>
      </c>
      <c r="D27" s="332" t="s">
        <v>523</v>
      </c>
      <c r="E27" s="337" t="s">
        <v>501</v>
      </c>
      <c r="F27" s="336" t="s">
        <v>500</v>
      </c>
      <c r="G27" s="335">
        <v>0.81599999999999995</v>
      </c>
      <c r="H27" s="297">
        <f>16*30*$G27*2</f>
        <v>783.3599999999999</v>
      </c>
      <c r="I27" s="304"/>
      <c r="J27" s="297">
        <f>16*30*$G27*2</f>
        <v>783.3599999999999</v>
      </c>
      <c r="K27" s="297">
        <f>16*30*$G27*2</f>
        <v>783.3599999999999</v>
      </c>
      <c r="L27" s="297">
        <f>16*30*$G27*2</f>
        <v>783.3599999999999</v>
      </c>
      <c r="M27" s="297">
        <f>SUM(H27:L27)</f>
        <v>3133.4399999999996</v>
      </c>
      <c r="N27" s="296">
        <f>CEILING(M27*$R$18*$R$17,1000)/1000*12</f>
        <v>5580</v>
      </c>
      <c r="O27" s="296">
        <f>CEILING(M27*$R$18*$R$17,1000)/1000*$R$19</f>
        <v>55800</v>
      </c>
      <c r="Q27" s="334">
        <f>(16*30)/(24*30)</f>
        <v>0.66666666666666663</v>
      </c>
      <c r="R27" s="333" t="s">
        <v>504</v>
      </c>
    </row>
    <row r="28" spans="1:18" ht="37.5">
      <c r="B28" s="100" t="s">
        <v>522</v>
      </c>
      <c r="C28" s="332" t="s">
        <v>521</v>
      </c>
      <c r="D28" s="332" t="s">
        <v>518</v>
      </c>
      <c r="E28" s="337" t="s">
        <v>501</v>
      </c>
      <c r="F28" s="336" t="s">
        <v>500</v>
      </c>
      <c r="G28" s="335">
        <v>0.40799999999999997</v>
      </c>
      <c r="H28" s="304"/>
      <c r="I28" s="297">
        <f>16*30*$G28*2</f>
        <v>391.67999999999995</v>
      </c>
      <c r="J28" s="304"/>
      <c r="K28" s="304"/>
      <c r="L28" s="304"/>
      <c r="M28" s="297">
        <f>SUM(H28:L28)</f>
        <v>391.67999999999995</v>
      </c>
      <c r="N28" s="296">
        <f>CEILING(M28*$R$18*$R$17,1000)/1000*12</f>
        <v>708</v>
      </c>
      <c r="O28" s="296">
        <f>CEILING(M28*$R$18*$R$17,1000)/1000*$R$19</f>
        <v>7080</v>
      </c>
      <c r="Q28" s="334">
        <f>(16*30)/(24*30)</f>
        <v>0.66666666666666663</v>
      </c>
      <c r="R28" s="333" t="s">
        <v>504</v>
      </c>
    </row>
    <row r="29" spans="1:18" ht="37.5">
      <c r="B29" s="100" t="s">
        <v>520</v>
      </c>
      <c r="C29" s="332" t="s">
        <v>519</v>
      </c>
      <c r="D29" s="332" t="s">
        <v>518</v>
      </c>
      <c r="E29" s="337" t="s">
        <v>511</v>
      </c>
      <c r="F29" s="336" t="s">
        <v>500</v>
      </c>
      <c r="G29" s="335">
        <v>0.308</v>
      </c>
      <c r="H29" s="297">
        <f>24*30*$G29*2</f>
        <v>443.52</v>
      </c>
      <c r="I29" s="297">
        <f>24*30*$G29*2</f>
        <v>443.52</v>
      </c>
      <c r="J29" s="297">
        <f>24*30*$G29*2</f>
        <v>443.52</v>
      </c>
      <c r="K29" s="297">
        <f>24*30*$G29*2</f>
        <v>443.52</v>
      </c>
      <c r="L29" s="297">
        <f>24*30*$G29*2</f>
        <v>443.52</v>
      </c>
      <c r="M29" s="297">
        <f>SUM(H29:L29)</f>
        <v>2217.6</v>
      </c>
      <c r="N29" s="296">
        <f>CEILING(M29*$R$18*$R$17,1000)/1000*12</f>
        <v>3948</v>
      </c>
      <c r="O29" s="296">
        <f>CEILING(M29*$R$18*$R$17,1000)/1000*$R$19</f>
        <v>39480</v>
      </c>
      <c r="Q29" s="334">
        <f>(24*30)/(24*30)</f>
        <v>1</v>
      </c>
      <c r="R29" s="333" t="s">
        <v>440</v>
      </c>
    </row>
    <row r="30" spans="1:18" ht="37.5">
      <c r="B30" s="100" t="s">
        <v>517</v>
      </c>
      <c r="C30" s="343" t="s">
        <v>516</v>
      </c>
      <c r="D30" s="332" t="s">
        <v>512</v>
      </c>
      <c r="E30" s="337" t="s">
        <v>515</v>
      </c>
      <c r="F30" s="336" t="s">
        <v>500</v>
      </c>
      <c r="G30" s="335">
        <v>0.39800000000000002</v>
      </c>
      <c r="H30" s="339" t="s">
        <v>17</v>
      </c>
      <c r="I30" s="339" t="s">
        <v>17</v>
      </c>
      <c r="J30" s="339" t="s">
        <v>17</v>
      </c>
      <c r="K30" s="339" t="s">
        <v>17</v>
      </c>
      <c r="L30" s="339" t="s">
        <v>17</v>
      </c>
      <c r="M30" s="339" t="s">
        <v>17</v>
      </c>
      <c r="N30" s="339" t="s">
        <v>17</v>
      </c>
      <c r="O30" s="339" t="s">
        <v>17</v>
      </c>
      <c r="Q30" s="334">
        <f>(8*30)/(24*30)</f>
        <v>0.33333333333333331</v>
      </c>
      <c r="R30" s="333" t="s">
        <v>506</v>
      </c>
    </row>
    <row r="31" spans="1:18" ht="37.5">
      <c r="B31" s="100" t="s">
        <v>514</v>
      </c>
      <c r="C31" s="332" t="s">
        <v>513</v>
      </c>
      <c r="D31" s="332" t="s">
        <v>512</v>
      </c>
      <c r="E31" s="337" t="s">
        <v>511</v>
      </c>
      <c r="F31" s="336" t="s">
        <v>500</v>
      </c>
      <c r="G31" s="335">
        <v>0.27400000000000002</v>
      </c>
      <c r="H31" s="403">
        <f>24*30*$G31*1</f>
        <v>197.28000000000003</v>
      </c>
      <c r="I31" s="404"/>
      <c r="J31" s="342">
        <f>24*30*$G31*1</f>
        <v>197.28000000000003</v>
      </c>
      <c r="K31" s="342">
        <f>24*30*$G31*1</f>
        <v>197.28000000000003</v>
      </c>
      <c r="L31" s="342">
        <f>24*30*$G31*1</f>
        <v>197.28000000000003</v>
      </c>
      <c r="M31" s="297">
        <f>SUM(H31:L31)</f>
        <v>789.12000000000012</v>
      </c>
      <c r="N31" s="296">
        <f>CEILING(M31*$R$18*$R$17,1000)/1000*12</f>
        <v>1404</v>
      </c>
      <c r="O31" s="296">
        <f>CEILING(M31*$R$18*$R$17,1000)/1000*$R$19</f>
        <v>14040</v>
      </c>
      <c r="Q31" s="334">
        <f>(24*30)/(24*30)</f>
        <v>1</v>
      </c>
      <c r="R31" s="333" t="s">
        <v>504</v>
      </c>
    </row>
    <row r="32" spans="1:18" ht="37.5">
      <c r="B32" s="100" t="s">
        <v>510</v>
      </c>
      <c r="C32" s="332" t="s">
        <v>509</v>
      </c>
      <c r="D32" s="332" t="s">
        <v>508</v>
      </c>
      <c r="E32" s="341" t="s">
        <v>507</v>
      </c>
      <c r="F32" s="336" t="s">
        <v>507</v>
      </c>
      <c r="G32" s="340">
        <v>7.2800000000000004E-2</v>
      </c>
      <c r="H32" s="339" t="s">
        <v>17</v>
      </c>
      <c r="I32" s="339" t="s">
        <v>17</v>
      </c>
      <c r="J32" s="339" t="s">
        <v>17</v>
      </c>
      <c r="K32" s="339" t="s">
        <v>17</v>
      </c>
      <c r="L32" s="339" t="s">
        <v>17</v>
      </c>
      <c r="M32" s="339" t="s">
        <v>17</v>
      </c>
      <c r="N32" s="339" t="s">
        <v>17</v>
      </c>
      <c r="O32" s="339" t="s">
        <v>17</v>
      </c>
      <c r="Q32" s="334" t="s">
        <v>17</v>
      </c>
      <c r="R32" s="333" t="s">
        <v>506</v>
      </c>
    </row>
    <row r="33" spans="1:18" ht="37.5">
      <c r="B33" s="100" t="s">
        <v>26</v>
      </c>
      <c r="C33" s="338" t="s">
        <v>482</v>
      </c>
      <c r="D33" s="332" t="s">
        <v>505</v>
      </c>
      <c r="E33" s="337" t="s">
        <v>501</v>
      </c>
      <c r="F33" s="336" t="s">
        <v>500</v>
      </c>
      <c r="G33" s="335">
        <v>0.27300000000000002</v>
      </c>
      <c r="H33" s="297">
        <f>0.273*30*16*2</f>
        <v>262.08000000000004</v>
      </c>
      <c r="I33" s="297">
        <f>0.273*30*16*2</f>
        <v>262.08000000000004</v>
      </c>
      <c r="J33" s="297">
        <f>0.273*30*16*2</f>
        <v>262.08000000000004</v>
      </c>
      <c r="K33" s="297">
        <f>0.273*30*16*2</f>
        <v>262.08000000000004</v>
      </c>
      <c r="L33" s="297">
        <f>0.273*30*16*2</f>
        <v>262.08000000000004</v>
      </c>
      <c r="M33" s="297">
        <f>SUM(H33:L33)</f>
        <v>1310.4000000000001</v>
      </c>
      <c r="N33" s="296">
        <f>CEILING(M33*$R$18*$R$17,1000)/1000*12</f>
        <v>2340</v>
      </c>
      <c r="O33" s="296">
        <f>CEILING(M33*$R$18*$R$17,1000)/1000*$R$19</f>
        <v>23400</v>
      </c>
      <c r="Q33" s="334">
        <f>(16*30)/(24*30)</f>
        <v>0.66666666666666663</v>
      </c>
      <c r="R33" s="333" t="s">
        <v>504</v>
      </c>
    </row>
    <row r="34" spans="1:18" ht="37.5">
      <c r="B34" s="372" t="s">
        <v>564</v>
      </c>
      <c r="C34" s="363" t="s">
        <v>563</v>
      </c>
      <c r="D34" s="362" t="s">
        <v>562</v>
      </c>
      <c r="E34" s="364" t="s">
        <v>511</v>
      </c>
      <c r="F34" s="336" t="s">
        <v>500</v>
      </c>
      <c r="G34" s="373">
        <v>0.20100000000000001</v>
      </c>
      <c r="H34" s="293">
        <f>0.201*30*24*2</f>
        <v>289.44</v>
      </c>
      <c r="I34" s="293">
        <f>0.201*30*24*2</f>
        <v>289.44</v>
      </c>
      <c r="J34" s="293">
        <f>0.201*30*24*2</f>
        <v>289.44</v>
      </c>
      <c r="K34" s="293">
        <f>0.201*30*24*2</f>
        <v>289.44</v>
      </c>
      <c r="L34" s="293">
        <f>0.201*30*24*2</f>
        <v>289.44</v>
      </c>
      <c r="M34" s="293">
        <f>SUM(H34:L34)</f>
        <v>1447.2</v>
      </c>
      <c r="N34" s="295">
        <f>CEILING(M34*$R$18*$R$17,1000)/1000*12</f>
        <v>2580</v>
      </c>
      <c r="O34" s="295">
        <f>CEILING(M34*$R$18*$R$17,1000)/1000*$R$19</f>
        <v>25800</v>
      </c>
      <c r="Q34" s="365">
        <f>(24*30)/(24*30)</f>
        <v>1</v>
      </c>
      <c r="R34" s="366" t="s">
        <v>440</v>
      </c>
    </row>
    <row r="35" spans="1:18" ht="19.5" customHeight="1">
      <c r="B35" s="424" t="s">
        <v>503</v>
      </c>
      <c r="C35" s="422" t="s">
        <v>485</v>
      </c>
      <c r="D35" s="332" t="s">
        <v>502</v>
      </c>
      <c r="E35" s="420" t="s">
        <v>501</v>
      </c>
      <c r="F35" s="412" t="s">
        <v>500</v>
      </c>
      <c r="G35" s="331">
        <v>5.0560000000000001E-2</v>
      </c>
      <c r="H35" s="297">
        <f>((7*2)*2*$G35*16*20)+((5*2)*2*$G35*4*20)+((7*2)*2*$G35*16*10)</f>
        <v>760.42240000000015</v>
      </c>
      <c r="I35" s="297">
        <f>((7*2)*2*$G35*16*20)+((0*2)*2*$G35*4*20)+((7*2)*2*$G35*16*10)</f>
        <v>679.52639999999997</v>
      </c>
      <c r="J35" s="297">
        <f>((7*2)*2*$G35*16*20)+((5*2)*2*$G35*2*20)+((7*2)*2*$G35*16*10)</f>
        <v>719.97440000000006</v>
      </c>
      <c r="K35" s="297">
        <f>((7*2)*2*$G35*16*20)+((5*2)*2*$G35*2*20)+((7*2)*2*$G35*16*10)</f>
        <v>719.97440000000006</v>
      </c>
      <c r="L35" s="297">
        <f>((7*2)*2*$G35*16*20)+((5*2)*2*$G35*2*20)+((7*2)*2*$G35*16*10)</f>
        <v>719.97440000000006</v>
      </c>
      <c r="M35" s="414">
        <f>SUM(H35:L36)</f>
        <v>5174.8160000000007</v>
      </c>
      <c r="N35" s="416">
        <f>CEILING(M35*$R$18*$R$17,1000)/1000*12</f>
        <v>9204</v>
      </c>
      <c r="O35" s="416">
        <f>CEILING(M35*$R$18*$R$17,1000)/1000*$R$19</f>
        <v>92040</v>
      </c>
      <c r="Q35" s="408">
        <f>(16*30)/(24*30)</f>
        <v>0.66666666666666663</v>
      </c>
      <c r="R35" s="410" t="s">
        <v>499</v>
      </c>
    </row>
    <row r="36" spans="1:18" ht="19.5" customHeight="1">
      <c r="B36" s="425"/>
      <c r="C36" s="423"/>
      <c r="D36" s="332" t="s">
        <v>498</v>
      </c>
      <c r="E36" s="421"/>
      <c r="F36" s="413"/>
      <c r="G36" s="331">
        <v>5.5300000000000002E-3</v>
      </c>
      <c r="H36" s="297">
        <f>((7*2)*8*$G36*16*20)+((5*2)*8*$G36*4*20)+((7*2)*8*$G36*16*10)</f>
        <v>332.6848</v>
      </c>
      <c r="I36" s="297">
        <f>((7*2)*8*$G36*16*20)+((0*2)*8*$G36*4*20)+((7*2)*8*$G36*16*10)</f>
        <v>297.2928</v>
      </c>
      <c r="J36" s="297">
        <f>((7*2)*8*$G36*16*20)+((5*2)*8*$G36*2*20)+((7*2)*8*$G36*16*10)</f>
        <v>314.98879999999997</v>
      </c>
      <c r="K36" s="297">
        <f>((7*2)*8*$G36*16*20)+((5*2)*8*$G36*2*20)+((7*2)*8*$G36*16*10)</f>
        <v>314.98879999999997</v>
      </c>
      <c r="L36" s="297">
        <f>((7*2)*8*$G36*16*20)+((5*2)*8*$G36*2*20)+((7*2)*8*$G36*16*10)</f>
        <v>314.98879999999997</v>
      </c>
      <c r="M36" s="415"/>
      <c r="N36" s="417"/>
      <c r="O36" s="417"/>
      <c r="Q36" s="409"/>
      <c r="R36" s="411"/>
    </row>
    <row r="38" spans="1:18">
      <c r="A38" s="330" t="s">
        <v>497</v>
      </c>
    </row>
    <row r="39" spans="1:18">
      <c r="A39" s="330"/>
      <c r="B39" s="330" t="s">
        <v>496</v>
      </c>
    </row>
    <row r="40" spans="1:18">
      <c r="A40" s="330"/>
      <c r="B40" s="330"/>
    </row>
    <row r="41" spans="1:18">
      <c r="B41" s="320" t="s">
        <v>495</v>
      </c>
      <c r="G41" s="329"/>
    </row>
    <row r="42" spans="1:18">
      <c r="B42" s="38" t="s">
        <v>494</v>
      </c>
      <c r="C42" s="38" t="s">
        <v>493</v>
      </c>
      <c r="Q42" s="38" t="s">
        <v>378</v>
      </c>
    </row>
    <row r="43" spans="1:18" ht="37.5" customHeight="1">
      <c r="B43" s="96" t="s">
        <v>480</v>
      </c>
      <c r="C43" s="98"/>
      <c r="D43" s="99" t="s">
        <v>479</v>
      </c>
      <c r="E43" s="99" t="s">
        <v>478</v>
      </c>
      <c r="F43" s="328" t="s">
        <v>477</v>
      </c>
      <c r="G43" s="311" t="s">
        <v>476</v>
      </c>
      <c r="H43" s="310" t="s">
        <v>209</v>
      </c>
      <c r="I43" s="310" t="s">
        <v>210</v>
      </c>
      <c r="J43" s="310" t="s">
        <v>211</v>
      </c>
      <c r="K43" s="310" t="s">
        <v>212</v>
      </c>
      <c r="L43" s="310" t="s">
        <v>213</v>
      </c>
      <c r="M43" s="309" t="s">
        <v>104</v>
      </c>
      <c r="N43" s="309" t="s">
        <v>475</v>
      </c>
      <c r="O43" s="309" t="s">
        <v>474</v>
      </c>
      <c r="Q43" s="309" t="s">
        <v>475</v>
      </c>
      <c r="R43" s="309" t="s">
        <v>474</v>
      </c>
    </row>
    <row r="44" spans="1:18" ht="19.5" customHeight="1">
      <c r="B44" s="418" t="s">
        <v>486</v>
      </c>
      <c r="C44" s="419"/>
      <c r="D44" s="301">
        <v>0</v>
      </c>
      <c r="E44" s="300" t="s">
        <v>485</v>
      </c>
      <c r="F44" s="299">
        <v>1.4</v>
      </c>
      <c r="G44" s="298" t="s">
        <v>485</v>
      </c>
      <c r="H44" s="297">
        <f t="shared" ref="H44:H49" si="0">24*30*$F44*2</f>
        <v>2015.9999999999998</v>
      </c>
      <c r="I44" s="304"/>
      <c r="J44" s="297">
        <f t="shared" ref="J44:L49" si="1">24*30*$F44*2</f>
        <v>2015.9999999999998</v>
      </c>
      <c r="K44" s="297">
        <f t="shared" si="1"/>
        <v>2015.9999999999998</v>
      </c>
      <c r="L44" s="297">
        <f t="shared" si="1"/>
        <v>2015.9999999999998</v>
      </c>
      <c r="M44" s="297">
        <f t="shared" ref="M44:M49" si="2">SUM(H44:L44)</f>
        <v>8063.9999999999991</v>
      </c>
      <c r="N44" s="296">
        <f t="shared" ref="N44:N49" si="3">CEILING(M44*$R$18*$R$17,1000)/1000*12</f>
        <v>14352</v>
      </c>
      <c r="O44" s="296">
        <f t="shared" ref="O44:O49" si="4">CEILING(M44*$R$18*$R$17,1000)/1000*$R$19</f>
        <v>143520</v>
      </c>
      <c r="Q44" s="295">
        <f t="shared" ref="Q44:R49" si="5">N44-N$25</f>
        <v>0</v>
      </c>
      <c r="R44" s="295">
        <f t="shared" si="5"/>
        <v>0</v>
      </c>
    </row>
    <row r="45" spans="1:18" ht="19.5" hidden="1" outlineLevel="1">
      <c r="B45" s="426" t="s">
        <v>473</v>
      </c>
      <c r="C45" s="100" t="s">
        <v>471</v>
      </c>
      <c r="D45" s="326">
        <v>0</v>
      </c>
      <c r="E45" s="300">
        <v>678.9</v>
      </c>
      <c r="F45" s="325">
        <v>0.93</v>
      </c>
      <c r="G45" s="298">
        <v>0.34</v>
      </c>
      <c r="H45" s="297">
        <f t="shared" si="0"/>
        <v>1339.2</v>
      </c>
      <c r="I45" s="304"/>
      <c r="J45" s="297">
        <f t="shared" si="1"/>
        <v>1339.2</v>
      </c>
      <c r="K45" s="297">
        <f t="shared" si="1"/>
        <v>1339.2</v>
      </c>
      <c r="L45" s="297">
        <f t="shared" si="1"/>
        <v>1339.2</v>
      </c>
      <c r="M45" s="297">
        <f t="shared" si="2"/>
        <v>5356.8</v>
      </c>
      <c r="N45" s="296">
        <f t="shared" si="3"/>
        <v>9528</v>
      </c>
      <c r="O45" s="296">
        <f t="shared" si="4"/>
        <v>95280</v>
      </c>
      <c r="Q45" s="295">
        <f t="shared" si="5"/>
        <v>-4824</v>
      </c>
      <c r="R45" s="295">
        <f t="shared" si="5"/>
        <v>-48240</v>
      </c>
    </row>
    <row r="46" spans="1:18" ht="19.5" hidden="1" outlineLevel="1">
      <c r="B46" s="426"/>
      <c r="C46" s="100" t="s">
        <v>470</v>
      </c>
      <c r="D46" s="326">
        <v>3477</v>
      </c>
      <c r="E46" s="300">
        <v>289.73700000000002</v>
      </c>
      <c r="F46" s="325">
        <v>0.79400000000000004</v>
      </c>
      <c r="G46" s="298">
        <v>0.43</v>
      </c>
      <c r="H46" s="297">
        <f t="shared" si="0"/>
        <v>1143.3600000000001</v>
      </c>
      <c r="I46" s="304"/>
      <c r="J46" s="297">
        <f t="shared" si="1"/>
        <v>1143.3600000000001</v>
      </c>
      <c r="K46" s="297">
        <f t="shared" si="1"/>
        <v>1143.3600000000001</v>
      </c>
      <c r="L46" s="297">
        <f t="shared" si="1"/>
        <v>1143.3600000000001</v>
      </c>
      <c r="M46" s="297">
        <f t="shared" si="2"/>
        <v>4573.4400000000005</v>
      </c>
      <c r="N46" s="296">
        <f t="shared" si="3"/>
        <v>8136</v>
      </c>
      <c r="O46" s="296">
        <f t="shared" si="4"/>
        <v>81360</v>
      </c>
      <c r="Q46" s="295">
        <f t="shared" si="5"/>
        <v>-6216</v>
      </c>
      <c r="R46" s="295">
        <f t="shared" si="5"/>
        <v>-62160</v>
      </c>
    </row>
    <row r="47" spans="1:18" ht="19.5" hidden="1" outlineLevel="1">
      <c r="B47" s="426"/>
      <c r="C47" s="100" t="s">
        <v>469</v>
      </c>
      <c r="D47" s="326">
        <v>6815</v>
      </c>
      <c r="E47" s="300">
        <v>0</v>
      </c>
      <c r="F47" s="325">
        <v>0.77800000000000002</v>
      </c>
      <c r="G47" s="298">
        <v>0.44</v>
      </c>
      <c r="H47" s="297">
        <f t="shared" si="0"/>
        <v>1120.32</v>
      </c>
      <c r="I47" s="304"/>
      <c r="J47" s="297">
        <f t="shared" si="1"/>
        <v>1120.32</v>
      </c>
      <c r="K47" s="297">
        <f t="shared" si="1"/>
        <v>1120.32</v>
      </c>
      <c r="L47" s="297">
        <f t="shared" si="1"/>
        <v>1120.32</v>
      </c>
      <c r="M47" s="297">
        <f t="shared" si="2"/>
        <v>4481.28</v>
      </c>
      <c r="N47" s="296">
        <f t="shared" si="3"/>
        <v>7980</v>
      </c>
      <c r="O47" s="296">
        <f t="shared" si="4"/>
        <v>79800</v>
      </c>
      <c r="Q47" s="295">
        <f t="shared" si="5"/>
        <v>-6372</v>
      </c>
      <c r="R47" s="295">
        <f t="shared" si="5"/>
        <v>-63720</v>
      </c>
    </row>
    <row r="48" spans="1:18" ht="19.5" hidden="1" outlineLevel="1">
      <c r="B48" s="426" t="s">
        <v>492</v>
      </c>
      <c r="C48" s="100" t="s">
        <v>470</v>
      </c>
      <c r="D48" s="326">
        <v>7305</v>
      </c>
      <c r="E48" s="300">
        <v>202.94</v>
      </c>
      <c r="F48" s="325">
        <v>0.55600000000000005</v>
      </c>
      <c r="G48" s="298">
        <v>0.6</v>
      </c>
      <c r="H48" s="297">
        <f t="shared" si="0"/>
        <v>800.6400000000001</v>
      </c>
      <c r="I48" s="304"/>
      <c r="J48" s="297">
        <f t="shared" si="1"/>
        <v>800.6400000000001</v>
      </c>
      <c r="K48" s="297">
        <f t="shared" si="1"/>
        <v>800.6400000000001</v>
      </c>
      <c r="L48" s="297">
        <f t="shared" si="1"/>
        <v>800.6400000000001</v>
      </c>
      <c r="M48" s="297">
        <f t="shared" si="2"/>
        <v>3202.5600000000004</v>
      </c>
      <c r="N48" s="296">
        <f t="shared" si="3"/>
        <v>5700</v>
      </c>
      <c r="O48" s="296">
        <f t="shared" si="4"/>
        <v>57000</v>
      </c>
      <c r="Q48" s="295">
        <f t="shared" si="5"/>
        <v>-8652</v>
      </c>
      <c r="R48" s="295">
        <f t="shared" si="5"/>
        <v>-86520</v>
      </c>
    </row>
    <row r="49" spans="2:18" ht="19.5" collapsed="1">
      <c r="B49" s="426"/>
      <c r="C49" s="100" t="s">
        <v>469</v>
      </c>
      <c r="D49" s="326">
        <v>13733</v>
      </c>
      <c r="E49" s="300">
        <v>0</v>
      </c>
      <c r="F49" s="325">
        <v>0.52300000000000002</v>
      </c>
      <c r="G49" s="298">
        <v>0.63</v>
      </c>
      <c r="H49" s="297">
        <f t="shared" si="0"/>
        <v>753.12</v>
      </c>
      <c r="I49" s="304"/>
      <c r="J49" s="297">
        <f t="shared" si="1"/>
        <v>753.12</v>
      </c>
      <c r="K49" s="297">
        <f t="shared" si="1"/>
        <v>753.12</v>
      </c>
      <c r="L49" s="297">
        <f t="shared" si="1"/>
        <v>753.12</v>
      </c>
      <c r="M49" s="297">
        <f t="shared" si="2"/>
        <v>3012.48</v>
      </c>
      <c r="N49" s="296">
        <f t="shared" si="3"/>
        <v>5364</v>
      </c>
      <c r="O49" s="296">
        <f t="shared" si="4"/>
        <v>53640</v>
      </c>
      <c r="Q49" s="295">
        <f t="shared" si="5"/>
        <v>-8988</v>
      </c>
      <c r="R49" s="295">
        <f t="shared" si="5"/>
        <v>-89880</v>
      </c>
    </row>
    <row r="50" spans="2:18">
      <c r="B50" s="38" t="s">
        <v>491</v>
      </c>
      <c r="C50" s="38" t="s">
        <v>490</v>
      </c>
      <c r="D50" s="318"/>
      <c r="E50" s="316"/>
      <c r="F50" s="321"/>
    </row>
    <row r="51" spans="2:18" ht="37.5" customHeight="1">
      <c r="B51" s="96" t="s">
        <v>480</v>
      </c>
      <c r="C51" s="98"/>
      <c r="D51" s="327" t="s">
        <v>479</v>
      </c>
      <c r="E51" s="313" t="s">
        <v>478</v>
      </c>
      <c r="F51" s="312" t="s">
        <v>477</v>
      </c>
      <c r="G51" s="311" t="s">
        <v>476</v>
      </c>
      <c r="H51" s="310" t="s">
        <v>209</v>
      </c>
      <c r="I51" s="310" t="s">
        <v>210</v>
      </c>
      <c r="J51" s="310" t="s">
        <v>211</v>
      </c>
      <c r="K51" s="310" t="s">
        <v>212</v>
      </c>
      <c r="L51" s="310" t="s">
        <v>213</v>
      </c>
      <c r="M51" s="309" t="s">
        <v>104</v>
      </c>
      <c r="N51" s="309" t="s">
        <v>475</v>
      </c>
      <c r="O51" s="309" t="s">
        <v>474</v>
      </c>
      <c r="Q51" s="309" t="s">
        <v>475</v>
      </c>
      <c r="R51" s="309" t="s">
        <v>474</v>
      </c>
    </row>
    <row r="52" spans="2:18" ht="19.5" customHeight="1">
      <c r="B52" s="418" t="s">
        <v>486</v>
      </c>
      <c r="C52" s="419"/>
      <c r="D52" s="301">
        <v>0</v>
      </c>
      <c r="E52" s="300" t="s">
        <v>485</v>
      </c>
      <c r="F52" s="299">
        <v>0.7</v>
      </c>
      <c r="G52" s="298" t="s">
        <v>485</v>
      </c>
      <c r="H52" s="304"/>
      <c r="I52" s="297">
        <f t="shared" ref="I52:I57" si="6">24*30*$F52*2</f>
        <v>1007.9999999999999</v>
      </c>
      <c r="J52" s="304"/>
      <c r="K52" s="304"/>
      <c r="L52" s="304"/>
      <c r="M52" s="297">
        <f t="shared" ref="M52:M57" si="7">SUM(H52:L52)</f>
        <v>1007.9999999999999</v>
      </c>
      <c r="N52" s="296">
        <f t="shared" ref="N52:N57" si="8">CEILING(M52*$R$18*$R$17,1000)/1000*12</f>
        <v>1800</v>
      </c>
      <c r="O52" s="296">
        <f t="shared" ref="O52:O57" si="9">CEILING(M52*$R$18*$R$17,1000)/1000*$R$19</f>
        <v>18000</v>
      </c>
      <c r="Q52" s="295">
        <f t="shared" ref="Q52:R57" si="10">N52-N$26</f>
        <v>0</v>
      </c>
      <c r="R52" s="295">
        <f t="shared" si="10"/>
        <v>0</v>
      </c>
    </row>
    <row r="53" spans="2:18" ht="19.5" hidden="1" outlineLevel="1">
      <c r="B53" s="405" t="s">
        <v>473</v>
      </c>
      <c r="C53" s="100" t="s">
        <v>471</v>
      </c>
      <c r="D53" s="326">
        <v>0</v>
      </c>
      <c r="E53" s="300">
        <v>335.8</v>
      </c>
      <c r="F53" s="325">
        <v>0.46</v>
      </c>
      <c r="G53" s="298">
        <v>0.34</v>
      </c>
      <c r="H53" s="304"/>
      <c r="I53" s="297">
        <f t="shared" si="6"/>
        <v>662.4</v>
      </c>
      <c r="J53" s="304"/>
      <c r="K53" s="304"/>
      <c r="L53" s="304"/>
      <c r="M53" s="297">
        <f t="shared" si="7"/>
        <v>662.4</v>
      </c>
      <c r="N53" s="296">
        <f t="shared" si="8"/>
        <v>1188</v>
      </c>
      <c r="O53" s="296">
        <f t="shared" si="9"/>
        <v>11880</v>
      </c>
      <c r="Q53" s="295">
        <f t="shared" si="10"/>
        <v>-612</v>
      </c>
      <c r="R53" s="295">
        <f t="shared" si="10"/>
        <v>-6120</v>
      </c>
    </row>
    <row r="54" spans="2:18" ht="19.5" hidden="1" outlineLevel="1">
      <c r="B54" s="406"/>
      <c r="C54" s="100" t="s">
        <v>470</v>
      </c>
      <c r="D54" s="326">
        <v>1739</v>
      </c>
      <c r="E54" s="300">
        <v>144.905</v>
      </c>
      <c r="F54" s="325">
        <v>0.39700000000000002</v>
      </c>
      <c r="G54" s="298">
        <v>0.43</v>
      </c>
      <c r="H54" s="304"/>
      <c r="I54" s="297">
        <f t="shared" si="6"/>
        <v>571.68000000000006</v>
      </c>
      <c r="J54" s="304"/>
      <c r="K54" s="304"/>
      <c r="L54" s="304"/>
      <c r="M54" s="297">
        <f t="shared" si="7"/>
        <v>571.68000000000006</v>
      </c>
      <c r="N54" s="296">
        <f t="shared" si="8"/>
        <v>1020</v>
      </c>
      <c r="O54" s="296">
        <f t="shared" si="9"/>
        <v>10200</v>
      </c>
      <c r="Q54" s="295">
        <f t="shared" si="10"/>
        <v>-780</v>
      </c>
      <c r="R54" s="295">
        <f t="shared" si="10"/>
        <v>-7800</v>
      </c>
    </row>
    <row r="55" spans="2:18" ht="19.5" hidden="1" outlineLevel="1">
      <c r="B55" s="407"/>
      <c r="C55" s="100" t="s">
        <v>469</v>
      </c>
      <c r="D55" s="326">
        <v>3408</v>
      </c>
      <c r="E55" s="300">
        <v>0</v>
      </c>
      <c r="F55" s="325">
        <v>0.38900000000000001</v>
      </c>
      <c r="G55" s="298">
        <v>0.44</v>
      </c>
      <c r="H55" s="304"/>
      <c r="I55" s="297">
        <f t="shared" si="6"/>
        <v>560.16</v>
      </c>
      <c r="J55" s="304"/>
      <c r="K55" s="304"/>
      <c r="L55" s="304"/>
      <c r="M55" s="297">
        <f t="shared" si="7"/>
        <v>560.16</v>
      </c>
      <c r="N55" s="296">
        <f t="shared" si="8"/>
        <v>1008</v>
      </c>
      <c r="O55" s="296">
        <f t="shared" si="9"/>
        <v>10080</v>
      </c>
      <c r="Q55" s="295">
        <f t="shared" si="10"/>
        <v>-792</v>
      </c>
      <c r="R55" s="295">
        <f t="shared" si="10"/>
        <v>-7920</v>
      </c>
    </row>
    <row r="56" spans="2:18" ht="19.5" hidden="1" outlineLevel="1">
      <c r="B56" s="405" t="s">
        <v>472</v>
      </c>
      <c r="C56" s="100" t="s">
        <v>470</v>
      </c>
      <c r="D56" s="326">
        <v>3652</v>
      </c>
      <c r="E56" s="300">
        <v>101.47</v>
      </c>
      <c r="F56" s="325">
        <v>0.27800000000000002</v>
      </c>
      <c r="G56" s="298">
        <v>0.6</v>
      </c>
      <c r="H56" s="304"/>
      <c r="I56" s="297">
        <f t="shared" si="6"/>
        <v>400.32000000000005</v>
      </c>
      <c r="J56" s="304"/>
      <c r="K56" s="304"/>
      <c r="L56" s="304"/>
      <c r="M56" s="297">
        <f t="shared" si="7"/>
        <v>400.32000000000005</v>
      </c>
      <c r="N56" s="296">
        <f t="shared" si="8"/>
        <v>720</v>
      </c>
      <c r="O56" s="296">
        <f t="shared" si="9"/>
        <v>7200</v>
      </c>
      <c r="Q56" s="295">
        <f t="shared" si="10"/>
        <v>-1080</v>
      </c>
      <c r="R56" s="295">
        <f t="shared" si="10"/>
        <v>-10800</v>
      </c>
    </row>
    <row r="57" spans="2:18" ht="19.5" collapsed="1">
      <c r="B57" s="407"/>
      <c r="C57" s="100" t="s">
        <v>469</v>
      </c>
      <c r="D57" s="326">
        <v>6867</v>
      </c>
      <c r="E57" s="300">
        <v>0</v>
      </c>
      <c r="F57" s="325">
        <v>0.26100000000000001</v>
      </c>
      <c r="G57" s="298">
        <v>0.63</v>
      </c>
      <c r="H57" s="304"/>
      <c r="I57" s="297">
        <f t="shared" si="6"/>
        <v>375.84000000000003</v>
      </c>
      <c r="J57" s="304"/>
      <c r="K57" s="304"/>
      <c r="L57" s="304"/>
      <c r="M57" s="297">
        <f t="shared" si="7"/>
        <v>375.84000000000003</v>
      </c>
      <c r="N57" s="296">
        <f t="shared" si="8"/>
        <v>672</v>
      </c>
      <c r="O57" s="296">
        <f t="shared" si="9"/>
        <v>6720</v>
      </c>
      <c r="Q57" s="295">
        <f t="shared" si="10"/>
        <v>-1128</v>
      </c>
      <c r="R57" s="295">
        <f t="shared" si="10"/>
        <v>-11280</v>
      </c>
    </row>
    <row r="58" spans="2:18">
      <c r="F58" s="294"/>
    </row>
    <row r="59" spans="2:18">
      <c r="G59" s="100" t="s">
        <v>468</v>
      </c>
      <c r="H59" s="293">
        <f>H49-H44</f>
        <v>-1262.8799999999997</v>
      </c>
      <c r="I59" s="293">
        <f>I57-I52</f>
        <v>-632.15999999999985</v>
      </c>
      <c r="J59" s="293">
        <f>J49-J44</f>
        <v>-1262.8799999999997</v>
      </c>
      <c r="K59" s="293">
        <f>K49-K44</f>
        <v>-1262.8799999999997</v>
      </c>
      <c r="L59" s="293">
        <f>L49-L44</f>
        <v>-1262.8799999999997</v>
      </c>
      <c r="M59" s="293">
        <f>SUM(H59:L59)</f>
        <v>-5683.6799999999985</v>
      </c>
    </row>
    <row r="60" spans="2:18">
      <c r="D60" s="318"/>
      <c r="E60" s="316"/>
      <c r="F60" s="321"/>
    </row>
    <row r="61" spans="2:18">
      <c r="B61" s="324" t="s">
        <v>489</v>
      </c>
      <c r="D61" s="317"/>
      <c r="E61" s="316"/>
      <c r="F61" s="315"/>
    </row>
    <row r="62" spans="2:18">
      <c r="B62" s="38" t="s">
        <v>488</v>
      </c>
      <c r="C62" s="318" t="s">
        <v>487</v>
      </c>
      <c r="D62" s="317"/>
      <c r="E62" s="316"/>
      <c r="F62" s="315"/>
    </row>
    <row r="63" spans="2:18" ht="37.5" customHeight="1">
      <c r="B63" s="96" t="s">
        <v>480</v>
      </c>
      <c r="C63" s="98"/>
      <c r="D63" s="314" t="s">
        <v>479</v>
      </c>
      <c r="E63" s="313" t="s">
        <v>478</v>
      </c>
      <c r="F63" s="312" t="s">
        <v>477</v>
      </c>
      <c r="G63" s="311" t="s">
        <v>476</v>
      </c>
      <c r="H63" s="310" t="s">
        <v>209</v>
      </c>
      <c r="I63" s="310" t="s">
        <v>210</v>
      </c>
      <c r="J63" s="310" t="s">
        <v>211</v>
      </c>
      <c r="K63" s="310" t="s">
        <v>212</v>
      </c>
      <c r="L63" s="310" t="s">
        <v>213</v>
      </c>
      <c r="M63" s="309" t="s">
        <v>104</v>
      </c>
      <c r="N63" s="309" t="s">
        <v>475</v>
      </c>
      <c r="O63" s="309" t="s">
        <v>474</v>
      </c>
      <c r="Q63" s="309" t="s">
        <v>475</v>
      </c>
      <c r="R63" s="309" t="s">
        <v>474</v>
      </c>
    </row>
    <row r="64" spans="2:18" ht="19.5" customHeight="1">
      <c r="B64" s="418" t="s">
        <v>486</v>
      </c>
      <c r="C64" s="419"/>
      <c r="D64" s="301">
        <v>0</v>
      </c>
      <c r="E64" s="300" t="s">
        <v>485</v>
      </c>
      <c r="F64" s="299">
        <v>0.308</v>
      </c>
      <c r="G64" s="298" t="s">
        <v>485</v>
      </c>
      <c r="H64" s="297">
        <f t="shared" ref="H64:L70" si="11">24*30*$F64*2</f>
        <v>443.52</v>
      </c>
      <c r="I64" s="297">
        <f t="shared" si="11"/>
        <v>443.52</v>
      </c>
      <c r="J64" s="297">
        <f t="shared" si="11"/>
        <v>443.52</v>
      </c>
      <c r="K64" s="297">
        <f t="shared" si="11"/>
        <v>443.52</v>
      </c>
      <c r="L64" s="297">
        <f t="shared" si="11"/>
        <v>443.52</v>
      </c>
      <c r="M64" s="297">
        <f t="shared" ref="M64:M70" si="12">SUM(H64:L64)</f>
        <v>2217.6</v>
      </c>
      <c r="N64" s="296">
        <f t="shared" ref="N64:N70" si="13">CEILING(M64*$R$18*$R$17,1000)/1000*12</f>
        <v>3948</v>
      </c>
      <c r="O64" s="296">
        <f t="shared" ref="O64:O70" si="14">CEILING(M64*$R$18*$R$17,1000)/1000*$R$19</f>
        <v>39480</v>
      </c>
      <c r="Q64" s="295">
        <f t="shared" ref="Q64:R70" si="15">N64-N$29</f>
        <v>0</v>
      </c>
      <c r="R64" s="295">
        <f t="shared" si="15"/>
        <v>0</v>
      </c>
    </row>
    <row r="65" spans="2:18" ht="19.5" customHeight="1" outlineLevel="1">
      <c r="B65" s="427" t="s">
        <v>484</v>
      </c>
      <c r="C65" s="100" t="s">
        <v>471</v>
      </c>
      <c r="D65" s="301">
        <v>0</v>
      </c>
      <c r="E65" s="300">
        <v>157.68</v>
      </c>
      <c r="F65" s="299">
        <v>0.216</v>
      </c>
      <c r="G65" s="298">
        <v>0.3</v>
      </c>
      <c r="H65" s="297">
        <f t="shared" si="11"/>
        <v>311.04000000000002</v>
      </c>
      <c r="I65" s="297">
        <f t="shared" si="11"/>
        <v>311.04000000000002</v>
      </c>
      <c r="J65" s="297">
        <f t="shared" si="11"/>
        <v>311.04000000000002</v>
      </c>
      <c r="K65" s="297">
        <f t="shared" si="11"/>
        <v>311.04000000000002</v>
      </c>
      <c r="L65" s="297">
        <f t="shared" si="11"/>
        <v>311.04000000000002</v>
      </c>
      <c r="M65" s="297">
        <f t="shared" si="12"/>
        <v>1555.2</v>
      </c>
      <c r="N65" s="296">
        <f t="shared" si="13"/>
        <v>2772</v>
      </c>
      <c r="O65" s="296">
        <f t="shared" si="14"/>
        <v>27720</v>
      </c>
      <c r="Q65" s="295">
        <f t="shared" si="15"/>
        <v>-1176</v>
      </c>
      <c r="R65" s="295">
        <f t="shared" si="15"/>
        <v>-11760</v>
      </c>
    </row>
    <row r="66" spans="2:18" ht="19.5" customHeight="1" outlineLevel="1">
      <c r="B66" s="406"/>
      <c r="C66" s="100" t="s">
        <v>470</v>
      </c>
      <c r="D66" s="301">
        <v>652</v>
      </c>
      <c r="E66" s="300">
        <v>97.82</v>
      </c>
      <c r="F66" s="299">
        <v>0.20799999999999999</v>
      </c>
      <c r="G66" s="298">
        <v>0.32</v>
      </c>
      <c r="H66" s="297">
        <f t="shared" si="11"/>
        <v>299.52</v>
      </c>
      <c r="I66" s="297">
        <f t="shared" si="11"/>
        <v>299.52</v>
      </c>
      <c r="J66" s="297">
        <f t="shared" si="11"/>
        <v>299.52</v>
      </c>
      <c r="K66" s="297">
        <f t="shared" si="11"/>
        <v>299.52</v>
      </c>
      <c r="L66" s="297">
        <f t="shared" si="11"/>
        <v>299.52</v>
      </c>
      <c r="M66" s="297">
        <f t="shared" si="12"/>
        <v>1497.6</v>
      </c>
      <c r="N66" s="296">
        <f t="shared" si="13"/>
        <v>2664</v>
      </c>
      <c r="O66" s="296">
        <f t="shared" si="14"/>
        <v>26640</v>
      </c>
      <c r="Q66" s="295">
        <f t="shared" si="15"/>
        <v>-1284</v>
      </c>
      <c r="R66" s="295">
        <f t="shared" si="15"/>
        <v>-12840</v>
      </c>
    </row>
    <row r="67" spans="2:18" ht="19.5" customHeight="1" outlineLevel="1">
      <c r="B67" s="407"/>
      <c r="C67" s="100" t="s">
        <v>469</v>
      </c>
      <c r="D67" s="301">
        <v>1803</v>
      </c>
      <c r="E67" s="300">
        <v>0</v>
      </c>
      <c r="F67" s="299">
        <v>0.20599999999999999</v>
      </c>
      <c r="G67" s="298">
        <v>0.33</v>
      </c>
      <c r="H67" s="297">
        <f t="shared" si="11"/>
        <v>296.64</v>
      </c>
      <c r="I67" s="297">
        <f t="shared" si="11"/>
        <v>296.64</v>
      </c>
      <c r="J67" s="297">
        <f t="shared" si="11"/>
        <v>296.64</v>
      </c>
      <c r="K67" s="297">
        <f t="shared" si="11"/>
        <v>296.64</v>
      </c>
      <c r="L67" s="297">
        <f t="shared" si="11"/>
        <v>296.64</v>
      </c>
      <c r="M67" s="297">
        <f t="shared" si="12"/>
        <v>1483.1999999999998</v>
      </c>
      <c r="N67" s="296">
        <f t="shared" si="13"/>
        <v>2640</v>
      </c>
      <c r="O67" s="296">
        <f t="shared" si="14"/>
        <v>26400</v>
      </c>
      <c r="Q67" s="295">
        <f t="shared" si="15"/>
        <v>-1308</v>
      </c>
      <c r="R67" s="295">
        <f t="shared" si="15"/>
        <v>-13080</v>
      </c>
    </row>
    <row r="68" spans="2:18" ht="19.5" customHeight="1" outlineLevel="1">
      <c r="B68" s="405" t="s">
        <v>472</v>
      </c>
      <c r="C68" s="100" t="s">
        <v>471</v>
      </c>
      <c r="D68" s="301">
        <v>0</v>
      </c>
      <c r="E68" s="300">
        <v>121.91</v>
      </c>
      <c r="F68" s="299">
        <v>0.16700000000000001</v>
      </c>
      <c r="G68" s="298">
        <v>0.46</v>
      </c>
      <c r="H68" s="297">
        <f t="shared" si="11"/>
        <v>240.48000000000002</v>
      </c>
      <c r="I68" s="297">
        <f t="shared" si="11"/>
        <v>240.48000000000002</v>
      </c>
      <c r="J68" s="297">
        <f t="shared" si="11"/>
        <v>240.48000000000002</v>
      </c>
      <c r="K68" s="297">
        <f t="shared" si="11"/>
        <v>240.48000000000002</v>
      </c>
      <c r="L68" s="297">
        <f t="shared" si="11"/>
        <v>240.48000000000002</v>
      </c>
      <c r="M68" s="297">
        <f t="shared" si="12"/>
        <v>1202.4000000000001</v>
      </c>
      <c r="N68" s="296">
        <f t="shared" si="13"/>
        <v>2148</v>
      </c>
      <c r="O68" s="296">
        <f t="shared" si="14"/>
        <v>21480</v>
      </c>
      <c r="Q68" s="295">
        <f t="shared" si="15"/>
        <v>-1800</v>
      </c>
      <c r="R68" s="295">
        <f t="shared" si="15"/>
        <v>-18000</v>
      </c>
    </row>
    <row r="69" spans="2:18" ht="19.5" customHeight="1" outlineLevel="1">
      <c r="B69" s="406"/>
      <c r="C69" s="100" t="s">
        <v>470</v>
      </c>
      <c r="D69" s="301">
        <v>1303</v>
      </c>
      <c r="E69" s="300">
        <v>80.3</v>
      </c>
      <c r="F69" s="299">
        <v>0.16</v>
      </c>
      <c r="G69" s="298">
        <v>0.48</v>
      </c>
      <c r="H69" s="297">
        <f t="shared" si="11"/>
        <v>230.4</v>
      </c>
      <c r="I69" s="297">
        <f t="shared" si="11"/>
        <v>230.4</v>
      </c>
      <c r="J69" s="297">
        <f t="shared" si="11"/>
        <v>230.4</v>
      </c>
      <c r="K69" s="297">
        <f t="shared" si="11"/>
        <v>230.4</v>
      </c>
      <c r="L69" s="297">
        <f t="shared" si="11"/>
        <v>230.4</v>
      </c>
      <c r="M69" s="297">
        <f t="shared" si="12"/>
        <v>1152</v>
      </c>
      <c r="N69" s="296">
        <f t="shared" si="13"/>
        <v>2052</v>
      </c>
      <c r="O69" s="296">
        <f t="shared" si="14"/>
        <v>20520</v>
      </c>
      <c r="Q69" s="295">
        <f t="shared" si="15"/>
        <v>-1896</v>
      </c>
      <c r="R69" s="295">
        <f t="shared" si="15"/>
        <v>-18960</v>
      </c>
    </row>
    <row r="70" spans="2:18" ht="19.5" customHeight="1">
      <c r="B70" s="407"/>
      <c r="C70" s="100" t="s">
        <v>469</v>
      </c>
      <c r="D70" s="301">
        <v>4027</v>
      </c>
      <c r="E70" s="300">
        <v>0</v>
      </c>
      <c r="F70" s="299">
        <v>0.153</v>
      </c>
      <c r="G70" s="298">
        <v>0.5</v>
      </c>
      <c r="H70" s="297">
        <f t="shared" si="11"/>
        <v>220.32</v>
      </c>
      <c r="I70" s="297">
        <f t="shared" si="11"/>
        <v>220.32</v>
      </c>
      <c r="J70" s="297">
        <f t="shared" si="11"/>
        <v>220.32</v>
      </c>
      <c r="K70" s="297">
        <f t="shared" si="11"/>
        <v>220.32</v>
      </c>
      <c r="L70" s="297">
        <f t="shared" si="11"/>
        <v>220.32</v>
      </c>
      <c r="M70" s="297">
        <f t="shared" si="12"/>
        <v>1101.5999999999999</v>
      </c>
      <c r="N70" s="296">
        <f t="shared" si="13"/>
        <v>1968</v>
      </c>
      <c r="O70" s="296">
        <f t="shared" si="14"/>
        <v>19680</v>
      </c>
      <c r="Q70" s="295">
        <f t="shared" si="15"/>
        <v>-1980</v>
      </c>
      <c r="R70" s="295">
        <f t="shared" si="15"/>
        <v>-19800</v>
      </c>
    </row>
    <row r="71" spans="2:18">
      <c r="D71" s="323"/>
      <c r="E71" s="316"/>
      <c r="F71" s="322"/>
    </row>
    <row r="72" spans="2:18">
      <c r="D72" s="318"/>
      <c r="E72" s="316"/>
      <c r="F72" s="321"/>
      <c r="G72" s="100" t="s">
        <v>468</v>
      </c>
      <c r="H72" s="293">
        <f>H70-H64</f>
        <v>-223.2</v>
      </c>
      <c r="I72" s="293">
        <f>I70-I64</f>
        <v>-223.2</v>
      </c>
      <c r="J72" s="293">
        <f>J70-J64</f>
        <v>-223.2</v>
      </c>
      <c r="K72" s="293">
        <f>K70-K64</f>
        <v>-223.2</v>
      </c>
      <c r="L72" s="293">
        <f>L70-L64</f>
        <v>-223.2</v>
      </c>
      <c r="M72" s="293">
        <f>SUM(H72:L72)</f>
        <v>-1116</v>
      </c>
    </row>
    <row r="73" spans="2:18">
      <c r="D73" s="318"/>
      <c r="E73" s="316"/>
      <c r="F73" s="321"/>
      <c r="G73" s="367"/>
      <c r="H73" s="368"/>
      <c r="I73" s="368"/>
      <c r="J73" s="368"/>
      <c r="K73" s="368"/>
      <c r="L73" s="368"/>
      <c r="M73" s="368"/>
    </row>
    <row r="74" spans="2:18">
      <c r="B74" s="320" t="s">
        <v>483</v>
      </c>
      <c r="D74" s="317"/>
      <c r="E74" s="316"/>
      <c r="F74" s="315"/>
    </row>
    <row r="75" spans="2:18">
      <c r="B75" s="319" t="s">
        <v>482</v>
      </c>
      <c r="C75" s="318" t="s">
        <v>481</v>
      </c>
      <c r="D75" s="317"/>
      <c r="E75" s="316"/>
      <c r="F75" s="315"/>
    </row>
    <row r="76" spans="2:18" ht="37.5" customHeight="1">
      <c r="B76" s="96" t="s">
        <v>480</v>
      </c>
      <c r="C76" s="99" t="s">
        <v>480</v>
      </c>
      <c r="D76" s="314" t="s">
        <v>479</v>
      </c>
      <c r="E76" s="313" t="s">
        <v>478</v>
      </c>
      <c r="F76" s="312" t="s">
        <v>477</v>
      </c>
      <c r="G76" s="311" t="s">
        <v>476</v>
      </c>
      <c r="H76" s="310" t="s">
        <v>209</v>
      </c>
      <c r="I76" s="310" t="s">
        <v>210</v>
      </c>
      <c r="J76" s="310" t="s">
        <v>211</v>
      </c>
      <c r="K76" s="310" t="s">
        <v>212</v>
      </c>
      <c r="L76" s="310" t="s">
        <v>213</v>
      </c>
      <c r="M76" s="309" t="s">
        <v>104</v>
      </c>
      <c r="N76" s="309" t="s">
        <v>475</v>
      </c>
      <c r="O76" s="309" t="s">
        <v>474</v>
      </c>
      <c r="Q76" s="309" t="s">
        <v>475</v>
      </c>
      <c r="R76" s="309" t="s">
        <v>474</v>
      </c>
    </row>
    <row r="77" spans="2:18" ht="19.5" customHeight="1">
      <c r="B77" s="418" t="s">
        <v>486</v>
      </c>
      <c r="C77" s="419"/>
      <c r="D77" s="301">
        <v>0</v>
      </c>
      <c r="E77" s="300" t="s">
        <v>485</v>
      </c>
      <c r="F77" s="299">
        <f>G34</f>
        <v>0.20100000000000001</v>
      </c>
      <c r="G77" s="298" t="s">
        <v>485</v>
      </c>
      <c r="H77" s="297">
        <f t="shared" ref="H77:L77" si="16">24*30*$F77*2</f>
        <v>289.44</v>
      </c>
      <c r="I77" s="297">
        <f t="shared" si="16"/>
        <v>289.44</v>
      </c>
      <c r="J77" s="297">
        <f t="shared" si="16"/>
        <v>289.44</v>
      </c>
      <c r="K77" s="297">
        <f t="shared" si="16"/>
        <v>289.44</v>
      </c>
      <c r="L77" s="297">
        <f t="shared" si="16"/>
        <v>289.44</v>
      </c>
      <c r="M77" s="297">
        <f t="shared" ref="M77" si="17">SUM(H77:L77)</f>
        <v>1447.2</v>
      </c>
      <c r="N77" s="296">
        <f>CEILING(M77*$R$18*$R$17,1000)/1000*12</f>
        <v>2580</v>
      </c>
      <c r="O77" s="296">
        <f t="shared" ref="O77" si="18">CEILING(M77*$R$18*$R$17,1000)/1000*$R$19</f>
        <v>25800</v>
      </c>
      <c r="Q77" s="295">
        <f>N77-N$34</f>
        <v>0</v>
      </c>
      <c r="R77" s="295">
        <f>O77-O$34</f>
        <v>0</v>
      </c>
    </row>
    <row r="78" spans="2:18" ht="19.5" hidden="1" outlineLevel="1">
      <c r="B78" s="405" t="s">
        <v>473</v>
      </c>
      <c r="C78" s="100" t="s">
        <v>471</v>
      </c>
      <c r="D78" s="308"/>
      <c r="E78" s="307"/>
      <c r="F78" s="306"/>
      <c r="G78" s="305"/>
      <c r="H78" s="304"/>
      <c r="I78" s="304"/>
      <c r="J78" s="304"/>
      <c r="K78" s="304"/>
      <c r="L78" s="304"/>
      <c r="M78" s="304"/>
      <c r="N78" s="303"/>
      <c r="O78" s="303"/>
      <c r="Q78" s="302"/>
      <c r="R78" s="302"/>
    </row>
    <row r="79" spans="2:18" ht="19.5" hidden="1" outlineLevel="1">
      <c r="B79" s="406"/>
      <c r="C79" s="100" t="s">
        <v>470</v>
      </c>
      <c r="D79" s="308"/>
      <c r="E79" s="307"/>
      <c r="F79" s="306"/>
      <c r="G79" s="305"/>
      <c r="H79" s="304"/>
      <c r="I79" s="304"/>
      <c r="J79" s="304"/>
      <c r="K79" s="304"/>
      <c r="L79" s="304"/>
      <c r="M79" s="304"/>
      <c r="N79" s="303"/>
      <c r="O79" s="303"/>
      <c r="Q79" s="302"/>
      <c r="R79" s="302"/>
    </row>
    <row r="80" spans="2:18" ht="19.5" hidden="1" outlineLevel="1">
      <c r="B80" s="407"/>
      <c r="C80" s="100" t="s">
        <v>469</v>
      </c>
      <c r="D80" s="301"/>
      <c r="E80" s="300"/>
      <c r="F80" s="299"/>
      <c r="G80" s="298"/>
      <c r="H80" s="297"/>
      <c r="I80" s="297"/>
      <c r="J80" s="297"/>
      <c r="K80" s="297"/>
      <c r="L80" s="297"/>
      <c r="M80" s="297"/>
      <c r="N80" s="296"/>
      <c r="O80" s="296"/>
      <c r="Q80" s="295"/>
      <c r="R80" s="295"/>
    </row>
    <row r="81" spans="2:18" ht="19.5" hidden="1" outlineLevel="1">
      <c r="B81" s="405" t="s">
        <v>472</v>
      </c>
      <c r="C81" s="100" t="s">
        <v>471</v>
      </c>
      <c r="D81" s="308"/>
      <c r="E81" s="307"/>
      <c r="F81" s="306"/>
      <c r="G81" s="305"/>
      <c r="H81" s="304"/>
      <c r="I81" s="304"/>
      <c r="J81" s="304"/>
      <c r="K81" s="304"/>
      <c r="L81" s="304"/>
      <c r="M81" s="304"/>
      <c r="N81" s="303"/>
      <c r="O81" s="303"/>
      <c r="Q81" s="302"/>
      <c r="R81" s="302"/>
    </row>
    <row r="82" spans="2:18" ht="19.5" hidden="1" outlineLevel="1">
      <c r="B82" s="406"/>
      <c r="C82" s="100" t="s">
        <v>470</v>
      </c>
      <c r="D82" s="308"/>
      <c r="E82" s="307"/>
      <c r="F82" s="306"/>
      <c r="G82" s="305"/>
      <c r="H82" s="304"/>
      <c r="I82" s="304"/>
      <c r="J82" s="304"/>
      <c r="K82" s="304"/>
      <c r="L82" s="304"/>
      <c r="M82" s="304"/>
      <c r="N82" s="303"/>
      <c r="O82" s="303"/>
      <c r="Q82" s="302"/>
      <c r="R82" s="302"/>
    </row>
    <row r="83" spans="2:18" ht="19.5" collapsed="1">
      <c r="B83" s="407"/>
      <c r="C83" s="100" t="s">
        <v>469</v>
      </c>
      <c r="D83" s="301">
        <v>2382</v>
      </c>
      <c r="E83" s="300">
        <v>0</v>
      </c>
      <c r="F83" s="299">
        <v>9.0999999999999998E-2</v>
      </c>
      <c r="G83" s="298">
        <v>0.55000000000000004</v>
      </c>
      <c r="H83" s="297">
        <f>24*30*$F83*2</f>
        <v>131.04</v>
      </c>
      <c r="I83" s="297">
        <f>24*30*$F83*2</f>
        <v>131.04</v>
      </c>
      <c r="J83" s="297">
        <f>24*30*$F83*2</f>
        <v>131.04</v>
      </c>
      <c r="K83" s="297">
        <f>24*30*$F83*2</f>
        <v>131.04</v>
      </c>
      <c r="L83" s="297">
        <f>24*30*$F83*2</f>
        <v>131.04</v>
      </c>
      <c r="M83" s="297">
        <f>SUM(H83:L83)</f>
        <v>655.19999999999993</v>
      </c>
      <c r="N83" s="296">
        <f>CEILING(M83*$R$18*$R$17,1000)/1000*12</f>
        <v>1176</v>
      </c>
      <c r="O83" s="296">
        <f>CEILING(M83*$R$18*$R$17,1000)/1000*$R$19</f>
        <v>11760</v>
      </c>
      <c r="Q83" s="295">
        <f>N83-N$34</f>
        <v>-1404</v>
      </c>
      <c r="R83" s="295">
        <f>O83-O$34</f>
        <v>-14040</v>
      </c>
    </row>
    <row r="84" spans="2:18">
      <c r="F84" s="294"/>
    </row>
    <row r="85" spans="2:18">
      <c r="H85" s="38"/>
      <c r="I85" s="38"/>
      <c r="J85" s="38"/>
      <c r="K85" s="38"/>
      <c r="L85" s="38"/>
    </row>
    <row r="87" spans="2:18">
      <c r="C87" s="369"/>
      <c r="D87" s="371"/>
      <c r="E87" s="369"/>
      <c r="F87" s="369"/>
      <c r="G87" s="370"/>
      <c r="H87" s="369"/>
    </row>
    <row r="88" spans="2:18">
      <c r="C88" s="369"/>
      <c r="D88" s="369"/>
      <c r="E88" s="369"/>
      <c r="F88" s="369"/>
      <c r="G88" s="370"/>
      <c r="H88" s="369"/>
    </row>
    <row r="89" spans="2:18">
      <c r="C89"/>
      <c r="D89"/>
      <c r="E89"/>
      <c r="F89"/>
      <c r="G89"/>
      <c r="H89"/>
    </row>
  </sheetData>
  <mergeCells count="31">
    <mergeCell ref="B44:C44"/>
    <mergeCell ref="B52:C52"/>
    <mergeCell ref="B56:B57"/>
    <mergeCell ref="B53:B55"/>
    <mergeCell ref="B65:B67"/>
    <mergeCell ref="B78:B80"/>
    <mergeCell ref="B81:B83"/>
    <mergeCell ref="Q35:Q36"/>
    <mergeCell ref="R35:R36"/>
    <mergeCell ref="F35:F36"/>
    <mergeCell ref="M35:M36"/>
    <mergeCell ref="N35:N36"/>
    <mergeCell ref="O35:O36"/>
    <mergeCell ref="B77:C77"/>
    <mergeCell ref="B68:B70"/>
    <mergeCell ref="E35:E36"/>
    <mergeCell ref="C35:C36"/>
    <mergeCell ref="B35:B36"/>
    <mergeCell ref="B45:B47"/>
    <mergeCell ref="B48:B49"/>
    <mergeCell ref="B64:C64"/>
    <mergeCell ref="E11:L11"/>
    <mergeCell ref="E12:L12"/>
    <mergeCell ref="E13:L13"/>
    <mergeCell ref="E15:L15"/>
    <mergeCell ref="H31:I31"/>
    <mergeCell ref="E16:L16"/>
    <mergeCell ref="E17:L17"/>
    <mergeCell ref="E18:L18"/>
    <mergeCell ref="E19:L19"/>
    <mergeCell ref="E14:L14"/>
  </mergeCells>
  <phoneticPr fontId="1"/>
  <hyperlinks>
    <hyperlink ref="B41" r:id="rId1" display="https://aws.amazon.com/jp/rds/aurora/pricing/"/>
    <hyperlink ref="B61" r:id="rId2" display="https://aws.amazon.com/jp/ec2/pricing/reserved-instances/pricing/"/>
    <hyperlink ref="B10" r:id="rId3" display="https://aws.amazon.com/jp/savingsplans/compute-pricing/"/>
    <hyperlink ref="B74" r:id="rId4" display="https://aws.amazon.com/jp/elasticache/pricing/"/>
  </hyperlinks>
  <pageMargins left="0.7" right="0.7" top="0.75" bottom="0.75" header="0.3" footer="0.3"/>
  <pageSetup paperSize="9" scale="23" orientation="landscape"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D28"/>
  <sheetViews>
    <sheetView workbookViewId="0">
      <selection activeCell="C10" sqref="C10"/>
    </sheetView>
  </sheetViews>
  <sheetFormatPr defaultColWidth="2.625" defaultRowHeight="18.75"/>
  <cols>
    <col min="2" max="2" width="20.75" bestFit="1" customWidth="1"/>
    <col min="3" max="3" width="9" style="355" bestFit="1" customWidth="1"/>
  </cols>
  <sheetData>
    <row r="2" spans="2:4">
      <c r="C2" s="355" t="s">
        <v>557</v>
      </c>
    </row>
    <row r="3" spans="2:4">
      <c r="B3" t="s">
        <v>73</v>
      </c>
      <c r="C3" s="355" t="s">
        <v>558</v>
      </c>
      <c r="D3" t="s">
        <v>390</v>
      </c>
    </row>
    <row r="6" spans="2:4">
      <c r="B6" t="s">
        <v>409</v>
      </c>
      <c r="C6" s="355" t="s">
        <v>558</v>
      </c>
      <c r="D6" t="s">
        <v>410</v>
      </c>
    </row>
    <row r="9" spans="2:4">
      <c r="B9" t="s">
        <v>411</v>
      </c>
      <c r="C9" s="355" t="s">
        <v>558</v>
      </c>
      <c r="D9" t="s">
        <v>412</v>
      </c>
    </row>
    <row r="10" spans="2:4">
      <c r="D10" t="s">
        <v>555</v>
      </c>
    </row>
    <row r="11" spans="2:4">
      <c r="D11" t="s">
        <v>554</v>
      </c>
    </row>
    <row r="13" spans="2:4">
      <c r="B13" t="s">
        <v>189</v>
      </c>
      <c r="C13" s="355" t="s">
        <v>559</v>
      </c>
      <c r="D13" t="s">
        <v>413</v>
      </c>
    </row>
    <row r="16" spans="2:4">
      <c r="B16" t="s">
        <v>26</v>
      </c>
      <c r="C16" s="355" t="s">
        <v>559</v>
      </c>
      <c r="D16" t="s">
        <v>413</v>
      </c>
    </row>
    <row r="19" spans="2:4">
      <c r="B19" t="s">
        <v>27</v>
      </c>
      <c r="C19" s="355" t="s">
        <v>559</v>
      </c>
      <c r="D19" t="s">
        <v>413</v>
      </c>
    </row>
    <row r="22" spans="2:4">
      <c r="B22" t="s">
        <v>29</v>
      </c>
      <c r="C22" s="355" t="s">
        <v>558</v>
      </c>
      <c r="D22" t="s">
        <v>412</v>
      </c>
    </row>
    <row r="23" spans="2:4">
      <c r="D23" t="s">
        <v>556</v>
      </c>
    </row>
    <row r="25" spans="2:4">
      <c r="B25" t="s">
        <v>31</v>
      </c>
      <c r="C25" s="355" t="s">
        <v>558</v>
      </c>
      <c r="D25" t="s">
        <v>410</v>
      </c>
    </row>
    <row r="27" spans="2:4">
      <c r="B27" s="354"/>
    </row>
    <row r="28" spans="2:4">
      <c r="B28" s="354"/>
    </row>
  </sheetData>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8" ma:contentTypeDescription="新しいドキュメントを作成します。" ma:contentTypeScope="" ma:versionID="74f400f1ba6e3ad59c786b0d23a33310">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0298a6885e110b82aa85fad1a423e2c9"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DEC21B-4423-4004-83CF-370425501008}">
  <ds:schemaRefs>
    <ds:schemaRef ds:uri="http://schemas.microsoft.com/sharepoint/v3/contenttype/forms"/>
  </ds:schemaRefs>
</ds:datastoreItem>
</file>

<file path=customXml/itemProps2.xml><?xml version="1.0" encoding="utf-8"?>
<ds:datastoreItem xmlns:ds="http://schemas.openxmlformats.org/officeDocument/2006/customXml" ds:itemID="{1E373C32-7D7E-4C4D-9C7C-88AE87E082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ed219b-a551-46dc-8ee3-add788631354"/>
    <ds:schemaRef ds:uri="e3e9a06c-ad39-49b0-a60b-d9d47a569d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E1AF8F-FC40-42D9-9834-93E46A9FBCA2}">
  <ds:schemaRefs>
    <ds:schemaRef ds:uri="http://purl.org/dc/elements/1.1/"/>
    <ds:schemaRef ds:uri="bbed219b-a551-46dc-8ee3-add788631354"/>
    <ds:schemaRef ds:uri="http://schemas.microsoft.com/office/infopath/2007/PartnerControls"/>
    <ds:schemaRef ds:uri="e3e9a06c-ad39-49b0-a60b-d9d47a569dbc"/>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まとめ</vt:lpstr>
      <vt:lpstr>計算シート</vt:lpstr>
      <vt:lpstr>計算シート (研修環境20日)</vt:lpstr>
      <vt:lpstr>各行別</vt:lpstr>
      <vt:lpstr>EBS</vt:lpstr>
      <vt:lpstr>リザーブドインスタンス検討</vt:lpstr>
      <vt:lpstr>変更履歴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li3507</dc:creator>
  <cp:keywords/>
  <dc:description/>
  <cp:lastModifiedBy>森 優樹</cp:lastModifiedBy>
  <cp:revision/>
  <dcterms:created xsi:type="dcterms:W3CDTF">2021-09-03T04:38:19Z</dcterms:created>
  <dcterms:modified xsi:type="dcterms:W3CDTF">2021-12-24T09:24:56Z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ComplianceAssetId">
    <vt:lpwstr/>
  </property>
  <property fmtid="{D5CDD505-2E9C-101B-9397-08002B2CF9AE}" pid="4" name="_ExtendedDescription">
    <vt:lpwstr/>
  </property>
</Properties>
</file>