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Statistics\"/>
    </mc:Choice>
  </mc:AlternateContent>
  <xr:revisionPtr revIDLastSave="0" documentId="13_ncr:1_{DB37491F-68A2-4334-BFCD-9BB01964177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Зад.1а" sheetId="7" r:id="rId1"/>
    <sheet name="Зад.1б" sheetId="8" r:id="rId2"/>
    <sheet name="Зад.1в" sheetId="22" r:id="rId3"/>
    <sheet name="Cuprum" sheetId="1" r:id="rId4"/>
    <sheet name="Micro" sheetId="4" r:id="rId5"/>
    <sheet name="USonic" sheetId="2" r:id="rId6"/>
    <sheet name="NMNMK" sheetId="9" r:id="rId7"/>
    <sheet name="NMNMK-Sol" sheetId="13" r:id="rId8"/>
    <sheet name="Heart" sheetId="14" r:id="rId9"/>
    <sheet name="Зад. 4" sheetId="17" r:id="rId10"/>
    <sheet name="Зад. 5" sheetId="18" r:id="rId11"/>
    <sheet name="Зад. 5а" sheetId="20" r:id="rId12"/>
    <sheet name="USAPop" sheetId="16" r:id="rId13"/>
  </sheets>
  <definedNames>
    <definedName name="solver_adj" localSheetId="4" hidden="1">Micro!#REF!</definedName>
    <definedName name="solver_adj" localSheetId="9" hidden="1">'Зад. 4'!$S$3:$S$5</definedName>
    <definedName name="solver_adj" localSheetId="10" hidden="1">'Зад. 5'!$S$3:$S$5</definedName>
    <definedName name="solver_adj" localSheetId="11" hidden="1">'Зад. 5а'!$S$3:$S$5</definedName>
    <definedName name="solver_cvg" localSheetId="4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4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est" localSheetId="4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itr" localSheetId="4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lin" localSheetId="4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neg" localSheetId="4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um" localSheetId="4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wt" localSheetId="4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opt" localSheetId="4" hidden="1">Micro!#REF!</definedName>
    <definedName name="solver_opt" localSheetId="9" hidden="1">'Зад. 4'!$S$8</definedName>
    <definedName name="solver_opt" localSheetId="10" hidden="1">'Зад. 5'!$S$8</definedName>
    <definedName name="solver_opt" localSheetId="11" hidden="1">'Зад. 5а'!$S$8</definedName>
    <definedName name="solver_pre" localSheetId="4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scl" localSheetId="4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ho" localSheetId="4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tim" localSheetId="4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ol" localSheetId="4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yp" localSheetId="4" hidden="1">2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val" localSheetId="4" hidden="1">0</definedName>
    <definedName name="solver_val" localSheetId="9" hidden="1">0</definedName>
    <definedName name="solver_val" localSheetId="10" hidden="1">0</definedName>
    <definedName name="solver_val" localSheetId="1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G3" i="22"/>
  <c r="G4" i="22"/>
  <c r="G5" i="22"/>
  <c r="G6" i="22"/>
  <c r="G7" i="22"/>
  <c r="G8" i="22"/>
  <c r="G9" i="22"/>
  <c r="G10" i="22"/>
  <c r="G11" i="22"/>
  <c r="G2" i="22"/>
  <c r="K20" i="22"/>
  <c r="F3" i="22"/>
  <c r="F4" i="22"/>
  <c r="F5" i="22"/>
  <c r="F6" i="22"/>
  <c r="F7" i="22"/>
  <c r="F8" i="22"/>
  <c r="F9" i="22"/>
  <c r="F10" i="22"/>
  <c r="F11" i="22"/>
  <c r="F2" i="22"/>
  <c r="E2" i="22"/>
  <c r="E11" i="22"/>
  <c r="E10" i="22"/>
  <c r="E9" i="22"/>
  <c r="E8" i="22"/>
  <c r="E7" i="22"/>
  <c r="E6" i="22"/>
  <c r="E5" i="22"/>
  <c r="E4" i="22"/>
  <c r="E3" i="22"/>
  <c r="G3" i="8"/>
  <c r="G4" i="8"/>
  <c r="G5" i="8"/>
  <c r="G6" i="8"/>
  <c r="G7" i="8"/>
  <c r="G8" i="8"/>
  <c r="G9" i="8"/>
  <c r="G10" i="8"/>
  <c r="G11" i="8"/>
  <c r="G2" i="8"/>
  <c r="E3" i="8"/>
  <c r="E4" i="8"/>
  <c r="E5" i="8"/>
  <c r="E6" i="8"/>
  <c r="E7" i="8"/>
  <c r="E8" i="8"/>
  <c r="E9" i="8"/>
  <c r="E10" i="8"/>
  <c r="E11" i="8"/>
  <c r="E2" i="8"/>
  <c r="J46" i="20" l="1"/>
  <c r="I46" i="20"/>
  <c r="H46" i="20"/>
  <c r="M46" i="20" s="1"/>
  <c r="O46" i="20" s="1"/>
  <c r="P46" i="20" s="1"/>
  <c r="J45" i="20"/>
  <c r="I45" i="20"/>
  <c r="H45" i="20"/>
  <c r="K45" i="20" s="1"/>
  <c r="L45" i="20" s="1"/>
  <c r="J44" i="20"/>
  <c r="I44" i="20"/>
  <c r="H44" i="20"/>
  <c r="K44" i="20" s="1"/>
  <c r="J43" i="20"/>
  <c r="I43" i="20"/>
  <c r="H43" i="20"/>
  <c r="K43" i="20" s="1"/>
  <c r="J42" i="20"/>
  <c r="I42" i="20"/>
  <c r="H42" i="20"/>
  <c r="M42" i="20" s="1"/>
  <c r="O42" i="20" s="1"/>
  <c r="P42" i="20" s="1"/>
  <c r="J41" i="20"/>
  <c r="I41" i="20"/>
  <c r="H41" i="20"/>
  <c r="K41" i="20" s="1"/>
  <c r="J40" i="20"/>
  <c r="I40" i="20"/>
  <c r="M40" i="20" s="1"/>
  <c r="O40" i="20" s="1"/>
  <c r="H40" i="20"/>
  <c r="J39" i="20"/>
  <c r="I39" i="20"/>
  <c r="H39" i="20"/>
  <c r="M39" i="20" s="1"/>
  <c r="O39" i="20" s="1"/>
  <c r="J38" i="20"/>
  <c r="I38" i="20"/>
  <c r="H38" i="20"/>
  <c r="J37" i="20"/>
  <c r="I37" i="20"/>
  <c r="H37" i="20"/>
  <c r="K37" i="20" s="1"/>
  <c r="J36" i="20"/>
  <c r="I36" i="20"/>
  <c r="H36" i="20"/>
  <c r="K36" i="20" s="1"/>
  <c r="J35" i="20"/>
  <c r="I35" i="20"/>
  <c r="H35" i="20"/>
  <c r="M35" i="20" s="1"/>
  <c r="O35" i="20" s="1"/>
  <c r="J34" i="20"/>
  <c r="I34" i="20"/>
  <c r="H34" i="20"/>
  <c r="K34" i="20" s="1"/>
  <c r="L34" i="20" s="1"/>
  <c r="J33" i="20"/>
  <c r="I33" i="20"/>
  <c r="H33" i="20"/>
  <c r="K33" i="20" s="1"/>
  <c r="J32" i="20"/>
  <c r="I32" i="20"/>
  <c r="H32" i="20"/>
  <c r="K32" i="20" s="1"/>
  <c r="J31" i="20"/>
  <c r="I31" i="20"/>
  <c r="H31" i="20"/>
  <c r="M31" i="20" s="1"/>
  <c r="O31" i="20" s="1"/>
  <c r="J30" i="20"/>
  <c r="I30" i="20"/>
  <c r="H30" i="20"/>
  <c r="K30" i="20" s="1"/>
  <c r="L30" i="20" s="1"/>
  <c r="J29" i="20"/>
  <c r="I29" i="20"/>
  <c r="H29" i="20"/>
  <c r="K29" i="20" s="1"/>
  <c r="L29" i="20" s="1"/>
  <c r="J28" i="20"/>
  <c r="I28" i="20"/>
  <c r="H28" i="20"/>
  <c r="K28" i="20" s="1"/>
  <c r="J27" i="20"/>
  <c r="I27" i="20"/>
  <c r="H27" i="20"/>
  <c r="M27" i="20" s="1"/>
  <c r="O27" i="20" s="1"/>
  <c r="J26" i="20"/>
  <c r="I26" i="20"/>
  <c r="H26" i="20"/>
  <c r="K26" i="20" s="1"/>
  <c r="L26" i="20" s="1"/>
  <c r="J25" i="20"/>
  <c r="I25" i="20"/>
  <c r="H25" i="20"/>
  <c r="K25" i="20" s="1"/>
  <c r="J24" i="20"/>
  <c r="I24" i="20"/>
  <c r="H24" i="20"/>
  <c r="M24" i="20" s="1"/>
  <c r="O24" i="20" s="1"/>
  <c r="K23" i="20"/>
  <c r="J23" i="20"/>
  <c r="N23" i="20" s="1"/>
  <c r="I23" i="20"/>
  <c r="H23" i="20"/>
  <c r="M23" i="20" s="1"/>
  <c r="O23" i="20" s="1"/>
  <c r="J22" i="20"/>
  <c r="I22" i="20"/>
  <c r="H22" i="20"/>
  <c r="K22" i="20" s="1"/>
  <c r="L22" i="20" s="1"/>
  <c r="J21" i="20"/>
  <c r="I21" i="20"/>
  <c r="H21" i="20"/>
  <c r="K21" i="20" s="1"/>
  <c r="L21" i="20" s="1"/>
  <c r="J20" i="20"/>
  <c r="I20" i="20"/>
  <c r="H20" i="20"/>
  <c r="K20" i="20" s="1"/>
  <c r="J19" i="20"/>
  <c r="I19" i="20"/>
  <c r="K19" i="20" s="1"/>
  <c r="H19" i="20"/>
  <c r="J18" i="20"/>
  <c r="I18" i="20"/>
  <c r="H18" i="20"/>
  <c r="K18" i="20" s="1"/>
  <c r="J17" i="20"/>
  <c r="I17" i="20"/>
  <c r="H17" i="20"/>
  <c r="K17" i="20" s="1"/>
  <c r="L17" i="20" s="1"/>
  <c r="J16" i="20"/>
  <c r="I16" i="20"/>
  <c r="H16" i="20"/>
  <c r="K16" i="20" s="1"/>
  <c r="J15" i="20"/>
  <c r="I15" i="20"/>
  <c r="H15" i="20"/>
  <c r="M15" i="20" s="1"/>
  <c r="O15" i="20" s="1"/>
  <c r="J14" i="20"/>
  <c r="I14" i="20"/>
  <c r="H14" i="20"/>
  <c r="J13" i="20"/>
  <c r="I13" i="20"/>
  <c r="H13" i="20"/>
  <c r="K13" i="20" s="1"/>
  <c r="J12" i="20"/>
  <c r="I12" i="20"/>
  <c r="H12" i="20"/>
  <c r="K12" i="20" s="1"/>
  <c r="L12" i="20" s="1"/>
  <c r="J11" i="20"/>
  <c r="I11" i="20"/>
  <c r="H11" i="20"/>
  <c r="K11" i="20" s="1"/>
  <c r="L11" i="20" s="1"/>
  <c r="R10" i="20"/>
  <c r="J10" i="20"/>
  <c r="I10" i="20"/>
  <c r="H10" i="20"/>
  <c r="K10" i="20" s="1"/>
  <c r="L10" i="20" s="1"/>
  <c r="J9" i="20"/>
  <c r="I9" i="20"/>
  <c r="M9" i="20" s="1"/>
  <c r="O9" i="20" s="1"/>
  <c r="P9" i="20" s="1"/>
  <c r="H9" i="20"/>
  <c r="J8" i="20"/>
  <c r="I8" i="20"/>
  <c r="H8" i="20"/>
  <c r="K8" i="20" s="1"/>
  <c r="J7" i="20"/>
  <c r="I7" i="20"/>
  <c r="H7" i="20"/>
  <c r="M7" i="20" s="1"/>
  <c r="O7" i="20" s="1"/>
  <c r="J6" i="20"/>
  <c r="I6" i="20"/>
  <c r="H6" i="20"/>
  <c r="K6" i="20" s="1"/>
  <c r="L6" i="20" s="1"/>
  <c r="J5" i="20"/>
  <c r="I5" i="20"/>
  <c r="H5" i="20"/>
  <c r="K5" i="20" s="1"/>
  <c r="L5" i="20" s="1"/>
  <c r="J4" i="20"/>
  <c r="I4" i="20"/>
  <c r="M4" i="20" s="1"/>
  <c r="O4" i="20" s="1"/>
  <c r="H4" i="20"/>
  <c r="K3" i="20"/>
  <c r="J3" i="20"/>
  <c r="I3" i="20"/>
  <c r="H3" i="20"/>
  <c r="J2" i="20"/>
  <c r="I2" i="20"/>
  <c r="H2" i="20"/>
  <c r="K2" i="20" s="1"/>
  <c r="L2" i="20" s="1"/>
  <c r="J46" i="18"/>
  <c r="I46" i="18"/>
  <c r="H46" i="18"/>
  <c r="K46" i="18" s="1"/>
  <c r="J45" i="18"/>
  <c r="I45" i="18"/>
  <c r="H45" i="18"/>
  <c r="K45" i="18" s="1"/>
  <c r="J44" i="18"/>
  <c r="I44" i="18"/>
  <c r="H44" i="18"/>
  <c r="M44" i="18" s="1"/>
  <c r="O44" i="18" s="1"/>
  <c r="J43" i="18"/>
  <c r="I43" i="18"/>
  <c r="M43" i="18" s="1"/>
  <c r="O43" i="18" s="1"/>
  <c r="P43" i="18" s="1"/>
  <c r="H43" i="18"/>
  <c r="K43" i="18" s="1"/>
  <c r="L43" i="18" s="1"/>
  <c r="J42" i="18"/>
  <c r="I42" i="18"/>
  <c r="H42" i="18"/>
  <c r="K42" i="18" s="1"/>
  <c r="J41" i="18"/>
  <c r="I41" i="18"/>
  <c r="H41" i="18"/>
  <c r="M41" i="18" s="1"/>
  <c r="O41" i="18" s="1"/>
  <c r="J40" i="18"/>
  <c r="I40" i="18"/>
  <c r="H40" i="18"/>
  <c r="M40" i="18" s="1"/>
  <c r="O40" i="18" s="1"/>
  <c r="P40" i="18" s="1"/>
  <c r="J39" i="18"/>
  <c r="I39" i="18"/>
  <c r="H39" i="18"/>
  <c r="K39" i="18" s="1"/>
  <c r="J38" i="18"/>
  <c r="I38" i="18"/>
  <c r="H38" i="18"/>
  <c r="K38" i="18" s="1"/>
  <c r="J37" i="18"/>
  <c r="I37" i="18"/>
  <c r="H37" i="18"/>
  <c r="M37" i="18" s="1"/>
  <c r="O37" i="18" s="1"/>
  <c r="J36" i="18"/>
  <c r="I36" i="18"/>
  <c r="H36" i="18"/>
  <c r="M36" i="18" s="1"/>
  <c r="O36" i="18" s="1"/>
  <c r="P36" i="18" s="1"/>
  <c r="J35" i="18"/>
  <c r="I35" i="18"/>
  <c r="H35" i="18"/>
  <c r="K35" i="18" s="1"/>
  <c r="L35" i="18" s="1"/>
  <c r="J34" i="18"/>
  <c r="I34" i="18"/>
  <c r="H34" i="18"/>
  <c r="K34" i="18" s="1"/>
  <c r="J33" i="18"/>
  <c r="I33" i="18"/>
  <c r="H33" i="18"/>
  <c r="M33" i="18" s="1"/>
  <c r="O33" i="18" s="1"/>
  <c r="J32" i="18"/>
  <c r="I32" i="18"/>
  <c r="H32" i="18"/>
  <c r="M32" i="18" s="1"/>
  <c r="O32" i="18" s="1"/>
  <c r="P32" i="18" s="1"/>
  <c r="J31" i="18"/>
  <c r="I31" i="18"/>
  <c r="H31" i="18"/>
  <c r="K31" i="18" s="1"/>
  <c r="L31" i="18" s="1"/>
  <c r="J30" i="18"/>
  <c r="I30" i="18"/>
  <c r="H30" i="18"/>
  <c r="K30" i="18" s="1"/>
  <c r="K29" i="18"/>
  <c r="J29" i="18"/>
  <c r="I29" i="18"/>
  <c r="H29" i="18"/>
  <c r="J28" i="18"/>
  <c r="I28" i="18"/>
  <c r="H28" i="18"/>
  <c r="M28" i="18" s="1"/>
  <c r="O28" i="18" s="1"/>
  <c r="P28" i="18" s="1"/>
  <c r="J27" i="18"/>
  <c r="I27" i="18"/>
  <c r="H27" i="18"/>
  <c r="K27" i="18" s="1"/>
  <c r="L27" i="18" s="1"/>
  <c r="J26" i="18"/>
  <c r="I26" i="18"/>
  <c r="H26" i="18"/>
  <c r="K26" i="18" s="1"/>
  <c r="J25" i="18"/>
  <c r="I25" i="18"/>
  <c r="H25" i="18"/>
  <c r="M25" i="18" s="1"/>
  <c r="O25" i="18" s="1"/>
  <c r="P25" i="18" s="1"/>
  <c r="J24" i="18"/>
  <c r="I24" i="18"/>
  <c r="H24" i="18"/>
  <c r="K24" i="18" s="1"/>
  <c r="J23" i="18"/>
  <c r="I23" i="18"/>
  <c r="M23" i="18" s="1"/>
  <c r="O23" i="18" s="1"/>
  <c r="P23" i="18" s="1"/>
  <c r="H23" i="18"/>
  <c r="K23" i="18" s="1"/>
  <c r="L23" i="18" s="1"/>
  <c r="J22" i="18"/>
  <c r="I22" i="18"/>
  <c r="H22" i="18"/>
  <c r="J21" i="18"/>
  <c r="I21" i="18"/>
  <c r="H21" i="18"/>
  <c r="M21" i="18" s="1"/>
  <c r="O21" i="18" s="1"/>
  <c r="J20" i="18"/>
  <c r="I20" i="18"/>
  <c r="H20" i="18"/>
  <c r="M20" i="18" s="1"/>
  <c r="O20" i="18" s="1"/>
  <c r="P20" i="18" s="1"/>
  <c r="J19" i="18"/>
  <c r="I19" i="18"/>
  <c r="H19" i="18"/>
  <c r="K19" i="18" s="1"/>
  <c r="J18" i="18"/>
  <c r="I18" i="18"/>
  <c r="K18" i="18" s="1"/>
  <c r="H18" i="18"/>
  <c r="J17" i="18"/>
  <c r="I17" i="18"/>
  <c r="H17" i="18"/>
  <c r="M17" i="18" s="1"/>
  <c r="O17" i="18" s="1"/>
  <c r="J16" i="18"/>
  <c r="I16" i="18"/>
  <c r="H16" i="18"/>
  <c r="M16" i="18" s="1"/>
  <c r="O16" i="18" s="1"/>
  <c r="P16" i="18" s="1"/>
  <c r="J15" i="18"/>
  <c r="I15" i="18"/>
  <c r="H15" i="18"/>
  <c r="K15" i="18" s="1"/>
  <c r="L15" i="18" s="1"/>
  <c r="J14" i="18"/>
  <c r="I14" i="18"/>
  <c r="H14" i="18"/>
  <c r="J13" i="18"/>
  <c r="I13" i="18"/>
  <c r="H13" i="18"/>
  <c r="J12" i="18"/>
  <c r="I12" i="18"/>
  <c r="H12" i="18"/>
  <c r="M12" i="18" s="1"/>
  <c r="O12" i="18" s="1"/>
  <c r="J11" i="18"/>
  <c r="I11" i="18"/>
  <c r="H11" i="18"/>
  <c r="M11" i="18" s="1"/>
  <c r="O11" i="18" s="1"/>
  <c r="R10" i="18"/>
  <c r="J10" i="18"/>
  <c r="I10" i="18"/>
  <c r="K10" i="18" s="1"/>
  <c r="H10" i="18"/>
  <c r="K9" i="18"/>
  <c r="J9" i="18"/>
  <c r="I9" i="18"/>
  <c r="H9" i="18"/>
  <c r="J8" i="18"/>
  <c r="I8" i="18"/>
  <c r="H8" i="18"/>
  <c r="J7" i="18"/>
  <c r="I7" i="18"/>
  <c r="H7" i="18"/>
  <c r="K7" i="18" s="1"/>
  <c r="L7" i="18" s="1"/>
  <c r="J6" i="18"/>
  <c r="I6" i="18"/>
  <c r="H6" i="18"/>
  <c r="K5" i="18"/>
  <c r="J5" i="18"/>
  <c r="I5" i="18"/>
  <c r="H5" i="18"/>
  <c r="M5" i="18" s="1"/>
  <c r="O5" i="18" s="1"/>
  <c r="J4" i="18"/>
  <c r="I4" i="18"/>
  <c r="H4" i="18"/>
  <c r="M4" i="18" s="1"/>
  <c r="O4" i="18" s="1"/>
  <c r="P4" i="18" s="1"/>
  <c r="J3" i="18"/>
  <c r="I3" i="18"/>
  <c r="H3" i="18"/>
  <c r="K3" i="18" s="1"/>
  <c r="L3" i="18" s="1"/>
  <c r="J2" i="18"/>
  <c r="I2" i="18"/>
  <c r="H2" i="18"/>
  <c r="J22" i="17"/>
  <c r="I22" i="17"/>
  <c r="H22" i="17"/>
  <c r="K22" i="17" s="1"/>
  <c r="J21" i="17"/>
  <c r="I21" i="17"/>
  <c r="K21" i="17" s="1"/>
  <c r="M21" i="17" s="1"/>
  <c r="O21" i="17" s="1"/>
  <c r="H21" i="17"/>
  <c r="J20" i="17"/>
  <c r="I20" i="17"/>
  <c r="K20" i="17" s="1"/>
  <c r="M20" i="17" s="1"/>
  <c r="O20" i="17" s="1"/>
  <c r="H20" i="17"/>
  <c r="J19" i="17"/>
  <c r="I19" i="17"/>
  <c r="H19" i="17"/>
  <c r="K19" i="17" s="1"/>
  <c r="M19" i="17" s="1"/>
  <c r="O19" i="17" s="1"/>
  <c r="J18" i="17"/>
  <c r="I18" i="17"/>
  <c r="H18" i="17"/>
  <c r="K18" i="17" s="1"/>
  <c r="J17" i="17"/>
  <c r="I17" i="17"/>
  <c r="H17" i="17"/>
  <c r="K17" i="17" s="1"/>
  <c r="J16" i="17"/>
  <c r="I16" i="17"/>
  <c r="K16" i="17" s="1"/>
  <c r="M16" i="17" s="1"/>
  <c r="O16" i="17" s="1"/>
  <c r="H16" i="17"/>
  <c r="K15" i="17"/>
  <c r="M15" i="17" s="1"/>
  <c r="O15" i="17" s="1"/>
  <c r="J15" i="17"/>
  <c r="I15" i="17"/>
  <c r="H15" i="17"/>
  <c r="J14" i="17"/>
  <c r="I14" i="17"/>
  <c r="H14" i="17"/>
  <c r="K14" i="17" s="1"/>
  <c r="J13" i="17"/>
  <c r="I13" i="17"/>
  <c r="H13" i="17"/>
  <c r="K13" i="17" s="1"/>
  <c r="M13" i="17" s="1"/>
  <c r="O13" i="17" s="1"/>
  <c r="J12" i="17"/>
  <c r="I12" i="17"/>
  <c r="H12" i="17"/>
  <c r="K12" i="17" s="1"/>
  <c r="J11" i="17"/>
  <c r="I11" i="17"/>
  <c r="H11" i="17"/>
  <c r="R10" i="17"/>
  <c r="J10" i="17"/>
  <c r="I10" i="17"/>
  <c r="H10" i="17"/>
  <c r="K10" i="17" s="1"/>
  <c r="J9" i="17"/>
  <c r="I9" i="17"/>
  <c r="H9" i="17"/>
  <c r="K9" i="17" s="1"/>
  <c r="J8" i="17"/>
  <c r="I8" i="17"/>
  <c r="H8" i="17"/>
  <c r="K8" i="17" s="1"/>
  <c r="J7" i="17"/>
  <c r="I7" i="17"/>
  <c r="H7" i="17"/>
  <c r="K7" i="17" s="1"/>
  <c r="M7" i="17" s="1"/>
  <c r="O7" i="17" s="1"/>
  <c r="J6" i="17"/>
  <c r="I6" i="17"/>
  <c r="H6" i="17"/>
  <c r="K6" i="17" s="1"/>
  <c r="J5" i="17"/>
  <c r="I5" i="17"/>
  <c r="H5" i="17"/>
  <c r="K5" i="17" s="1"/>
  <c r="J4" i="17"/>
  <c r="I4" i="17"/>
  <c r="H4" i="17"/>
  <c r="K4" i="17" s="1"/>
  <c r="M4" i="17" s="1"/>
  <c r="O4" i="17" s="1"/>
  <c r="J3" i="17"/>
  <c r="I3" i="17"/>
  <c r="H3" i="17"/>
  <c r="K3" i="17" s="1"/>
  <c r="M3" i="17" s="1"/>
  <c r="O3" i="17" s="1"/>
  <c r="J2" i="17"/>
  <c r="J24" i="17" s="1"/>
  <c r="I2" i="17"/>
  <c r="H2" i="17"/>
  <c r="K2" i="17" s="1"/>
  <c r="A4" i="16"/>
  <c r="B4" i="16"/>
  <c r="M4" i="16" s="1"/>
  <c r="C4" i="16"/>
  <c r="K4" i="16" s="1"/>
  <c r="A5" i="16"/>
  <c r="C5" i="16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A6" i="16"/>
  <c r="A7" i="16"/>
  <c r="A8" i="16" s="1"/>
  <c r="A3" i="16"/>
  <c r="B3" i="16"/>
  <c r="C3" i="16"/>
  <c r="M2" i="16"/>
  <c r="L2" i="16"/>
  <c r="K2" i="16"/>
  <c r="H2" i="16"/>
  <c r="I2" i="16" s="1"/>
  <c r="M9" i="18" l="1"/>
  <c r="O9" i="18" s="1"/>
  <c r="M13" i="18"/>
  <c r="O13" i="18" s="1"/>
  <c r="P13" i="18" s="1"/>
  <c r="M3" i="20"/>
  <c r="O3" i="20" s="1"/>
  <c r="P3" i="20" s="1"/>
  <c r="K7" i="20"/>
  <c r="L37" i="20"/>
  <c r="M38" i="18"/>
  <c r="O38" i="18" s="1"/>
  <c r="L8" i="20"/>
  <c r="L18" i="20"/>
  <c r="M32" i="20"/>
  <c r="O32" i="20" s="1"/>
  <c r="P32" i="20" s="1"/>
  <c r="M37" i="20"/>
  <c r="O37" i="20" s="1"/>
  <c r="P37" i="20" s="1"/>
  <c r="N15" i="18"/>
  <c r="N25" i="18"/>
  <c r="N40" i="18"/>
  <c r="M5" i="20"/>
  <c r="O5" i="20" s="1"/>
  <c r="P5" i="20" s="1"/>
  <c r="M25" i="20"/>
  <c r="O25" i="20" s="1"/>
  <c r="P25" i="20" s="1"/>
  <c r="M7" i="18"/>
  <c r="O7" i="18" s="1"/>
  <c r="P7" i="18" s="1"/>
  <c r="K21" i="18"/>
  <c r="K41" i="18"/>
  <c r="L41" i="18" s="1"/>
  <c r="M11" i="20"/>
  <c r="O11" i="20" s="1"/>
  <c r="P11" i="20" s="1"/>
  <c r="M16" i="20"/>
  <c r="O16" i="20" s="1"/>
  <c r="M21" i="20"/>
  <c r="O21" i="20" s="1"/>
  <c r="P21" i="20" s="1"/>
  <c r="K12" i="18"/>
  <c r="M27" i="18"/>
  <c r="O27" i="18" s="1"/>
  <c r="P27" i="18" s="1"/>
  <c r="N11" i="20"/>
  <c r="P16" i="20"/>
  <c r="N21" i="20"/>
  <c r="M3" i="18"/>
  <c r="O3" i="18" s="1"/>
  <c r="P3" i="18" s="1"/>
  <c r="K8" i="18"/>
  <c r="L8" i="18" s="1"/>
  <c r="K22" i="18"/>
  <c r="L22" i="18" s="1"/>
  <c r="M42" i="18"/>
  <c r="O42" i="18" s="1"/>
  <c r="P42" i="18" s="1"/>
  <c r="N31" i="20"/>
  <c r="M36" i="20"/>
  <c r="O36" i="20" s="1"/>
  <c r="K17" i="18"/>
  <c r="K37" i="18"/>
  <c r="N7" i="20"/>
  <c r="M17" i="20"/>
  <c r="O17" i="20" s="1"/>
  <c r="P17" i="20" s="1"/>
  <c r="K31" i="20"/>
  <c r="P36" i="20"/>
  <c r="N41" i="20"/>
  <c r="P15" i="17"/>
  <c r="M29" i="18"/>
  <c r="O29" i="18" s="1"/>
  <c r="P29" i="18" s="1"/>
  <c r="K33" i="18"/>
  <c r="N3" i="20"/>
  <c r="M13" i="20"/>
  <c r="O13" i="20" s="1"/>
  <c r="P13" i="20" s="1"/>
  <c r="K27" i="20"/>
  <c r="N42" i="20"/>
  <c r="J47" i="18"/>
  <c r="N7" i="18"/>
  <c r="M38" i="20"/>
  <c r="O38" i="20" s="1"/>
  <c r="P38" i="20" s="1"/>
  <c r="N9" i="20"/>
  <c r="M30" i="18"/>
  <c r="O30" i="18" s="1"/>
  <c r="N20" i="18"/>
  <c r="K24" i="20"/>
  <c r="L24" i="20" s="1"/>
  <c r="M20" i="20"/>
  <c r="O20" i="20" s="1"/>
  <c r="P20" i="20" s="1"/>
  <c r="K39" i="20"/>
  <c r="L39" i="20" s="1"/>
  <c r="M26" i="18"/>
  <c r="O26" i="18" s="1"/>
  <c r="P26" i="18" s="1"/>
  <c r="M31" i="18"/>
  <c r="O31" i="18" s="1"/>
  <c r="P31" i="18" s="1"/>
  <c r="K15" i="20"/>
  <c r="K2" i="18"/>
  <c r="K11" i="18"/>
  <c r="P21" i="18"/>
  <c r="N31" i="18"/>
  <c r="N36" i="18"/>
  <c r="M46" i="18"/>
  <c r="O46" i="18" s="1"/>
  <c r="P35" i="20"/>
  <c r="P13" i="17"/>
  <c r="L19" i="18"/>
  <c r="L24" i="18"/>
  <c r="L39" i="18"/>
  <c r="P44" i="18"/>
  <c r="L33" i="20"/>
  <c r="L3" i="16"/>
  <c r="K11" i="17"/>
  <c r="K14" i="18"/>
  <c r="M19" i="18"/>
  <c r="O19" i="18" s="1"/>
  <c r="P19" i="18" s="1"/>
  <c r="M24" i="18"/>
  <c r="O24" i="18" s="1"/>
  <c r="P24" i="18" s="1"/>
  <c r="M34" i="18"/>
  <c r="O34" i="18" s="1"/>
  <c r="P34" i="18" s="1"/>
  <c r="M39" i="18"/>
  <c r="O39" i="18" s="1"/>
  <c r="P39" i="18" s="1"/>
  <c r="K4" i="20"/>
  <c r="L4" i="20" s="1"/>
  <c r="K9" i="20"/>
  <c r="L9" i="20" s="1"/>
  <c r="K14" i="20"/>
  <c r="L14" i="20" s="1"/>
  <c r="M19" i="20"/>
  <c r="O19" i="20" s="1"/>
  <c r="M28" i="20"/>
  <c r="O28" i="20" s="1"/>
  <c r="P28" i="20" s="1"/>
  <c r="M33" i="20"/>
  <c r="O33" i="20" s="1"/>
  <c r="P33" i="20" s="1"/>
  <c r="M43" i="20"/>
  <c r="O43" i="20" s="1"/>
  <c r="P43" i="20" s="1"/>
  <c r="M29" i="20"/>
  <c r="O29" i="20" s="1"/>
  <c r="P29" i="20" s="1"/>
  <c r="M44" i="20"/>
  <c r="O44" i="20" s="1"/>
  <c r="P44" i="20"/>
  <c r="K40" i="20"/>
  <c r="P4" i="20"/>
  <c r="M15" i="18"/>
  <c r="O15" i="18" s="1"/>
  <c r="P15" i="18" s="1"/>
  <c r="M35" i="18"/>
  <c r="O35" i="18" s="1"/>
  <c r="P35" i="18" s="1"/>
  <c r="M45" i="18"/>
  <c r="O45" i="18" s="1"/>
  <c r="P45" i="18" s="1"/>
  <c r="N24" i="20"/>
  <c r="K6" i="18"/>
  <c r="L6" i="18" s="1"/>
  <c r="P30" i="18"/>
  <c r="N16" i="18"/>
  <c r="P41" i="18"/>
  <c r="M45" i="20"/>
  <c r="O45" i="20" s="1"/>
  <c r="P45" i="20" s="1"/>
  <c r="K35" i="20"/>
  <c r="L41" i="20"/>
  <c r="M41" i="20"/>
  <c r="O41" i="20" s="1"/>
  <c r="P41" i="20" s="1"/>
  <c r="N46" i="20"/>
  <c r="N15" i="20"/>
  <c r="N27" i="20"/>
  <c r="N38" i="20"/>
  <c r="N30" i="20"/>
  <c r="N12" i="20"/>
  <c r="N17" i="20"/>
  <c r="P39" i="20"/>
  <c r="P40" i="20"/>
  <c r="N45" i="20"/>
  <c r="N16" i="20"/>
  <c r="N40" i="20"/>
  <c r="N44" i="20"/>
  <c r="N35" i="20"/>
  <c r="K38" i="20"/>
  <c r="L38" i="20" s="1"/>
  <c r="N39" i="20"/>
  <c r="K42" i="20"/>
  <c r="L42" i="20" s="1"/>
  <c r="N43" i="20"/>
  <c r="K46" i="20"/>
  <c r="L46" i="20" s="1"/>
  <c r="M2" i="20"/>
  <c r="O2" i="20" s="1"/>
  <c r="L3" i="20"/>
  <c r="M6" i="20"/>
  <c r="O6" i="20" s="1"/>
  <c r="P6" i="20" s="1"/>
  <c r="L7" i="20"/>
  <c r="P7" i="20"/>
  <c r="M8" i="20"/>
  <c r="O8" i="20" s="1"/>
  <c r="P8" i="20" s="1"/>
  <c r="M10" i="20"/>
  <c r="O10" i="20" s="1"/>
  <c r="P10" i="20" s="1"/>
  <c r="M12" i="20"/>
  <c r="O12" i="20" s="1"/>
  <c r="P12" i="20" s="1"/>
  <c r="M14" i="20"/>
  <c r="O14" i="20" s="1"/>
  <c r="P14" i="20" s="1"/>
  <c r="L15" i="20"/>
  <c r="P15" i="20"/>
  <c r="M18" i="20"/>
  <c r="O18" i="20" s="1"/>
  <c r="P18" i="20" s="1"/>
  <c r="L19" i="20"/>
  <c r="P19" i="20"/>
  <c r="M22" i="20"/>
  <c r="O22" i="20" s="1"/>
  <c r="P22" i="20" s="1"/>
  <c r="L23" i="20"/>
  <c r="P23" i="20"/>
  <c r="P24" i="20"/>
  <c r="M26" i="20"/>
  <c r="O26" i="20" s="1"/>
  <c r="P26" i="20" s="1"/>
  <c r="L27" i="20"/>
  <c r="P27" i="20"/>
  <c r="M30" i="20"/>
  <c r="O30" i="20" s="1"/>
  <c r="P30" i="20" s="1"/>
  <c r="L31" i="20"/>
  <c r="P31" i="20"/>
  <c r="M34" i="20"/>
  <c r="O34" i="20" s="1"/>
  <c r="P34" i="20" s="1"/>
  <c r="L35" i="20"/>
  <c r="L43" i="20"/>
  <c r="J47" i="20"/>
  <c r="N4" i="20"/>
  <c r="N36" i="20"/>
  <c r="J48" i="20"/>
  <c r="L13" i="20"/>
  <c r="L16" i="20"/>
  <c r="L20" i="20"/>
  <c r="L25" i="20"/>
  <c r="L28" i="20"/>
  <c r="L32" i="20"/>
  <c r="L36" i="20"/>
  <c r="L40" i="20"/>
  <c r="L44" i="20"/>
  <c r="N4" i="18"/>
  <c r="P9" i="18"/>
  <c r="P11" i="18"/>
  <c r="P12" i="18"/>
  <c r="N13" i="18"/>
  <c r="P17" i="18"/>
  <c r="N23" i="18"/>
  <c r="N32" i="18"/>
  <c r="P37" i="18"/>
  <c r="N38" i="18"/>
  <c r="N43" i="18"/>
  <c r="P5" i="18"/>
  <c r="N19" i="18"/>
  <c r="N24" i="18"/>
  <c r="N28" i="18"/>
  <c r="P33" i="18"/>
  <c r="N44" i="18"/>
  <c r="N12" i="18"/>
  <c r="N9" i="18"/>
  <c r="M10" i="18"/>
  <c r="O10" i="18" s="1"/>
  <c r="K13" i="18"/>
  <c r="L13" i="18" s="1"/>
  <c r="M14" i="18"/>
  <c r="O14" i="18" s="1"/>
  <c r="P14" i="18" s="1"/>
  <c r="K16" i="18"/>
  <c r="L16" i="18" s="1"/>
  <c r="N17" i="18"/>
  <c r="M18" i="18"/>
  <c r="O18" i="18" s="1"/>
  <c r="K20" i="18"/>
  <c r="L20" i="18" s="1"/>
  <c r="N21" i="18"/>
  <c r="K36" i="18"/>
  <c r="L36" i="18" s="1"/>
  <c r="N37" i="18"/>
  <c r="K40" i="18"/>
  <c r="L40" i="18" s="1"/>
  <c r="N41" i="18"/>
  <c r="K44" i="18"/>
  <c r="L44" i="18" s="1"/>
  <c r="L2" i="18"/>
  <c r="P8" i="18"/>
  <c r="L10" i="18"/>
  <c r="P10" i="18"/>
  <c r="L12" i="18"/>
  <c r="L14" i="18"/>
  <c r="L18" i="18"/>
  <c r="P18" i="18"/>
  <c r="L26" i="18"/>
  <c r="L30" i="18"/>
  <c r="L34" i="18"/>
  <c r="L38" i="18"/>
  <c r="P38" i="18"/>
  <c r="L42" i="18"/>
  <c r="L46" i="18"/>
  <c r="P46" i="18"/>
  <c r="J48" i="18"/>
  <c r="M2" i="18"/>
  <c r="N2" i="18" s="1"/>
  <c r="K4" i="18"/>
  <c r="L4" i="18" s="1"/>
  <c r="N5" i="18"/>
  <c r="M6" i="18"/>
  <c r="O6" i="18" s="1"/>
  <c r="P6" i="18" s="1"/>
  <c r="M8" i="18"/>
  <c r="O8" i="18" s="1"/>
  <c r="N11" i="18"/>
  <c r="M22" i="18"/>
  <c r="O22" i="18" s="1"/>
  <c r="P22" i="18" s="1"/>
  <c r="K25" i="18"/>
  <c r="L25" i="18" s="1"/>
  <c r="K28" i="18"/>
  <c r="L28" i="18" s="1"/>
  <c r="K32" i="18"/>
  <c r="L32" i="18" s="1"/>
  <c r="N33" i="18"/>
  <c r="L5" i="18"/>
  <c r="L9" i="18"/>
  <c r="L11" i="18"/>
  <c r="L17" i="18"/>
  <c r="L21" i="18"/>
  <c r="L29" i="18"/>
  <c r="L33" i="18"/>
  <c r="L37" i="18"/>
  <c r="L45" i="18"/>
  <c r="L9" i="17"/>
  <c r="M9" i="17"/>
  <c r="O9" i="17" s="1"/>
  <c r="P9" i="17" s="1"/>
  <c r="M14" i="17"/>
  <c r="O14" i="17" s="1"/>
  <c r="P14" i="17" s="1"/>
  <c r="L14" i="17"/>
  <c r="L5" i="17"/>
  <c r="M5" i="17"/>
  <c r="O5" i="17" s="1"/>
  <c r="P5" i="17" s="1"/>
  <c r="M10" i="17"/>
  <c r="O10" i="17" s="1"/>
  <c r="P10" i="17" s="1"/>
  <c r="L10" i="17"/>
  <c r="L11" i="17"/>
  <c r="M11" i="17"/>
  <c r="O11" i="17" s="1"/>
  <c r="P11" i="17" s="1"/>
  <c r="M6" i="17"/>
  <c r="O6" i="17" s="1"/>
  <c r="P6" i="17" s="1"/>
  <c r="L6" i="17"/>
  <c r="M12" i="17"/>
  <c r="O12" i="17" s="1"/>
  <c r="P12" i="17" s="1"/>
  <c r="L12" i="17"/>
  <c r="L17" i="17"/>
  <c r="M17" i="17"/>
  <c r="O17" i="17" s="1"/>
  <c r="P17" i="17" s="1"/>
  <c r="L22" i="17"/>
  <c r="M22" i="17"/>
  <c r="O22" i="17" s="1"/>
  <c r="P22" i="17" s="1"/>
  <c r="N22" i="17"/>
  <c r="P7" i="17"/>
  <c r="P3" i="17"/>
  <c r="P4" i="17"/>
  <c r="N9" i="17"/>
  <c r="N14" i="17"/>
  <c r="P19" i="17"/>
  <c r="P20" i="17"/>
  <c r="M2" i="17"/>
  <c r="O2" i="17" s="1"/>
  <c r="L2" i="17"/>
  <c r="M8" i="17"/>
  <c r="O8" i="17" s="1"/>
  <c r="P8" i="17" s="1"/>
  <c r="L8" i="17"/>
  <c r="M18" i="17"/>
  <c r="O18" i="17" s="1"/>
  <c r="P18" i="17" s="1"/>
  <c r="L18" i="17"/>
  <c r="N8" i="17"/>
  <c r="P16" i="17"/>
  <c r="P21" i="17"/>
  <c r="N4" i="17"/>
  <c r="N13" i="17"/>
  <c r="N16" i="17"/>
  <c r="N20" i="17"/>
  <c r="N21" i="17"/>
  <c r="N7" i="17"/>
  <c r="L4" i="17"/>
  <c r="L13" i="17"/>
  <c r="L16" i="17"/>
  <c r="L20" i="17"/>
  <c r="L21" i="17"/>
  <c r="N3" i="17"/>
  <c r="N15" i="17"/>
  <c r="N19" i="17"/>
  <c r="L3" i="17"/>
  <c r="L7" i="17"/>
  <c r="L15" i="17"/>
  <c r="L19" i="17"/>
  <c r="J23" i="17"/>
  <c r="S7" i="17" s="1"/>
  <c r="T7" i="17" s="1"/>
  <c r="A9" i="16"/>
  <c r="L4" i="16"/>
  <c r="B5" i="16"/>
  <c r="B6" i="16" s="1"/>
  <c r="H4" i="16"/>
  <c r="I4" i="16" s="1"/>
  <c r="M3" i="16"/>
  <c r="H3" i="16"/>
  <c r="I3" i="16" s="1"/>
  <c r="K5" i="16"/>
  <c r="K3" i="16"/>
  <c r="N6" i="17" l="1"/>
  <c r="N29" i="18"/>
  <c r="N45" i="18"/>
  <c r="N30" i="18"/>
  <c r="N13" i="20"/>
  <c r="N26" i="18"/>
  <c r="L5" i="16"/>
  <c r="N35" i="18"/>
  <c r="N11" i="17"/>
  <c r="N10" i="17"/>
  <c r="N5" i="17"/>
  <c r="N42" i="18"/>
  <c r="N27" i="18"/>
  <c r="N19" i="20"/>
  <c r="N20" i="20"/>
  <c r="N12" i="17"/>
  <c r="N46" i="18"/>
  <c r="N32" i="20"/>
  <c r="N33" i="20"/>
  <c r="N37" i="20"/>
  <c r="N3" i="18"/>
  <c r="N34" i="18"/>
  <c r="N28" i="20"/>
  <c r="S8" i="20"/>
  <c r="T8" i="20" s="1"/>
  <c r="N34" i="20"/>
  <c r="N18" i="20"/>
  <c r="N39" i="18"/>
  <c r="N25" i="20"/>
  <c r="N29" i="20"/>
  <c r="N5" i="20"/>
  <c r="S10" i="20"/>
  <c r="N14" i="20"/>
  <c r="N22" i="20"/>
  <c r="N26" i="20"/>
  <c r="N2" i="20"/>
  <c r="N10" i="20"/>
  <c r="S7" i="20"/>
  <c r="T7" i="20" s="1"/>
  <c r="O47" i="20"/>
  <c r="O48" i="20"/>
  <c r="V24" i="20" a="1"/>
  <c r="V24" i="20" s="1"/>
  <c r="P2" i="20"/>
  <c r="P47" i="20" s="1"/>
  <c r="N6" i="20"/>
  <c r="N8" i="20"/>
  <c r="S7" i="18"/>
  <c r="T7" i="18" s="1"/>
  <c r="N14" i="18"/>
  <c r="N22" i="18"/>
  <c r="N8" i="18"/>
  <c r="N10" i="18"/>
  <c r="O2" i="18"/>
  <c r="M47" i="18"/>
  <c r="M48" i="18"/>
  <c r="S8" i="18"/>
  <c r="N6" i="18"/>
  <c r="N18" i="18"/>
  <c r="O23" i="17"/>
  <c r="V21" i="17" a="1"/>
  <c r="V21" i="17" s="1"/>
  <c r="O24" i="17"/>
  <c r="P2" i="17"/>
  <c r="P23" i="17" s="1"/>
  <c r="S8" i="17"/>
  <c r="L23" i="17"/>
  <c r="N18" i="17"/>
  <c r="N2" i="17"/>
  <c r="N17" i="17"/>
  <c r="H5" i="16"/>
  <c r="I5" i="16" s="1"/>
  <c r="M5" i="16"/>
  <c r="A10" i="16"/>
  <c r="B7" i="16"/>
  <c r="M6" i="16"/>
  <c r="K6" i="16"/>
  <c r="L6" i="16"/>
  <c r="H6" i="16"/>
  <c r="I6" i="16" s="1"/>
  <c r="S12" i="20" l="1"/>
  <c r="S13" i="20" s="1"/>
  <c r="V23" i="20"/>
  <c r="U24" i="20"/>
  <c r="U23" i="20" s="1"/>
  <c r="O47" i="18"/>
  <c r="V24" i="18" a="1"/>
  <c r="V24" i="18" s="1"/>
  <c r="O48" i="18"/>
  <c r="P2" i="18"/>
  <c r="S10" i="18"/>
  <c r="T8" i="18"/>
  <c r="S12" i="18" s="1"/>
  <c r="S13" i="18" s="1"/>
  <c r="U21" i="17"/>
  <c r="W21" i="17" s="1"/>
  <c r="V20" i="17"/>
  <c r="U20" i="17" s="1"/>
  <c r="S10" i="17"/>
  <c r="T8" i="17"/>
  <c r="S12" i="17" s="1"/>
  <c r="S13" i="17" s="1"/>
  <c r="B8" i="16"/>
  <c r="M7" i="16"/>
  <c r="A11" i="16"/>
  <c r="L7" i="16"/>
  <c r="H7" i="16"/>
  <c r="I7" i="16" s="1"/>
  <c r="K7" i="16"/>
  <c r="W23" i="20" l="1"/>
  <c r="W25" i="20"/>
  <c r="W24" i="20"/>
  <c r="V23" i="18"/>
  <c r="U24" i="18"/>
  <c r="W24" i="18" s="1"/>
  <c r="W20" i="17"/>
  <c r="W22" i="17"/>
  <c r="A12" i="16"/>
  <c r="B9" i="16"/>
  <c r="M8" i="16"/>
  <c r="L8" i="16"/>
  <c r="K8" i="16"/>
  <c r="H8" i="16"/>
  <c r="I8" i="16" s="1"/>
  <c r="U23" i="18" l="1"/>
  <c r="A13" i="16"/>
  <c r="B10" i="16"/>
  <c r="M9" i="16"/>
  <c r="L9" i="16"/>
  <c r="K9" i="16"/>
  <c r="H9" i="16"/>
  <c r="I9" i="16" s="1"/>
  <c r="W23" i="18" l="1"/>
  <c r="W25" i="18"/>
  <c r="A14" i="16"/>
  <c r="B11" i="16"/>
  <c r="M10" i="16"/>
  <c r="K10" i="16"/>
  <c r="L10" i="16"/>
  <c r="H10" i="16"/>
  <c r="I10" i="16" s="1"/>
  <c r="A15" i="16" l="1"/>
  <c r="B12" i="16"/>
  <c r="M11" i="16"/>
  <c r="L11" i="16"/>
  <c r="H11" i="16"/>
  <c r="I11" i="16" s="1"/>
  <c r="K11" i="16"/>
  <c r="A16" i="16" l="1"/>
  <c r="B13" i="16"/>
  <c r="M12" i="16"/>
  <c r="L12" i="16"/>
  <c r="K12" i="16"/>
  <c r="H12" i="16"/>
  <c r="I12" i="16" s="1"/>
  <c r="A17" i="16" l="1"/>
  <c r="B14" i="16"/>
  <c r="M13" i="16"/>
  <c r="L13" i="16"/>
  <c r="K13" i="16"/>
  <c r="H13" i="16"/>
  <c r="I13" i="16" s="1"/>
  <c r="A18" i="16" l="1"/>
  <c r="B15" i="16"/>
  <c r="M14" i="16"/>
  <c r="K14" i="16"/>
  <c r="H14" i="16"/>
  <c r="I14" i="16" s="1"/>
  <c r="L14" i="16"/>
  <c r="A19" i="16" l="1"/>
  <c r="B16" i="16"/>
  <c r="M15" i="16"/>
  <c r="L15" i="16"/>
  <c r="H15" i="16"/>
  <c r="I15" i="16" s="1"/>
  <c r="K15" i="16"/>
  <c r="B17" i="16" l="1"/>
  <c r="M16" i="16"/>
  <c r="L16" i="16"/>
  <c r="K16" i="16"/>
  <c r="H16" i="16"/>
  <c r="I16" i="16" s="1"/>
  <c r="B18" i="16" l="1"/>
  <c r="M17" i="16"/>
  <c r="L17" i="16"/>
  <c r="K17" i="16"/>
  <c r="H17" i="16"/>
  <c r="I17" i="16" s="1"/>
  <c r="B19" i="16" l="1"/>
  <c r="M19" i="16" s="1"/>
  <c r="M18" i="16"/>
  <c r="K18" i="16"/>
  <c r="L18" i="16"/>
  <c r="H18" i="16"/>
  <c r="I18" i="16" s="1"/>
  <c r="L19" i="16" l="1"/>
  <c r="H19" i="16"/>
  <c r="I19" i="16" s="1"/>
  <c r="K19" i="16"/>
  <c r="I20" i="16" l="1" a="1"/>
  <c r="I20" i="16" s="1"/>
  <c r="O2" i="16" a="1"/>
  <c r="O8" i="16" a="1"/>
  <c r="O10" i="16" l="1"/>
  <c r="O8" i="16"/>
  <c r="O9" i="16"/>
  <c r="Q2" i="16"/>
  <c r="O3" i="16"/>
  <c r="P2" i="16"/>
  <c r="Q4" i="16"/>
  <c r="O4" i="16"/>
  <c r="O2" i="16"/>
  <c r="P4" i="16"/>
  <c r="Q3" i="16"/>
  <c r="P3" i="16"/>
  <c r="T2" i="16" l="1" a="1"/>
  <c r="V2" i="16" s="1"/>
  <c r="U3" i="16" l="1"/>
  <c r="T4" i="16"/>
  <c r="U2" i="16"/>
  <c r="U4" i="16"/>
  <c r="T3" i="16"/>
  <c r="T2" i="16"/>
  <c r="V3" i="16"/>
  <c r="V4" i="16"/>
  <c r="Q8" i="16" l="1" a="1"/>
  <c r="Q10" i="16" s="1"/>
  <c r="C22" i="16" s="1"/>
  <c r="C23" i="16" s="1"/>
  <c r="Q9" i="16" l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Q8" i="16"/>
  <c r="A22" i="16" s="1"/>
  <c r="A23" i="16" s="1"/>
  <c r="A24" i="16" s="1"/>
  <c r="C24" i="16"/>
  <c r="K23" i="16" l="1"/>
  <c r="H23" i="16"/>
  <c r="I23" i="16" s="1"/>
  <c r="M23" i="16"/>
  <c r="L23" i="16"/>
  <c r="C25" i="16"/>
  <c r="K24" i="16"/>
  <c r="L24" i="16"/>
  <c r="H24" i="16"/>
  <c r="I24" i="16" s="1"/>
  <c r="M24" i="16"/>
  <c r="A25" i="16"/>
  <c r="H25" i="16" l="1"/>
  <c r="I25" i="16" s="1"/>
  <c r="K25" i="16"/>
  <c r="C26" i="16"/>
  <c r="L25" i="16"/>
  <c r="M25" i="16"/>
  <c r="A26" i="16"/>
  <c r="A27" i="16" l="1"/>
  <c r="M26" i="16"/>
  <c r="H26" i="16"/>
  <c r="I26" i="16" s="1"/>
  <c r="C27" i="16"/>
  <c r="K26" i="16"/>
  <c r="L26" i="16"/>
  <c r="L27" i="16" l="1"/>
  <c r="C28" i="16"/>
  <c r="K27" i="16"/>
  <c r="H27" i="16"/>
  <c r="I27" i="16" s="1"/>
  <c r="A28" i="16"/>
  <c r="M27" i="16"/>
  <c r="A29" i="16" l="1"/>
  <c r="M28" i="16"/>
  <c r="H28" i="16"/>
  <c r="I28" i="16" s="1"/>
  <c r="C29" i="16"/>
  <c r="K28" i="16"/>
  <c r="L28" i="16"/>
  <c r="M29" i="16" l="1"/>
  <c r="A30" i="16"/>
  <c r="H29" i="16"/>
  <c r="I29" i="16" s="1"/>
  <c r="C30" i="16"/>
  <c r="L29" i="16"/>
  <c r="K29" i="16"/>
  <c r="L30" i="16" l="1"/>
  <c r="K30" i="16"/>
  <c r="C31" i="16"/>
  <c r="H30" i="16"/>
  <c r="I30" i="16" s="1"/>
  <c r="A31" i="16"/>
  <c r="M30" i="16"/>
  <c r="M31" i="16" l="1"/>
  <c r="A32" i="16"/>
  <c r="C32" i="16"/>
  <c r="K31" i="16"/>
  <c r="L31" i="16"/>
  <c r="H31" i="16"/>
  <c r="I31" i="16" s="1"/>
  <c r="A33" i="16" l="1"/>
  <c r="M32" i="16"/>
  <c r="H32" i="16"/>
  <c r="I32" i="16" s="1"/>
  <c r="L32" i="16"/>
  <c r="C33" i="16"/>
  <c r="K32" i="16"/>
  <c r="H33" i="16" l="1"/>
  <c r="I33" i="16" s="1"/>
  <c r="K33" i="16"/>
  <c r="L33" i="16"/>
  <c r="C34" i="16"/>
  <c r="M33" i="16"/>
  <c r="A34" i="16"/>
  <c r="M34" i="16" l="1"/>
  <c r="A35" i="16"/>
  <c r="K34" i="16"/>
  <c r="C35" i="16"/>
  <c r="C36" i="16" s="1"/>
  <c r="C37" i="16" s="1"/>
  <c r="C38" i="16" s="1"/>
  <c r="C39" i="16" s="1"/>
  <c r="C40" i="16" s="1"/>
  <c r="L34" i="16"/>
  <c r="H34" i="16"/>
  <c r="I34" i="16" s="1"/>
  <c r="M35" i="16" l="1"/>
  <c r="A36" i="16"/>
  <c r="A37" i="16" s="1"/>
  <c r="A38" i="16" s="1"/>
  <c r="A39" i="16" s="1"/>
  <c r="A40" i="16" s="1"/>
  <c r="H40" i="16" l="1"/>
  <c r="I40" i="16" s="1"/>
  <c r="M40" i="16"/>
  <c r="L40" i="16"/>
  <c r="K40" i="16"/>
  <c r="A163" i="14" l="1"/>
  <c r="A162" i="14"/>
  <c r="T161" i="14"/>
  <c r="T160" i="14"/>
  <c r="T15" i="14"/>
  <c r="T159" i="14"/>
  <c r="T158" i="14"/>
  <c r="T157" i="14"/>
  <c r="T156" i="14"/>
  <c r="T155" i="14"/>
  <c r="T154" i="14"/>
  <c r="T153" i="14"/>
  <c r="T152" i="14"/>
  <c r="T151" i="14"/>
  <c r="T150" i="14"/>
  <c r="T149" i="14"/>
  <c r="T148" i="14"/>
  <c r="T147" i="14"/>
  <c r="T146" i="14"/>
  <c r="T145" i="14"/>
  <c r="T144" i="14"/>
  <c r="T143" i="14"/>
  <c r="T142" i="14"/>
  <c r="T141" i="14"/>
  <c r="T140" i="14"/>
  <c r="T139" i="14"/>
  <c r="T138" i="14"/>
  <c r="T137" i="14"/>
  <c r="T136" i="14"/>
  <c r="T135" i="14"/>
  <c r="T14" i="14"/>
  <c r="T13" i="14"/>
  <c r="T134" i="14"/>
  <c r="T133" i="14"/>
  <c r="T12" i="14"/>
  <c r="T132" i="14"/>
  <c r="T131" i="14"/>
  <c r="T130" i="14"/>
  <c r="T129" i="14"/>
  <c r="T128" i="14"/>
  <c r="T127" i="14"/>
  <c r="T126" i="14"/>
  <c r="T125" i="14"/>
  <c r="T124" i="14"/>
  <c r="T11" i="14"/>
  <c r="T123" i="14"/>
  <c r="T122" i="14"/>
  <c r="T121" i="14"/>
  <c r="T120" i="14"/>
  <c r="T119" i="14"/>
  <c r="T118" i="14"/>
  <c r="T117" i="14"/>
  <c r="T116" i="14"/>
  <c r="T115" i="14"/>
  <c r="T114" i="14"/>
  <c r="T113" i="14"/>
  <c r="T112" i="14"/>
  <c r="T111" i="14"/>
  <c r="T110" i="14"/>
  <c r="T109" i="14"/>
  <c r="T108" i="14"/>
  <c r="T107" i="14"/>
  <c r="T106" i="14"/>
  <c r="T10" i="14"/>
  <c r="T9" i="14"/>
  <c r="T105" i="14"/>
  <c r="T104" i="14"/>
  <c r="T103" i="14"/>
  <c r="T102" i="14"/>
  <c r="T101" i="14"/>
  <c r="T100" i="14"/>
  <c r="T8" i="14"/>
  <c r="T99" i="14"/>
  <c r="T98" i="14"/>
  <c r="T97" i="14"/>
  <c r="T96" i="14"/>
  <c r="T95" i="14"/>
  <c r="T94" i="14"/>
  <c r="T7" i="14"/>
  <c r="T93" i="14"/>
  <c r="T92" i="14"/>
  <c r="T91" i="14"/>
  <c r="T90" i="14"/>
  <c r="T89" i="14"/>
  <c r="T88" i="14"/>
  <c r="T6" i="14"/>
  <c r="T87" i="14"/>
  <c r="T86" i="14"/>
  <c r="T85" i="14"/>
  <c r="T84" i="14"/>
  <c r="T83" i="14"/>
  <c r="T5" i="14"/>
  <c r="T82" i="14"/>
  <c r="T81" i="14"/>
  <c r="T4" i="14"/>
  <c r="T80" i="14"/>
  <c r="T79" i="14"/>
  <c r="T78" i="14"/>
  <c r="T77" i="14"/>
  <c r="T76" i="14"/>
  <c r="T75" i="14"/>
  <c r="T74" i="14"/>
  <c r="T3" i="14"/>
  <c r="T73" i="14"/>
  <c r="T72" i="14"/>
  <c r="T71" i="14"/>
  <c r="T70" i="14"/>
  <c r="T69" i="14"/>
  <c r="T68" i="14"/>
  <c r="T67" i="14"/>
  <c r="T66" i="14"/>
  <c r="T65" i="14"/>
  <c r="T64" i="14"/>
  <c r="T63" i="14"/>
  <c r="T62" i="14"/>
  <c r="T61" i="14"/>
  <c r="T60" i="14"/>
  <c r="T59" i="14"/>
  <c r="T58" i="14"/>
  <c r="T57" i="14"/>
  <c r="T56" i="14"/>
  <c r="T55" i="14"/>
  <c r="T54" i="14"/>
  <c r="T53" i="14"/>
  <c r="T52" i="14"/>
  <c r="T51" i="14"/>
  <c r="T50" i="14"/>
  <c r="T49" i="14"/>
  <c r="T48" i="14"/>
  <c r="T47" i="14"/>
  <c r="T46" i="14"/>
  <c r="T45" i="14"/>
  <c r="T44" i="14"/>
  <c r="T43" i="14"/>
  <c r="T42" i="14"/>
  <c r="T41" i="14"/>
  <c r="T40" i="14"/>
  <c r="T39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T24" i="14"/>
  <c r="T2" i="14"/>
  <c r="T23" i="14"/>
  <c r="T22" i="14"/>
  <c r="T21" i="14"/>
  <c r="T20" i="14"/>
  <c r="T19" i="14"/>
  <c r="T18" i="14"/>
  <c r="T17" i="14"/>
  <c r="T16" i="14"/>
  <c r="J13" i="13"/>
  <c r="J12" i="13"/>
  <c r="J11" i="13"/>
  <c r="J10" i="13"/>
  <c r="I13" i="13"/>
  <c r="I12" i="13"/>
  <c r="I11" i="13"/>
  <c r="I10" i="13"/>
  <c r="F13" i="13"/>
  <c r="G13" i="13" s="1"/>
  <c r="F12" i="13"/>
  <c r="G12" i="13" s="1"/>
  <c r="F11" i="13"/>
  <c r="G11" i="13" s="1"/>
  <c r="F10" i="13"/>
  <c r="G10" i="13" s="1"/>
  <c r="F2" i="13"/>
  <c r="G2" i="13" s="1"/>
  <c r="J9" i="13"/>
  <c r="I9" i="13"/>
  <c r="F9" i="13"/>
  <c r="G9" i="13" s="1"/>
  <c r="J8" i="13"/>
  <c r="I8" i="13"/>
  <c r="F8" i="13"/>
  <c r="G8" i="13" s="1"/>
  <c r="J7" i="13"/>
  <c r="I7" i="13"/>
  <c r="F7" i="13"/>
  <c r="G7" i="13" s="1"/>
  <c r="J6" i="13"/>
  <c r="I6" i="13"/>
  <c r="F6" i="13"/>
  <c r="G6" i="13" s="1"/>
  <c r="J5" i="13"/>
  <c r="I5" i="13"/>
  <c r="F5" i="13"/>
  <c r="G5" i="13" s="1"/>
  <c r="J4" i="13"/>
  <c r="I4" i="13"/>
  <c r="F4" i="13"/>
  <c r="G4" i="13" s="1"/>
  <c r="J3" i="13"/>
  <c r="I3" i="13"/>
  <c r="F3" i="13"/>
  <c r="G3" i="13" s="1"/>
  <c r="J2" i="13"/>
  <c r="I2" i="13"/>
  <c r="L2" i="13" l="1" a="1"/>
  <c r="L3" i="13" s="1"/>
  <c r="G14" i="13" a="1"/>
  <c r="G14" i="13" s="1"/>
  <c r="L6" i="13" a="1"/>
  <c r="L2" i="13" l="1"/>
  <c r="M3" i="13"/>
  <c r="M2" i="13"/>
  <c r="L7" i="13"/>
  <c r="L6" i="13"/>
  <c r="O2" i="13" l="1" a="1"/>
  <c r="P3" i="13"/>
  <c r="P2" i="13"/>
  <c r="O2" i="13"/>
  <c r="O3" i="13"/>
  <c r="N6" i="13" l="1" a="1"/>
  <c r="N6" i="13" l="1"/>
  <c r="A20" i="13" s="1"/>
  <c r="N7" i="13"/>
  <c r="A21" i="13" s="1"/>
  <c r="I17" i="13" l="1"/>
  <c r="I28" i="13"/>
  <c r="I27" i="13"/>
  <c r="I25" i="13"/>
  <c r="I23" i="13"/>
  <c r="I21" i="13"/>
  <c r="I26" i="13"/>
  <c r="I24" i="13"/>
  <c r="I22" i="13"/>
  <c r="I20" i="13"/>
  <c r="I18" i="13"/>
  <c r="I19" i="13"/>
  <c r="F21" i="13"/>
  <c r="G21" i="13" s="1"/>
  <c r="F28" i="13"/>
  <c r="G28" i="13" s="1"/>
  <c r="F26" i="13"/>
  <c r="G26" i="13" s="1"/>
  <c r="F24" i="13"/>
  <c r="G24" i="13" s="1"/>
  <c r="F22" i="13"/>
  <c r="G22" i="13" s="1"/>
  <c r="F27" i="13"/>
  <c r="G27" i="13" s="1"/>
  <c r="J19" i="13"/>
  <c r="F25" i="13"/>
  <c r="G25" i="13" s="1"/>
  <c r="F23" i="13"/>
  <c r="G23" i="13" s="1"/>
  <c r="J20" i="13"/>
  <c r="J21" i="13"/>
  <c r="J25" i="13"/>
  <c r="F19" i="13"/>
  <c r="G19" i="13" s="1"/>
  <c r="J22" i="13"/>
  <c r="J27" i="13"/>
  <c r="F20" i="13"/>
  <c r="G20" i="13" s="1"/>
  <c r="F18" i="13"/>
  <c r="G18" i="13" s="1"/>
  <c r="J24" i="13"/>
  <c r="J17" i="13"/>
  <c r="J18" i="13"/>
  <c r="F17" i="13"/>
  <c r="G17" i="13" s="1"/>
  <c r="J23" i="13"/>
  <c r="J28" i="13"/>
  <c r="J26" i="13"/>
  <c r="G29" i="13" l="1" a="1"/>
  <c r="G29" i="13" s="1"/>
  <c r="L21" i="13" a="1"/>
  <c r="L17" i="13" a="1"/>
  <c r="L21" i="13" l="1"/>
  <c r="L22" i="13"/>
  <c r="M17" i="13"/>
  <c r="L18" i="13"/>
  <c r="M18" i="13"/>
  <c r="L17" i="13"/>
  <c r="O17" i="13" l="1" a="1"/>
  <c r="P18" i="13" s="1"/>
  <c r="O17" i="13" l="1"/>
  <c r="P17" i="13"/>
  <c r="O18" i="13"/>
  <c r="N21" i="13" l="1" a="1"/>
  <c r="N22" i="13" l="1"/>
  <c r="A36" i="13" s="1"/>
  <c r="N21" i="13"/>
  <c r="A35" i="13" s="1"/>
  <c r="I43" i="13" l="1"/>
  <c r="I36" i="13"/>
  <c r="I34" i="13"/>
  <c r="I32" i="13"/>
  <c r="I35" i="13"/>
  <c r="I33" i="13"/>
  <c r="I40" i="13"/>
  <c r="I42" i="13"/>
  <c r="I37" i="13"/>
  <c r="I39" i="13"/>
  <c r="I38" i="13"/>
  <c r="I41" i="13"/>
  <c r="F36" i="13"/>
  <c r="G36" i="13" s="1"/>
  <c r="F43" i="13"/>
  <c r="G43" i="13" s="1"/>
  <c r="F40" i="13"/>
  <c r="G40" i="13" s="1"/>
  <c r="F34" i="13"/>
  <c r="G34" i="13" s="1"/>
  <c r="J32" i="13"/>
  <c r="F38" i="13"/>
  <c r="G38" i="13" s="1"/>
  <c r="J42" i="13"/>
  <c r="F41" i="13"/>
  <c r="G41" i="13" s="1"/>
  <c r="F37" i="13"/>
  <c r="G37" i="13" s="1"/>
  <c r="F33" i="13"/>
  <c r="G33" i="13" s="1"/>
  <c r="F42" i="13"/>
  <c r="G42" i="13" s="1"/>
  <c r="J35" i="13"/>
  <c r="F39" i="13"/>
  <c r="G39" i="13" s="1"/>
  <c r="J39" i="13"/>
  <c r="F32" i="13"/>
  <c r="G32" i="13" s="1"/>
  <c r="J34" i="13"/>
  <c r="J36" i="13"/>
  <c r="J40" i="13"/>
  <c r="J38" i="13"/>
  <c r="J43" i="13"/>
  <c r="J33" i="13"/>
  <c r="J37" i="13"/>
  <c r="J41" i="13"/>
  <c r="F35" i="13"/>
  <c r="G35" i="13" s="1"/>
  <c r="G44" i="13" l="1" a="1"/>
  <c r="G44" i="13" s="1"/>
  <c r="L32" i="13" a="1"/>
  <c r="L36" i="13" a="1"/>
  <c r="L33" i="13" l="1"/>
  <c r="M32" i="13"/>
  <c r="M33" i="13"/>
  <c r="L32" i="13"/>
  <c r="L37" i="13"/>
  <c r="L36" i="13"/>
  <c r="O32" i="13" l="1" a="1"/>
  <c r="P32" i="13" l="1"/>
  <c r="O32" i="13"/>
  <c r="O33" i="13"/>
  <c r="P33" i="13"/>
  <c r="N36" i="13" l="1" a="1"/>
  <c r="N37" i="13" s="1"/>
  <c r="A51" i="13" s="1"/>
  <c r="N36" i="13" l="1"/>
  <c r="I58" i="13"/>
  <c r="I49" i="13"/>
  <c r="I48" i="13"/>
  <c r="I47" i="13"/>
  <c r="I51" i="13"/>
  <c r="I50" i="13"/>
  <c r="I52" i="13"/>
  <c r="I56" i="13"/>
  <c r="I54" i="13"/>
  <c r="I53" i="13"/>
  <c r="I55" i="13"/>
  <c r="I57" i="13"/>
  <c r="A50" i="13" l="1"/>
  <c r="F57" i="13" s="1"/>
  <c r="G57" i="13" s="1"/>
  <c r="J47" i="13" l="1"/>
  <c r="F47" i="13"/>
  <c r="G47" i="13" s="1"/>
  <c r="J56" i="13"/>
  <c r="F51" i="13"/>
  <c r="G51" i="13" s="1"/>
  <c r="J58" i="13"/>
  <c r="F49" i="13"/>
  <c r="G49" i="13" s="1"/>
  <c r="F48" i="13"/>
  <c r="G48" i="13" s="1"/>
  <c r="J57" i="13"/>
  <c r="J55" i="13"/>
  <c r="F55" i="13"/>
  <c r="G55" i="13" s="1"/>
  <c r="G59" i="13" s="1" a="1"/>
  <c r="J53" i="13"/>
  <c r="F54" i="13"/>
  <c r="G54" i="13" s="1"/>
  <c r="J50" i="13"/>
  <c r="J52" i="13"/>
  <c r="F52" i="13"/>
  <c r="G52" i="13" s="1"/>
  <c r="J48" i="13"/>
  <c r="F56" i="13"/>
  <c r="G56" i="13" s="1"/>
  <c r="J51" i="13"/>
  <c r="J54" i="13"/>
  <c r="F58" i="13"/>
  <c r="G58" i="13" s="1"/>
  <c r="F53" i="13"/>
  <c r="G53" i="13" s="1"/>
  <c r="J49" i="13"/>
  <c r="F50" i="13"/>
  <c r="G50" i="13" s="1"/>
  <c r="L51" i="13" l="1" a="1"/>
  <c r="L52" i="13" s="1"/>
  <c r="L47" i="13" a="1"/>
  <c r="L48" i="13" s="1"/>
  <c r="G59" i="13"/>
  <c r="L51" i="13" l="1"/>
  <c r="M48" i="13"/>
  <c r="L47" i="13"/>
  <c r="M47" i="13"/>
  <c r="O47" i="13" l="1" a="1"/>
  <c r="P48" i="13" s="1"/>
  <c r="O48" i="13" l="1"/>
  <c r="P47" i="13"/>
  <c r="O47" i="13"/>
  <c r="N51" i="13" s="1" a="1"/>
  <c r="N52" i="13" s="1"/>
  <c r="A66" i="13" s="1"/>
  <c r="N51" i="13" l="1"/>
  <c r="A65" i="13" s="1"/>
  <c r="J62" i="13" s="1"/>
  <c r="I64" i="13"/>
  <c r="I72" i="13"/>
  <c r="I67" i="13"/>
  <c r="I65" i="13"/>
  <c r="I66" i="13"/>
  <c r="I70" i="13"/>
  <c r="I71" i="13"/>
  <c r="I63" i="13"/>
  <c r="I68" i="13"/>
  <c r="I69" i="13"/>
  <c r="I73" i="13"/>
  <c r="I62" i="13"/>
  <c r="J70" i="13" l="1"/>
  <c r="F66" i="13"/>
  <c r="G66" i="13" s="1"/>
  <c r="J66" i="13"/>
  <c r="J73" i="13"/>
  <c r="J71" i="13"/>
  <c r="F67" i="13"/>
  <c r="G67" i="13" s="1"/>
  <c r="J64" i="13"/>
  <c r="F73" i="13"/>
  <c r="G73" i="13" s="1"/>
  <c r="F64" i="13"/>
  <c r="G64" i="13" s="1"/>
  <c r="G74" i="13" s="1" a="1"/>
  <c r="F71" i="13"/>
  <c r="G71" i="13" s="1"/>
  <c r="J68" i="13"/>
  <c r="F65" i="13"/>
  <c r="G65" i="13" s="1"/>
  <c r="J63" i="13"/>
  <c r="L66" i="13" s="1" a="1"/>
  <c r="F63" i="13"/>
  <c r="G63" i="13" s="1"/>
  <c r="J69" i="13"/>
  <c r="J67" i="13"/>
  <c r="F72" i="13"/>
  <c r="G72" i="13" s="1"/>
  <c r="J72" i="13"/>
  <c r="F68" i="13"/>
  <c r="G68" i="13" s="1"/>
  <c r="F69" i="13"/>
  <c r="G69" i="13" s="1"/>
  <c r="F70" i="13"/>
  <c r="G70" i="13" s="1"/>
  <c r="J65" i="13"/>
  <c r="F62" i="13"/>
  <c r="G62" i="13" s="1"/>
  <c r="L62" i="13" l="1" a="1"/>
  <c r="G74" i="13"/>
  <c r="L67" i="13"/>
  <c r="L66" i="13"/>
  <c r="L63" i="13"/>
  <c r="M63" i="13"/>
  <c r="M62" i="13"/>
  <c r="L62" i="13"/>
  <c r="O62" i="13" l="1" a="1"/>
  <c r="O63" i="13" l="1"/>
  <c r="O62" i="13"/>
  <c r="P63" i="13"/>
  <c r="P62" i="13"/>
  <c r="N66" i="13" l="1" a="1"/>
  <c r="N67" i="13" l="1"/>
  <c r="A81" i="13" s="1"/>
  <c r="N66" i="13"/>
  <c r="A80" i="13" s="1"/>
  <c r="I81" i="13" l="1"/>
  <c r="I77" i="13"/>
  <c r="I88" i="13"/>
  <c r="I82" i="13"/>
  <c r="I79" i="13"/>
  <c r="I87" i="13"/>
  <c r="I85" i="13"/>
  <c r="I78" i="13"/>
  <c r="I83" i="13"/>
  <c r="I86" i="13"/>
  <c r="I80" i="13"/>
  <c r="I84" i="13"/>
  <c r="F77" i="13"/>
  <c r="G77" i="13" s="1"/>
  <c r="J78" i="13"/>
  <c r="F84" i="13"/>
  <c r="G84" i="13" s="1"/>
  <c r="F86" i="13"/>
  <c r="G86" i="13" s="1"/>
  <c r="F88" i="13"/>
  <c r="G88" i="13" s="1"/>
  <c r="J86" i="13"/>
  <c r="J87" i="13"/>
  <c r="F87" i="13"/>
  <c r="G87" i="13" s="1"/>
  <c r="F83" i="13"/>
  <c r="G83" i="13" s="1"/>
  <c r="F85" i="13"/>
  <c r="G85" i="13" s="1"/>
  <c r="F80" i="13"/>
  <c r="G80" i="13" s="1"/>
  <c r="J80" i="13"/>
  <c r="J83" i="13"/>
  <c r="F82" i="13"/>
  <c r="G82" i="13" s="1"/>
  <c r="J77" i="13"/>
  <c r="F81" i="13"/>
  <c r="G81" i="13" s="1"/>
  <c r="J88" i="13"/>
  <c r="J85" i="13"/>
  <c r="F78" i="13"/>
  <c r="G78" i="13" s="1"/>
  <c r="J82" i="13"/>
  <c r="J84" i="13"/>
  <c r="J81" i="13"/>
  <c r="F79" i="13"/>
  <c r="G79" i="13" s="1"/>
  <c r="J79" i="13"/>
  <c r="G89" i="13" l="1" a="1"/>
  <c r="G89" i="13" s="1"/>
  <c r="L81" i="13" a="1"/>
  <c r="L77" i="13" a="1"/>
  <c r="M77" i="13" l="1"/>
  <c r="L78" i="13"/>
  <c r="L77" i="13"/>
  <c r="M78" i="13"/>
  <c r="L81" i="13"/>
  <c r="L82" i="13"/>
  <c r="O77" i="13" l="1" a="1"/>
  <c r="O78" i="13" l="1"/>
  <c r="P77" i="13"/>
  <c r="P78" i="13"/>
  <c r="O77" i="13"/>
  <c r="N81" i="13" l="1" a="1"/>
  <c r="N81" i="13" l="1"/>
  <c r="A95" i="13" s="1"/>
  <c r="N82" i="13"/>
  <c r="A96" i="13" s="1"/>
  <c r="I94" i="13" l="1"/>
  <c r="I98" i="13"/>
  <c r="I99" i="13"/>
  <c r="I103" i="13"/>
  <c r="I101" i="13"/>
  <c r="I95" i="13"/>
  <c r="I96" i="13"/>
  <c r="I92" i="13"/>
  <c r="I102" i="13"/>
  <c r="I93" i="13"/>
  <c r="I97" i="13"/>
  <c r="I100" i="13"/>
  <c r="F97" i="13"/>
  <c r="G97" i="13" s="1"/>
  <c r="J95" i="13"/>
  <c r="F100" i="13"/>
  <c r="G100" i="13" s="1"/>
  <c r="F95" i="13"/>
  <c r="G95" i="13" s="1"/>
  <c r="J99" i="13"/>
  <c r="J97" i="13"/>
  <c r="F96" i="13"/>
  <c r="G96" i="13" s="1"/>
  <c r="F99" i="13"/>
  <c r="G99" i="13" s="1"/>
  <c r="J92" i="13"/>
  <c r="F101" i="13"/>
  <c r="G101" i="13" s="1"/>
  <c r="F98" i="13"/>
  <c r="G98" i="13" s="1"/>
  <c r="F103" i="13"/>
  <c r="G103" i="13" s="1"/>
  <c r="J100" i="13"/>
  <c r="J101" i="13"/>
  <c r="J103" i="13"/>
  <c r="F102" i="13"/>
  <c r="G102" i="13" s="1"/>
  <c r="J93" i="13"/>
  <c r="J94" i="13"/>
  <c r="F93" i="13"/>
  <c r="G93" i="13" s="1"/>
  <c r="J102" i="13"/>
  <c r="F94" i="13"/>
  <c r="G94" i="13" s="1"/>
  <c r="J98" i="13"/>
  <c r="F92" i="13"/>
  <c r="G92" i="13" s="1"/>
  <c r="J96" i="13"/>
  <c r="G104" i="13" l="1" a="1"/>
  <c r="G104" i="13"/>
  <c r="L96" i="13" a="1"/>
  <c r="L92" i="13" a="1"/>
  <c r="L92" i="13" l="1"/>
  <c r="M93" i="13"/>
  <c r="M92" i="13"/>
  <c r="L93" i="13"/>
  <c r="L97" i="13"/>
  <c r="L96" i="13"/>
  <c r="O92" i="13" l="1" a="1"/>
  <c r="O93" i="13" l="1"/>
  <c r="O92" i="13"/>
  <c r="P93" i="13"/>
  <c r="P92" i="13"/>
  <c r="N96" i="13" l="1" a="1"/>
  <c r="N97" i="13" l="1"/>
  <c r="A111" i="13" s="1"/>
  <c r="N96" i="13"/>
  <c r="A110" i="13" s="1"/>
  <c r="I118" i="13" l="1"/>
  <c r="I108" i="13"/>
  <c r="I109" i="13"/>
  <c r="I107" i="13"/>
  <c r="I114" i="13"/>
  <c r="I110" i="13"/>
  <c r="I113" i="13"/>
  <c r="I117" i="13"/>
  <c r="I116" i="13"/>
  <c r="I115" i="13"/>
  <c r="I111" i="13"/>
  <c r="I112" i="13"/>
  <c r="J118" i="13"/>
  <c r="F107" i="13"/>
  <c r="G107" i="13" s="1"/>
  <c r="F110" i="13"/>
  <c r="G110" i="13" s="1"/>
  <c r="J112" i="13"/>
  <c r="J116" i="13"/>
  <c r="J110" i="13"/>
  <c r="F116" i="13"/>
  <c r="G116" i="13" s="1"/>
  <c r="J109" i="13"/>
  <c r="F114" i="13"/>
  <c r="G114" i="13" s="1"/>
  <c r="J115" i="13"/>
  <c r="J107" i="13"/>
  <c r="F115" i="13"/>
  <c r="G115" i="13" s="1"/>
  <c r="J108" i="13"/>
  <c r="J113" i="13"/>
  <c r="F112" i="13"/>
  <c r="G112" i="13" s="1"/>
  <c r="F111" i="13"/>
  <c r="G111" i="13" s="1"/>
  <c r="F109" i="13"/>
  <c r="G109" i="13" s="1"/>
  <c r="J111" i="13"/>
  <c r="F118" i="13"/>
  <c r="G118" i="13" s="1"/>
  <c r="F108" i="13"/>
  <c r="G108" i="13" s="1"/>
  <c r="J117" i="13"/>
  <c r="F117" i="13"/>
  <c r="G117" i="13" s="1"/>
  <c r="F113" i="13"/>
  <c r="G113" i="13" s="1"/>
  <c r="J114" i="13"/>
  <c r="G119" i="13" l="1" a="1"/>
  <c r="G119" i="13" s="1"/>
  <c r="L107" i="13" a="1"/>
  <c r="L111" i="13" a="1"/>
  <c r="L107" i="13" l="1"/>
  <c r="L108" i="13"/>
  <c r="M107" i="13"/>
  <c r="M108" i="13"/>
  <c r="L111" i="13"/>
  <c r="L112" i="13"/>
  <c r="O107" i="13" l="1" a="1"/>
  <c r="P107" i="13" s="1"/>
  <c r="O107" i="13" l="1"/>
  <c r="O108" i="13"/>
  <c r="P108" i="13"/>
  <c r="N111" i="13" l="1" a="1"/>
  <c r="N112" i="13" s="1"/>
  <c r="A126" i="13" l="1"/>
  <c r="I124" i="13" s="1"/>
  <c r="N111" i="13"/>
  <c r="A125" i="13" l="1"/>
  <c r="F122" i="13" s="1"/>
  <c r="G122" i="13" s="1"/>
  <c r="I122" i="13"/>
  <c r="I127" i="13"/>
  <c r="I130" i="13"/>
  <c r="I123" i="13"/>
  <c r="I131" i="13"/>
  <c r="I129" i="13"/>
  <c r="I132" i="13"/>
  <c r="I126" i="13"/>
  <c r="I133" i="13"/>
  <c r="I125" i="13"/>
  <c r="I128" i="13"/>
  <c r="F126" i="13"/>
  <c r="G126" i="13" s="1"/>
  <c r="J131" i="13"/>
  <c r="J129" i="13" l="1"/>
  <c r="F123" i="13"/>
  <c r="G123" i="13" s="1"/>
  <c r="F124" i="13"/>
  <c r="G124" i="13" s="1"/>
  <c r="J132" i="13"/>
  <c r="J125" i="13"/>
  <c r="J128" i="13"/>
  <c r="F132" i="13"/>
  <c r="G132" i="13" s="1"/>
  <c r="J130" i="13"/>
  <c r="F129" i="13"/>
  <c r="G129" i="13" s="1"/>
  <c r="J126" i="13"/>
  <c r="F125" i="13"/>
  <c r="G125" i="13" s="1"/>
  <c r="F131" i="13"/>
  <c r="G131" i="13" s="1"/>
  <c r="J124" i="13"/>
  <c r="J127" i="13"/>
  <c r="F130" i="13"/>
  <c r="G130" i="13" s="1"/>
  <c r="J122" i="13"/>
  <c r="F128" i="13"/>
  <c r="G128" i="13" s="1"/>
  <c r="F133" i="13"/>
  <c r="G133" i="13" s="1"/>
  <c r="J123" i="13"/>
  <c r="F127" i="13"/>
  <c r="G127" i="13" s="1"/>
  <c r="J133" i="13"/>
  <c r="G134" i="13" l="1" a="1"/>
  <c r="G134" i="13" s="1"/>
  <c r="L122" i="13" a="1"/>
  <c r="M123" i="13" s="1"/>
  <c r="L126" i="13" a="1"/>
  <c r="L126" i="13" s="1"/>
  <c r="M122" i="13" l="1"/>
  <c r="L123" i="13"/>
  <c r="L122" i="13"/>
  <c r="L127" i="13"/>
  <c r="O122" i="13" a="1"/>
  <c r="O122" i="13" s="1"/>
  <c r="P122" i="13" l="1"/>
  <c r="O123" i="13"/>
  <c r="P123" i="13"/>
  <c r="N126" i="13" l="1" a="1"/>
  <c r="N126" i="13" s="1"/>
  <c r="A140" i="13" s="1"/>
  <c r="N127" i="13"/>
  <c r="A141" i="13" l="1"/>
  <c r="I139" i="13" s="1"/>
  <c r="J140" i="13" l="1"/>
  <c r="J144" i="13"/>
  <c r="J139" i="13"/>
  <c r="I148" i="13"/>
  <c r="F142" i="13"/>
  <c r="G142" i="13" s="1"/>
  <c r="I140" i="13"/>
  <c r="F141" i="13"/>
  <c r="G141" i="13" s="1"/>
  <c r="J148" i="13"/>
  <c r="I145" i="13"/>
  <c r="J138" i="13"/>
  <c r="J137" i="13"/>
  <c r="F148" i="13"/>
  <c r="G148" i="13" s="1"/>
  <c r="F137" i="13"/>
  <c r="G137" i="13" s="1"/>
  <c r="F143" i="13"/>
  <c r="G143" i="13" s="1"/>
  <c r="I142" i="13"/>
  <c r="F144" i="13"/>
  <c r="G144" i="13" s="1"/>
  <c r="F147" i="13"/>
  <c r="G147" i="13" s="1"/>
  <c r="I137" i="13"/>
  <c r="I144" i="13"/>
  <c r="J145" i="13"/>
  <c r="I143" i="13"/>
  <c r="I138" i="13"/>
  <c r="I147" i="13"/>
  <c r="J143" i="13"/>
  <c r="I146" i="13"/>
  <c r="J147" i="13"/>
  <c r="J141" i="13"/>
  <c r="F145" i="13"/>
  <c r="G145" i="13" s="1"/>
  <c r="F139" i="13"/>
  <c r="G139" i="13" s="1"/>
  <c r="J146" i="13"/>
  <c r="J142" i="13"/>
  <c r="F138" i="13"/>
  <c r="G138" i="13" s="1"/>
  <c r="F140" i="13"/>
  <c r="G140" i="13" s="1"/>
  <c r="I141" i="13"/>
  <c r="F146" i="13"/>
  <c r="G146" i="13" s="1"/>
  <c r="G149" i="13" l="1" a="1"/>
  <c r="G149" i="13" s="1"/>
  <c r="L137" i="13" a="1"/>
  <c r="L141" i="13" a="1"/>
  <c r="M137" i="13" l="1"/>
  <c r="L137" i="13"/>
  <c r="L138" i="13"/>
  <c r="M138" i="13"/>
  <c r="L142" i="13"/>
  <c r="L141" i="13"/>
  <c r="O137" i="13" l="1" a="1"/>
  <c r="O138" i="13" s="1"/>
  <c r="P138" i="13" l="1"/>
  <c r="O137" i="13"/>
  <c r="P137" i="13"/>
  <c r="N141" i="13" l="1" a="1"/>
  <c r="N142" i="13" s="1"/>
  <c r="A156" i="13" s="1"/>
  <c r="I152" i="13" s="1"/>
  <c r="N141" i="13" l="1"/>
  <c r="A155" i="13" s="1"/>
  <c r="F163" i="13" s="1"/>
  <c r="G163" i="13" s="1"/>
  <c r="I160" i="13"/>
  <c r="I157" i="13"/>
  <c r="I158" i="13"/>
  <c r="I156" i="13"/>
  <c r="I155" i="13"/>
  <c r="I162" i="13"/>
  <c r="I163" i="13"/>
  <c r="I153" i="13"/>
  <c r="I159" i="13"/>
  <c r="I161" i="13"/>
  <c r="I154" i="13"/>
  <c r="J162" i="13"/>
  <c r="F157" i="13"/>
  <c r="G157" i="13" s="1"/>
  <c r="J152" i="13"/>
  <c r="J157" i="13"/>
  <c r="J153" i="13"/>
  <c r="J155" i="13"/>
  <c r="F162" i="13" l="1"/>
  <c r="G162" i="13" s="1"/>
  <c r="J160" i="13"/>
  <c r="J159" i="13"/>
  <c r="F158" i="13"/>
  <c r="G158" i="13" s="1"/>
  <c r="J154" i="13"/>
  <c r="F154" i="13"/>
  <c r="G154" i="13" s="1"/>
  <c r="F152" i="13"/>
  <c r="G152" i="13" s="1"/>
  <c r="J163" i="13"/>
  <c r="F153" i="13"/>
  <c r="G153" i="13" s="1"/>
  <c r="F160" i="13"/>
  <c r="G160" i="13" s="1"/>
  <c r="F159" i="13"/>
  <c r="G159" i="13" s="1"/>
  <c r="J161" i="13"/>
  <c r="J158" i="13"/>
  <c r="F155" i="13"/>
  <c r="G155" i="13" s="1"/>
  <c r="J156" i="13"/>
  <c r="F156" i="13"/>
  <c r="G156" i="13" s="1"/>
  <c r="L156" i="13" s="1" a="1"/>
  <c r="F161" i="13"/>
  <c r="G161" i="13" s="1"/>
  <c r="G164" i="13" l="1" a="1"/>
  <c r="L152" i="13" a="1"/>
  <c r="L152" i="13" s="1"/>
  <c r="L157" i="13"/>
  <c r="L156" i="13"/>
  <c r="G164" i="13"/>
  <c r="M153" i="13"/>
  <c r="M152" i="13"/>
  <c r="L153" i="13"/>
  <c r="F11" i="8"/>
  <c r="F10" i="8"/>
  <c r="F9" i="8"/>
  <c r="F8" i="8"/>
  <c r="F7" i="8"/>
  <c r="F6" i="8"/>
  <c r="F5" i="8"/>
  <c r="F4" i="8"/>
  <c r="F3" i="8"/>
  <c r="F2" i="8"/>
  <c r="S18" i="7"/>
  <c r="J17" i="7" a="1"/>
  <c r="J18" i="7" s="1"/>
  <c r="E14" i="7"/>
  <c r="F3" i="7"/>
  <c r="F4" i="7"/>
  <c r="F5" i="7"/>
  <c r="F6" i="7"/>
  <c r="F7" i="7"/>
  <c r="F8" i="7"/>
  <c r="F9" i="7"/>
  <c r="H9" i="7" s="1"/>
  <c r="F10" i="7"/>
  <c r="F11" i="7"/>
  <c r="F2" i="7"/>
  <c r="E3" i="7"/>
  <c r="G3" i="7" s="1"/>
  <c r="E4" i="7"/>
  <c r="G4" i="7" s="1"/>
  <c r="E5" i="7"/>
  <c r="G5" i="7" s="1"/>
  <c r="E6" i="7"/>
  <c r="G6" i="7" s="1"/>
  <c r="E7" i="7"/>
  <c r="E8" i="7"/>
  <c r="G8" i="7" s="1"/>
  <c r="E9" i="7"/>
  <c r="G9" i="7" s="1"/>
  <c r="E10" i="7"/>
  <c r="G10" i="7" s="1"/>
  <c r="E11" i="7"/>
  <c r="G11" i="7" s="1"/>
  <c r="E2" i="7"/>
  <c r="K4" i="7" l="1"/>
  <c r="K10" i="7"/>
  <c r="K6" i="7"/>
  <c r="O152" i="13" a="1"/>
  <c r="K8" i="7"/>
  <c r="K9" i="7"/>
  <c r="K5" i="7"/>
  <c r="K11" i="7"/>
  <c r="K7" i="7"/>
  <c r="K3" i="7"/>
  <c r="K2" i="7"/>
  <c r="H2" i="7"/>
  <c r="H8" i="7"/>
  <c r="H4" i="7"/>
  <c r="E12" i="7"/>
  <c r="F14" i="7" s="1"/>
  <c r="H11" i="7"/>
  <c r="H3" i="7"/>
  <c r="H5" i="7"/>
  <c r="J17" i="7"/>
  <c r="K17" i="7"/>
  <c r="K18" i="7"/>
  <c r="H7" i="7"/>
  <c r="G7" i="7"/>
  <c r="F12" i="7"/>
  <c r="J14" i="7" s="1"/>
  <c r="H10" i="7"/>
  <c r="H6" i="7"/>
  <c r="G2" i="7"/>
  <c r="G12" i="7" s="1"/>
  <c r="F15" i="7" s="1"/>
  <c r="P153" i="13" l="1"/>
  <c r="P152" i="13"/>
  <c r="O153" i="13"/>
  <c r="O152" i="13"/>
  <c r="K12" i="7"/>
  <c r="H12" i="7"/>
  <c r="J15" i="7" s="1"/>
  <c r="J20" i="7" s="1" a="1"/>
  <c r="E15" i="7"/>
  <c r="N156" i="13" l="1" a="1"/>
  <c r="J21" i="7"/>
  <c r="J20" i="7"/>
  <c r="N156" i="13" l="1"/>
  <c r="A170" i="13" s="1"/>
  <c r="N157" i="13"/>
  <c r="A171" i="13" s="1"/>
  <c r="I6" i="7"/>
  <c r="I10" i="7"/>
  <c r="I4" i="7"/>
  <c r="I8" i="7"/>
  <c r="I2" i="7"/>
  <c r="I3" i="7"/>
  <c r="I7" i="7"/>
  <c r="I11" i="7"/>
  <c r="I5" i="7"/>
  <c r="I9" i="7"/>
  <c r="J11" i="7" l="1"/>
  <c r="L11" i="7"/>
  <c r="J7" i="7"/>
  <c r="L7" i="7"/>
  <c r="J3" i="7"/>
  <c r="L3" i="7"/>
  <c r="J4" i="7"/>
  <c r="L4" i="7"/>
  <c r="J6" i="7"/>
  <c r="L6" i="7"/>
  <c r="J5" i="7"/>
  <c r="L5" i="7"/>
  <c r="J2" i="7"/>
  <c r="J12" i="7" s="1"/>
  <c r="L2" i="7"/>
  <c r="J8" i="7"/>
  <c r="L8" i="7"/>
  <c r="J10" i="7"/>
  <c r="L10" i="7"/>
  <c r="J9" i="7"/>
  <c r="L9" i="7"/>
  <c r="F170" i="13"/>
  <c r="G170" i="13" s="1"/>
  <c r="J176" i="13"/>
  <c r="F177" i="13"/>
  <c r="G177" i="13" s="1"/>
  <c r="F168" i="13"/>
  <c r="G168" i="13" s="1"/>
  <c r="J169" i="13"/>
  <c r="J170" i="13"/>
  <c r="F167" i="13"/>
  <c r="G167" i="13" s="1"/>
  <c r="J172" i="13"/>
  <c r="F172" i="13"/>
  <c r="G172" i="13" s="1"/>
  <c r="F171" i="13"/>
  <c r="G171" i="13" s="1"/>
  <c r="J174" i="13"/>
  <c r="J168" i="13"/>
  <c r="J178" i="13"/>
  <c r="F174" i="13"/>
  <c r="G174" i="13" s="1"/>
  <c r="J171" i="13"/>
  <c r="F173" i="13"/>
  <c r="G173" i="13" s="1"/>
  <c r="F176" i="13"/>
  <c r="G176" i="13" s="1"/>
  <c r="J173" i="13"/>
  <c r="J167" i="13"/>
  <c r="F178" i="13"/>
  <c r="G178" i="13" s="1"/>
  <c r="J175" i="13"/>
  <c r="J177" i="13"/>
  <c r="F175" i="13"/>
  <c r="G175" i="13" s="1"/>
  <c r="F169" i="13"/>
  <c r="G169" i="13" s="1"/>
  <c r="I169" i="13"/>
  <c r="I170" i="13"/>
  <c r="I171" i="13"/>
  <c r="I168" i="13"/>
  <c r="I176" i="13"/>
  <c r="I177" i="13"/>
  <c r="I178" i="13"/>
  <c r="I172" i="13"/>
  <c r="I173" i="13"/>
  <c r="I167" i="13"/>
  <c r="I175" i="13"/>
  <c r="I174" i="13"/>
  <c r="O14" i="7" l="1"/>
  <c r="Q14" i="7"/>
  <c r="L12" i="7"/>
  <c r="Q15" i="7" s="1"/>
  <c r="G179" i="13" a="1"/>
  <c r="G179" i="13" s="1"/>
  <c r="L171" i="13" a="1"/>
  <c r="L167" i="13" a="1"/>
  <c r="Q19" i="7" l="1"/>
  <c r="Q18" i="7"/>
  <c r="L172" i="13"/>
  <c r="L171" i="13"/>
  <c r="M168" i="13"/>
  <c r="M167" i="13"/>
  <c r="L167" i="13"/>
  <c r="L168" i="13"/>
  <c r="O21" i="7" l="1"/>
  <c r="P21" i="7"/>
  <c r="O167" i="13" a="1"/>
  <c r="O168" i="13" s="1"/>
  <c r="O20" i="7"/>
  <c r="P20" i="7"/>
  <c r="P168" i="13" l="1"/>
  <c r="P167" i="13"/>
  <c r="O167" i="13"/>
  <c r="N171" i="13" s="1" a="1"/>
  <c r="N171" i="13" s="1"/>
  <c r="A185" i="13" s="1"/>
  <c r="N172" i="13" l="1"/>
  <c r="A186" i="13" s="1"/>
  <c r="F186" i="13" s="1"/>
  <c r="G186" i="13" s="1"/>
  <c r="J189" i="13" l="1"/>
  <c r="I187" i="13"/>
  <c r="I182" i="13"/>
  <c r="I183" i="13"/>
  <c r="I185" i="13"/>
  <c r="I186" i="13"/>
  <c r="F183" i="13"/>
  <c r="G183" i="13" s="1"/>
  <c r="J193" i="13"/>
  <c r="J187" i="13"/>
  <c r="F188" i="13"/>
  <c r="G188" i="13" s="1"/>
  <c r="J190" i="13"/>
  <c r="F189" i="13"/>
  <c r="G189" i="13" s="1"/>
  <c r="I184" i="13"/>
  <c r="L182" i="13" s="1" a="1"/>
  <c r="F191" i="13"/>
  <c r="G191" i="13" s="1"/>
  <c r="J186" i="13"/>
  <c r="F190" i="13"/>
  <c r="G190" i="13" s="1"/>
  <c r="J183" i="13"/>
  <c r="I189" i="13"/>
  <c r="J188" i="13"/>
  <c r="J191" i="13"/>
  <c r="I188" i="13"/>
  <c r="J184" i="13"/>
  <c r="F192" i="13"/>
  <c r="G192" i="13" s="1"/>
  <c r="I191" i="13"/>
  <c r="F185" i="13"/>
  <c r="G185" i="13" s="1"/>
  <c r="F187" i="13"/>
  <c r="G187" i="13" s="1"/>
  <c r="J192" i="13"/>
  <c r="I193" i="13"/>
  <c r="J182" i="13"/>
  <c r="F184" i="13"/>
  <c r="G184" i="13" s="1"/>
  <c r="F193" i="13"/>
  <c r="G193" i="13" s="1"/>
  <c r="J185" i="13"/>
  <c r="I192" i="13"/>
  <c r="I190" i="13"/>
  <c r="F182" i="13"/>
  <c r="G182" i="13" s="1"/>
  <c r="L186" i="13" l="1" a="1"/>
  <c r="G194" i="13" a="1"/>
  <c r="G194" i="13" s="1"/>
  <c r="L183" i="13"/>
  <c r="M182" i="13"/>
  <c r="M183" i="13"/>
  <c r="L182" i="13"/>
  <c r="L186" i="13"/>
  <c r="L187" i="13"/>
  <c r="O182" i="13" l="1" a="1"/>
  <c r="P183" i="13" s="1"/>
  <c r="P182" i="13" l="1"/>
  <c r="O182" i="13"/>
  <c r="O183" i="13"/>
  <c r="N186" i="13" l="1" a="1"/>
  <c r="N187" i="13" s="1"/>
  <c r="A201" i="13" l="1"/>
  <c r="I202" i="13" s="1"/>
  <c r="N186" i="13"/>
  <c r="I198" i="13" l="1"/>
  <c r="I199" i="13"/>
  <c r="I205" i="13"/>
  <c r="I208" i="13"/>
  <c r="I207" i="13"/>
  <c r="I203" i="13"/>
  <c r="I206" i="13"/>
  <c r="I197" i="13"/>
  <c r="A200" i="13"/>
  <c r="F206" i="13" s="1"/>
  <c r="G206" i="13" s="1"/>
  <c r="I201" i="13"/>
  <c r="I204" i="13"/>
  <c r="I200" i="13"/>
  <c r="F199" i="13"/>
  <c r="G199" i="13" s="1"/>
  <c r="F205" i="13"/>
  <c r="G205" i="13" s="1"/>
  <c r="J199" i="13"/>
  <c r="F202" i="13"/>
  <c r="G202" i="13" s="1"/>
  <c r="J203" i="13" l="1"/>
  <c r="F204" i="13"/>
  <c r="G204" i="13" s="1"/>
  <c r="J200" i="13"/>
  <c r="J207" i="13"/>
  <c r="F203" i="13"/>
  <c r="G203" i="13" s="1"/>
  <c r="J206" i="13"/>
  <c r="J204" i="13"/>
  <c r="J205" i="13"/>
  <c r="F201" i="13"/>
  <c r="G201" i="13" s="1"/>
  <c r="J201" i="13"/>
  <c r="F197" i="13"/>
  <c r="G197" i="13" s="1"/>
  <c r="G209" i="13" s="1" a="1"/>
  <c r="J202" i="13"/>
  <c r="F207" i="13"/>
  <c r="G207" i="13" s="1"/>
  <c r="J208" i="13"/>
  <c r="J197" i="13"/>
  <c r="F208" i="13"/>
  <c r="G208" i="13" s="1"/>
  <c r="F200" i="13"/>
  <c r="G200" i="13" s="1"/>
  <c r="J198" i="13"/>
  <c r="F198" i="13"/>
  <c r="G198" i="13" s="1"/>
  <c r="L197" i="13" l="1" a="1"/>
  <c r="M197" i="13" s="1"/>
  <c r="L201" i="13" a="1"/>
  <c r="L202" i="13" s="1"/>
  <c r="G209" i="13"/>
  <c r="L201" i="13"/>
  <c r="L198" i="13"/>
  <c r="M198" i="13"/>
  <c r="L197" i="13"/>
  <c r="O197" i="13" l="1" a="1"/>
  <c r="P198" i="13" s="1"/>
  <c r="P197" i="13" l="1"/>
  <c r="O197" i="13"/>
  <c r="O198" i="13"/>
  <c r="N201" i="13" l="1" a="1"/>
  <c r="N201" i="13" s="1"/>
  <c r="A215" i="13" s="1"/>
  <c r="N202" i="13" l="1"/>
  <c r="A216" i="13" s="1"/>
  <c r="F222" i="13" l="1"/>
  <c r="G222" i="13" s="1"/>
  <c r="J214" i="13"/>
  <c r="J218" i="13"/>
  <c r="J219" i="13"/>
  <c r="I212" i="13"/>
  <c r="J212" i="13"/>
  <c r="J223" i="13"/>
  <c r="F217" i="13"/>
  <c r="G217" i="13" s="1"/>
  <c r="I222" i="13"/>
  <c r="J216" i="13"/>
  <c r="J221" i="13"/>
  <c r="I219" i="13"/>
  <c r="J213" i="13"/>
  <c r="I214" i="13"/>
  <c r="I216" i="13"/>
  <c r="I221" i="13"/>
  <c r="F212" i="13"/>
  <c r="G212" i="13" s="1"/>
  <c r="F213" i="13"/>
  <c r="G213" i="13" s="1"/>
  <c r="I217" i="13"/>
  <c r="I218" i="13"/>
  <c r="F221" i="13"/>
  <c r="G221" i="13" s="1"/>
  <c r="F223" i="13"/>
  <c r="G223" i="13" s="1"/>
  <c r="F214" i="13"/>
  <c r="G214" i="13" s="1"/>
  <c r="F216" i="13"/>
  <c r="G216" i="13" s="1"/>
  <c r="F219" i="13"/>
  <c r="G219" i="13" s="1"/>
  <c r="J217" i="13"/>
  <c r="J215" i="13"/>
  <c r="F215" i="13"/>
  <c r="G215" i="13" s="1"/>
  <c r="J220" i="13"/>
  <c r="J222" i="13"/>
  <c r="F218" i="13"/>
  <c r="G218" i="13" s="1"/>
  <c r="F220" i="13"/>
  <c r="G220" i="13" s="1"/>
  <c r="I223" i="13"/>
  <c r="I220" i="13"/>
  <c r="I215" i="13"/>
  <c r="I213" i="13"/>
  <c r="G224" i="13" l="1" a="1"/>
  <c r="G224" i="13" s="1"/>
  <c r="L216" i="13" a="1"/>
  <c r="L217" i="13" s="1"/>
  <c r="L212" i="13" a="1"/>
  <c r="L212" i="13" s="1"/>
  <c r="L216" i="13" l="1"/>
  <c r="M213" i="13"/>
  <c r="M212" i="13"/>
  <c r="L213" i="13"/>
  <c r="O212" i="13" l="1" a="1"/>
  <c r="P213" i="13" s="1"/>
  <c r="O212" i="13" l="1"/>
  <c r="O213" i="13"/>
  <c r="P212" i="13"/>
  <c r="N216" i="13" l="1" a="1"/>
  <c r="N217" i="13" s="1"/>
  <c r="A231" i="13"/>
  <c r="I227" i="13" s="1"/>
  <c r="N216" i="13"/>
  <c r="I231" i="13" l="1"/>
  <c r="A230" i="13"/>
  <c r="F235" i="13" s="1"/>
  <c r="G235" i="13" s="1"/>
  <c r="I236" i="13"/>
  <c r="I233" i="13"/>
  <c r="I228" i="13"/>
  <c r="I237" i="13"/>
  <c r="I234" i="13"/>
  <c r="I229" i="13"/>
  <c r="I232" i="13"/>
  <c r="I235" i="13"/>
  <c r="I230" i="13"/>
  <c r="I238" i="13"/>
  <c r="J229" i="13" l="1"/>
  <c r="F232" i="13"/>
  <c r="G232" i="13" s="1"/>
  <c r="F230" i="13"/>
  <c r="G230" i="13" s="1"/>
  <c r="F231" i="13"/>
  <c r="G231" i="13" s="1"/>
  <c r="F237" i="13"/>
  <c r="G237" i="13" s="1"/>
  <c r="J235" i="13"/>
  <c r="F236" i="13"/>
  <c r="G236" i="13" s="1"/>
  <c r="J228" i="13"/>
  <c r="F229" i="13"/>
  <c r="G229" i="13" s="1"/>
  <c r="J231" i="13"/>
  <c r="J236" i="13"/>
  <c r="J238" i="13"/>
  <c r="J232" i="13"/>
  <c r="F233" i="13"/>
  <c r="G233" i="13" s="1"/>
  <c r="J237" i="13"/>
  <c r="F234" i="13"/>
  <c r="G234" i="13" s="1"/>
  <c r="J227" i="13"/>
  <c r="F227" i="13"/>
  <c r="G227" i="13" s="1"/>
  <c r="G239" i="13" s="1" a="1"/>
  <c r="J230" i="13"/>
  <c r="J233" i="13"/>
  <c r="J234" i="13"/>
  <c r="F228" i="13"/>
  <c r="G228" i="13" s="1"/>
  <c r="F238" i="13"/>
  <c r="G238" i="13" s="1"/>
  <c r="L227" i="13" l="1" a="1"/>
  <c r="L228" i="13" s="1"/>
  <c r="G239" i="13"/>
  <c r="L231" i="13" a="1"/>
  <c r="M228" i="13" l="1"/>
  <c r="L227" i="13"/>
  <c r="M227" i="13"/>
  <c r="O227" i="13" a="1"/>
  <c r="L232" i="13"/>
  <c r="L231" i="13"/>
  <c r="P228" i="13" l="1"/>
  <c r="P227" i="13"/>
  <c r="O228" i="13"/>
  <c r="O227" i="13"/>
  <c r="N231" i="13" a="1"/>
  <c r="N232" i="13" s="1"/>
  <c r="A246" i="13" s="1"/>
  <c r="I244" i="13" s="1"/>
  <c r="I251" i="13" l="1"/>
  <c r="N231" i="13"/>
  <c r="I250" i="13"/>
  <c r="I242" i="13"/>
  <c r="I253" i="13"/>
  <c r="I249" i="13"/>
  <c r="I247" i="13"/>
  <c r="I246" i="13"/>
  <c r="I248" i="13"/>
  <c r="I245" i="13"/>
  <c r="I252" i="13"/>
  <c r="I243" i="13"/>
  <c r="A245" i="13"/>
  <c r="J246" i="13" s="1"/>
  <c r="J244" i="13"/>
  <c r="F252" i="13" l="1"/>
  <c r="G252" i="13" s="1"/>
  <c r="F245" i="13"/>
  <c r="G245" i="13" s="1"/>
  <c r="J251" i="13"/>
  <c r="F244" i="13"/>
  <c r="G244" i="13" s="1"/>
  <c r="F250" i="13"/>
  <c r="G250" i="13" s="1"/>
  <c r="J247" i="13"/>
  <c r="J252" i="13"/>
  <c r="F251" i="13"/>
  <c r="G251" i="13" s="1"/>
  <c r="J250" i="13"/>
  <c r="F253" i="13"/>
  <c r="G253" i="13" s="1"/>
  <c r="J253" i="13"/>
  <c r="J245" i="13"/>
  <c r="J242" i="13"/>
  <c r="J248" i="13"/>
  <c r="F249" i="13"/>
  <c r="G249" i="13" s="1"/>
  <c r="F248" i="13"/>
  <c r="G248" i="13" s="1"/>
  <c r="F247" i="13"/>
  <c r="G247" i="13" s="1"/>
  <c r="F246" i="13"/>
  <c r="G246" i="13" s="1"/>
  <c r="F242" i="13"/>
  <c r="G242" i="13" s="1"/>
  <c r="J243" i="13"/>
  <c r="F243" i="13"/>
  <c r="G243" i="13" s="1"/>
  <c r="J249" i="13"/>
  <c r="L242" i="13" l="1" a="1"/>
  <c r="M242" i="13" s="1"/>
  <c r="G254" i="13" a="1"/>
  <c r="G254" i="13" s="1"/>
  <c r="L246" i="13" a="1"/>
  <c r="L247" i="13" s="1"/>
  <c r="L242" i="13"/>
  <c r="M243" i="13"/>
  <c r="L243" i="13"/>
  <c r="L246" i="13" l="1"/>
  <c r="O242" i="13" a="1"/>
  <c r="O243" i="13" s="1"/>
  <c r="P242" i="13" l="1"/>
  <c r="P243" i="13"/>
  <c r="O242" i="13"/>
  <c r="N246" i="13" l="1" a="1"/>
  <c r="N247" i="13" s="1"/>
  <c r="A261" i="13" l="1"/>
  <c r="I260" i="13" s="1"/>
  <c r="N246" i="13"/>
  <c r="I268" i="13"/>
  <c r="I261" i="13" l="1"/>
  <c r="I265" i="13"/>
  <c r="I266" i="13"/>
  <c r="I258" i="13"/>
  <c r="I263" i="13"/>
  <c r="I262" i="13"/>
  <c r="I264" i="13"/>
  <c r="A260" i="13"/>
  <c r="J259" i="13" s="1"/>
  <c r="I259" i="13"/>
  <c r="I257" i="13"/>
  <c r="I267" i="13"/>
  <c r="J257" i="13"/>
  <c r="F259" i="13" l="1"/>
  <c r="G259" i="13" s="1"/>
  <c r="J266" i="13"/>
  <c r="J268" i="13"/>
  <c r="J260" i="13"/>
  <c r="J267" i="13"/>
  <c r="F266" i="13"/>
  <c r="G266" i="13" s="1"/>
  <c r="F262" i="13"/>
  <c r="G262" i="13" s="1"/>
  <c r="F265" i="13"/>
  <c r="G265" i="13" s="1"/>
  <c r="F267" i="13"/>
  <c r="G267" i="13" s="1"/>
  <c r="J262" i="13"/>
  <c r="F258" i="13"/>
  <c r="G258" i="13" s="1"/>
  <c r="F264" i="13"/>
  <c r="G264" i="13" s="1"/>
  <c r="F268" i="13"/>
  <c r="G268" i="13" s="1"/>
  <c r="J265" i="13"/>
  <c r="J263" i="13"/>
  <c r="F257" i="13"/>
  <c r="G257" i="13" s="1"/>
  <c r="G269" i="13" s="1" a="1"/>
  <c r="F261" i="13"/>
  <c r="G261" i="13" s="1"/>
  <c r="F260" i="13"/>
  <c r="G260" i="13" s="1"/>
  <c r="J258" i="13"/>
  <c r="J261" i="13"/>
  <c r="F263" i="13"/>
  <c r="G263" i="13" s="1"/>
  <c r="J264" i="13"/>
  <c r="L257" i="13" l="1" a="1"/>
  <c r="L258" i="13" s="1"/>
  <c r="G269" i="13"/>
  <c r="L261" i="13" a="1"/>
  <c r="L262" i="13" s="1"/>
  <c r="M258" i="13"/>
  <c r="L257" i="13"/>
  <c r="M257" i="13" l="1"/>
  <c r="L261" i="13"/>
  <c r="O257" i="13" a="1"/>
  <c r="P258" i="13" l="1"/>
  <c r="O258" i="13"/>
  <c r="O257" i="13"/>
  <c r="P257" i="13"/>
  <c r="N261" i="13" l="1" a="1"/>
  <c r="N262" i="13" l="1"/>
  <c r="A276" i="13" s="1"/>
  <c r="N261" i="13"/>
  <c r="A275" i="13" s="1"/>
  <c r="I274" i="13" l="1"/>
  <c r="I280" i="13"/>
  <c r="I282" i="13"/>
  <c r="I281" i="13"/>
  <c r="I275" i="13"/>
  <c r="I278" i="13"/>
  <c r="I277" i="13"/>
  <c r="I283" i="13"/>
  <c r="I279" i="13"/>
  <c r="I276" i="13"/>
  <c r="I273" i="13"/>
  <c r="I272" i="13"/>
  <c r="J275" i="13"/>
  <c r="J278" i="13"/>
  <c r="J283" i="13"/>
  <c r="J280" i="13"/>
  <c r="J281" i="13"/>
  <c r="J276" i="13"/>
  <c r="J274" i="13"/>
  <c r="F281" i="13"/>
  <c r="G281" i="13" s="1"/>
  <c r="J277" i="13"/>
  <c r="F282" i="13"/>
  <c r="G282" i="13" s="1"/>
  <c r="F273" i="13"/>
  <c r="G273" i="13" s="1"/>
  <c r="F280" i="13"/>
  <c r="G280" i="13" s="1"/>
  <c r="F283" i="13"/>
  <c r="G283" i="13" s="1"/>
  <c r="F279" i="13"/>
  <c r="G279" i="13" s="1"/>
  <c r="J282" i="13"/>
  <c r="F277" i="13"/>
  <c r="G277" i="13" s="1"/>
  <c r="J273" i="13"/>
  <c r="J279" i="13"/>
  <c r="F272" i="13"/>
  <c r="G272" i="13" s="1"/>
  <c r="G284" i="13" s="1" a="1"/>
  <c r="F276" i="13"/>
  <c r="G276" i="13" s="1"/>
  <c r="F278" i="13"/>
  <c r="G278" i="13" s="1"/>
  <c r="F275" i="13"/>
  <c r="G275" i="13" s="1"/>
  <c r="F274" i="13"/>
  <c r="G274" i="13" s="1"/>
  <c r="J272" i="13"/>
  <c r="G284" i="13" l="1"/>
  <c r="L276" i="13" a="1"/>
  <c r="L272" i="13" a="1"/>
  <c r="M273" i="13" l="1"/>
  <c r="L273" i="13"/>
  <c r="L272" i="13"/>
  <c r="M272" i="13"/>
  <c r="L276" i="13"/>
  <c r="L277" i="13"/>
  <c r="O272" i="13" l="1" a="1"/>
  <c r="P273" i="13" l="1"/>
  <c r="P272" i="13"/>
  <c r="O273" i="13"/>
  <c r="O272" i="13"/>
  <c r="N276" i="13" l="1" a="1"/>
  <c r="N277" i="13" l="1"/>
  <c r="A291" i="13" s="1"/>
  <c r="N276" i="13"/>
  <c r="A290" i="13" s="1"/>
  <c r="I288" i="13" l="1"/>
  <c r="I289" i="13"/>
  <c r="I291" i="13"/>
  <c r="I290" i="13"/>
  <c r="I296" i="13"/>
  <c r="I298" i="13"/>
  <c r="I294" i="13"/>
  <c r="I295" i="13"/>
  <c r="I287" i="13"/>
  <c r="I292" i="13"/>
  <c r="I293" i="13"/>
  <c r="I297" i="13"/>
  <c r="F287" i="13"/>
  <c r="G287" i="13" s="1"/>
  <c r="F293" i="13"/>
  <c r="G293" i="13" s="1"/>
  <c r="J290" i="13"/>
  <c r="F292" i="13"/>
  <c r="G292" i="13" s="1"/>
  <c r="J287" i="13"/>
  <c r="F291" i="13"/>
  <c r="G291" i="13" s="1"/>
  <c r="F295" i="13"/>
  <c r="G295" i="13" s="1"/>
  <c r="F297" i="13"/>
  <c r="G297" i="13" s="1"/>
  <c r="F290" i="13"/>
  <c r="G290" i="13" s="1"/>
  <c r="J296" i="13"/>
  <c r="J298" i="13"/>
  <c r="J297" i="13"/>
  <c r="F289" i="13"/>
  <c r="G289" i="13" s="1"/>
  <c r="J289" i="13"/>
  <c r="J288" i="13"/>
  <c r="J292" i="13"/>
  <c r="F288" i="13"/>
  <c r="G288" i="13" s="1"/>
  <c r="J291" i="13"/>
  <c r="J295" i="13"/>
  <c r="J294" i="13"/>
  <c r="J293" i="13"/>
  <c r="F296" i="13"/>
  <c r="G296" i="13" s="1"/>
  <c r="F298" i="13"/>
  <c r="G298" i="13" s="1"/>
  <c r="F294" i="13"/>
  <c r="G294" i="13" s="1"/>
  <c r="G299" i="13" l="1" a="1"/>
  <c r="G299" i="13" s="1"/>
  <c r="L287" i="13" a="1"/>
  <c r="L288" i="13" s="1"/>
  <c r="L291" i="13" a="1"/>
  <c r="M288" i="13" l="1"/>
  <c r="M287" i="13"/>
  <c r="L287" i="13"/>
  <c r="L292" i="13"/>
  <c r="L291" i="13"/>
  <c r="O287" i="13" l="1" a="1"/>
  <c r="P287" i="13" s="1"/>
  <c r="P288" i="13" l="1"/>
  <c r="O287" i="13"/>
  <c r="O288" i="13"/>
  <c r="N291" i="13" l="1" a="1"/>
  <c r="N291" i="13" s="1"/>
  <c r="A305" i="13" s="1"/>
  <c r="N292" i="13" l="1"/>
  <c r="A306" i="13" s="1"/>
  <c r="I305" i="13" l="1"/>
  <c r="J307" i="13"/>
  <c r="J308" i="13"/>
  <c r="I313" i="13"/>
  <c r="I307" i="13"/>
  <c r="F304" i="13"/>
  <c r="G304" i="13" s="1"/>
  <c r="F302" i="13"/>
  <c r="G302" i="13" s="1"/>
  <c r="I303" i="13"/>
  <c r="I308" i="13"/>
  <c r="F312" i="13"/>
  <c r="G312" i="13" s="1"/>
  <c r="F313" i="13"/>
  <c r="G313" i="13" s="1"/>
  <c r="J309" i="13"/>
  <c r="J310" i="13"/>
  <c r="F307" i="13"/>
  <c r="G307" i="13" s="1"/>
  <c r="J311" i="13"/>
  <c r="J304" i="13"/>
  <c r="I306" i="13"/>
  <c r="F306" i="13"/>
  <c r="G306" i="13" s="1"/>
  <c r="I304" i="13"/>
  <c r="J313" i="13"/>
  <c r="I310" i="13"/>
  <c r="F305" i="13"/>
  <c r="G305" i="13" s="1"/>
  <c r="I302" i="13"/>
  <c r="F303" i="13"/>
  <c r="G303" i="13" s="1"/>
  <c r="I311" i="13"/>
  <c r="F309" i="13"/>
  <c r="G309" i="13" s="1"/>
  <c r="J303" i="13"/>
  <c r="I309" i="13"/>
  <c r="F311" i="13"/>
  <c r="G311" i="13" s="1"/>
  <c r="I312" i="13"/>
  <c r="J302" i="13"/>
  <c r="J306" i="13"/>
  <c r="J305" i="13"/>
  <c r="F308" i="13"/>
  <c r="G308" i="13" s="1"/>
  <c r="J312" i="13"/>
  <c r="F310" i="13"/>
  <c r="G310" i="13" s="1"/>
  <c r="G314" i="13" l="1" a="1"/>
  <c r="G314" i="13" s="1"/>
  <c r="L302" i="13" a="1"/>
  <c r="M302" i="13" s="1"/>
  <c r="L306" i="13" a="1"/>
  <c r="L307" i="13" s="1"/>
  <c r="M303" i="13" l="1"/>
  <c r="L303" i="13"/>
  <c r="L302" i="13"/>
  <c r="L306" i="13"/>
  <c r="O302" i="13" l="1" a="1"/>
  <c r="P302" i="13" l="1"/>
  <c r="O303" i="13"/>
  <c r="P303" i="13"/>
  <c r="O302" i="13"/>
  <c r="N306" i="13" l="1" a="1"/>
  <c r="N307" i="13" l="1"/>
  <c r="A321" i="13" s="1"/>
  <c r="N306" i="13"/>
  <c r="A320" i="13" s="1"/>
  <c r="I324" i="13" l="1"/>
  <c r="I325" i="13"/>
  <c r="I328" i="13"/>
  <c r="I327" i="13"/>
  <c r="I323" i="13"/>
  <c r="I326" i="13"/>
  <c r="I317" i="13"/>
  <c r="I321" i="13"/>
  <c r="I322" i="13"/>
  <c r="I318" i="13"/>
  <c r="I319" i="13"/>
  <c r="I320" i="13"/>
  <c r="F318" i="13"/>
  <c r="G318" i="13" s="1"/>
  <c r="F321" i="13"/>
  <c r="G321" i="13" s="1"/>
  <c r="F327" i="13"/>
  <c r="G327" i="13" s="1"/>
  <c r="J324" i="13"/>
  <c r="J322" i="13"/>
  <c r="F322" i="13"/>
  <c r="G322" i="13" s="1"/>
  <c r="F323" i="13"/>
  <c r="G323" i="13" s="1"/>
  <c r="J319" i="13"/>
  <c r="F325" i="13"/>
  <c r="G325" i="13" s="1"/>
  <c r="J323" i="13"/>
  <c r="J327" i="13"/>
  <c r="J317" i="13"/>
  <c r="J321" i="13"/>
  <c r="J320" i="13"/>
  <c r="F324" i="13"/>
  <c r="G324" i="13" s="1"/>
  <c r="F328" i="13"/>
  <c r="G328" i="13" s="1"/>
  <c r="F320" i="13"/>
  <c r="G320" i="13" s="1"/>
  <c r="F319" i="13"/>
  <c r="G319" i="13" s="1"/>
  <c r="J318" i="13"/>
  <c r="J325" i="13"/>
  <c r="J326" i="13"/>
  <c r="F326" i="13"/>
  <c r="G326" i="13" s="1"/>
  <c r="J328" i="13"/>
  <c r="F317" i="13"/>
  <c r="G317" i="13" s="1"/>
  <c r="G329" i="13" l="1" a="1"/>
  <c r="L321" i="13" a="1"/>
  <c r="L317" i="13" a="1"/>
  <c r="G329" i="13"/>
  <c r="L317" i="13" l="1"/>
  <c r="M317" i="13"/>
  <c r="L318" i="13"/>
  <c r="M318" i="13"/>
  <c r="L322" i="13"/>
  <c r="L321" i="13"/>
  <c r="O317" i="13" l="1" a="1"/>
  <c r="P317" i="13" s="1"/>
  <c r="P318" i="13" l="1"/>
  <c r="O318" i="13"/>
  <c r="O317" i="13"/>
  <c r="N321" i="13" s="1" a="1"/>
  <c r="N322" i="13" s="1"/>
  <c r="A336" i="13" s="1"/>
  <c r="I333" i="13" s="1"/>
  <c r="I334" i="13"/>
  <c r="I337" i="13"/>
  <c r="I336" i="13"/>
  <c r="I338" i="13"/>
  <c r="I332" i="13"/>
  <c r="I341" i="13" l="1"/>
  <c r="I340" i="13"/>
  <c r="I339" i="13"/>
  <c r="I342" i="13"/>
  <c r="I343" i="13"/>
  <c r="I335" i="13"/>
  <c r="N321" i="13"/>
  <c r="A335" i="13"/>
  <c r="J332" i="13" s="1"/>
  <c r="F343" i="13" l="1"/>
  <c r="G343" i="13" s="1"/>
  <c r="J333" i="13"/>
  <c r="F334" i="13"/>
  <c r="G334" i="13" s="1"/>
  <c r="J336" i="13"/>
  <c r="F340" i="13"/>
  <c r="G340" i="13" s="1"/>
  <c r="F338" i="13"/>
  <c r="G338" i="13" s="1"/>
  <c r="F336" i="13"/>
  <c r="G336" i="13" s="1"/>
  <c r="F335" i="13"/>
  <c r="G335" i="13" s="1"/>
  <c r="J339" i="13"/>
  <c r="J342" i="13"/>
  <c r="J340" i="13"/>
  <c r="J343" i="13"/>
  <c r="J334" i="13"/>
  <c r="F342" i="13"/>
  <c r="G342" i="13" s="1"/>
  <c r="F332" i="13"/>
  <c r="G332" i="13" s="1"/>
  <c r="G344" i="13" s="1" a="1"/>
  <c r="F341" i="13"/>
  <c r="G341" i="13" s="1"/>
  <c r="F333" i="13"/>
  <c r="G333" i="13" s="1"/>
  <c r="F337" i="13"/>
  <c r="G337" i="13" s="1"/>
  <c r="F339" i="13"/>
  <c r="G339" i="13" s="1"/>
  <c r="J337" i="13"/>
  <c r="J341" i="13"/>
  <c r="J335" i="13"/>
  <c r="J338" i="13"/>
  <c r="G344" i="13" l="1"/>
  <c r="L336" i="13" a="1"/>
  <c r="L336" i="13" s="1"/>
  <c r="L332" i="13" a="1"/>
  <c r="L337" i="13" l="1"/>
  <c r="M332" i="13"/>
  <c r="L332" i="13"/>
  <c r="L333" i="13"/>
  <c r="M333" i="13"/>
  <c r="O332" i="13" l="1" a="1"/>
  <c r="P333" i="13" l="1"/>
  <c r="P332" i="13"/>
  <c r="O333" i="13"/>
  <c r="O332" i="13"/>
  <c r="N336" i="13" l="1" a="1"/>
  <c r="N337" i="13" l="1"/>
  <c r="A351" i="13" s="1"/>
  <c r="N336" i="13"/>
  <c r="A350" i="13" s="1"/>
  <c r="I358" i="13" l="1"/>
  <c r="I357" i="13"/>
  <c r="I354" i="13"/>
  <c r="I350" i="13"/>
  <c r="I356" i="13"/>
  <c r="I351" i="13"/>
  <c r="I349" i="13"/>
  <c r="I352" i="13"/>
  <c r="I348" i="13"/>
  <c r="I347" i="13"/>
  <c r="I353" i="13"/>
  <c r="I355" i="13"/>
  <c r="F348" i="13"/>
  <c r="G348" i="13" s="1"/>
  <c r="F353" i="13"/>
  <c r="G353" i="13" s="1"/>
  <c r="F354" i="13"/>
  <c r="G354" i="13" s="1"/>
  <c r="F351" i="13"/>
  <c r="G351" i="13" s="1"/>
  <c r="F350" i="13"/>
  <c r="G350" i="13" s="1"/>
  <c r="F355" i="13"/>
  <c r="G355" i="13" s="1"/>
  <c r="J350" i="13"/>
  <c r="J358" i="13"/>
  <c r="J355" i="13"/>
  <c r="J352" i="13"/>
  <c r="J356" i="13"/>
  <c r="J347" i="13"/>
  <c r="J348" i="13"/>
  <c r="J357" i="13"/>
  <c r="J351" i="13"/>
  <c r="F357" i="13"/>
  <c r="G357" i="13" s="1"/>
  <c r="F356" i="13"/>
  <c r="G356" i="13" s="1"/>
  <c r="F352" i="13"/>
  <c r="G352" i="13" s="1"/>
  <c r="F358" i="13"/>
  <c r="G358" i="13" s="1"/>
  <c r="F347" i="13"/>
  <c r="G347" i="13" s="1"/>
  <c r="G359" i="13" s="1" a="1"/>
  <c r="F349" i="13"/>
  <c r="G349" i="13" s="1"/>
  <c r="J353" i="13"/>
  <c r="J354" i="13"/>
  <c r="J349" i="13"/>
  <c r="L347" i="13" l="1" a="1"/>
  <c r="L351" i="13" a="1"/>
  <c r="G359" i="13"/>
  <c r="L352" i="13" l="1"/>
  <c r="L351" i="13"/>
  <c r="M348" i="13"/>
  <c r="L348" i="13"/>
  <c r="M347" i="13"/>
  <c r="L347" i="13"/>
  <c r="O347" i="13" l="1" a="1"/>
  <c r="O347" i="13" l="1"/>
  <c r="P348" i="13"/>
  <c r="O348" i="13"/>
  <c r="P347" i="13"/>
  <c r="N351" i="13" l="1" a="1"/>
  <c r="N351" i="13" l="1"/>
  <c r="A365" i="13" s="1"/>
  <c r="N352" i="13"/>
  <c r="A366" i="13" s="1"/>
  <c r="F362" i="13" l="1"/>
  <c r="G362" i="13" s="1"/>
  <c r="J372" i="13"/>
  <c r="J369" i="13"/>
  <c r="F373" i="13"/>
  <c r="G373" i="13" s="1"/>
  <c r="F363" i="13"/>
  <c r="G363" i="13" s="1"/>
  <c r="J365" i="13"/>
  <c r="J367" i="13"/>
  <c r="F366" i="13"/>
  <c r="G366" i="13" s="1"/>
  <c r="F365" i="13"/>
  <c r="G365" i="13" s="1"/>
  <c r="J371" i="13"/>
  <c r="J373" i="13"/>
  <c r="F372" i="13"/>
  <c r="G372" i="13" s="1"/>
  <c r="J364" i="13"/>
  <c r="F368" i="13"/>
  <c r="G368" i="13" s="1"/>
  <c r="F367" i="13"/>
  <c r="G367" i="13" s="1"/>
  <c r="J362" i="13"/>
  <c r="F370" i="13"/>
  <c r="G370" i="13" s="1"/>
  <c r="F364" i="13"/>
  <c r="G364" i="13" s="1"/>
  <c r="F369" i="13"/>
  <c r="G369" i="13" s="1"/>
  <c r="J368" i="13"/>
  <c r="J366" i="13"/>
  <c r="J363" i="13"/>
  <c r="F371" i="13"/>
  <c r="G371" i="13" s="1"/>
  <c r="J370" i="13"/>
  <c r="I362" i="13"/>
  <c r="I372" i="13"/>
  <c r="I369" i="13"/>
  <c r="I364" i="13"/>
  <c r="I365" i="13"/>
  <c r="I373" i="13"/>
  <c r="I371" i="13"/>
  <c r="I370" i="13"/>
  <c r="I366" i="13"/>
  <c r="I363" i="13"/>
  <c r="I368" i="13"/>
  <c r="I367" i="13"/>
  <c r="G374" i="13" l="1" a="1"/>
  <c r="L362" i="13" a="1"/>
  <c r="L366" i="13" a="1"/>
  <c r="G374" i="13"/>
  <c r="M362" i="13" l="1"/>
  <c r="L363" i="13"/>
  <c r="L362" i="13"/>
  <c r="M363" i="13"/>
  <c r="L366" i="13"/>
  <c r="L367" i="13"/>
  <c r="O362" i="13" l="1" a="1"/>
  <c r="P363" i="13" l="1"/>
  <c r="O362" i="13"/>
  <c r="P362" i="13"/>
  <c r="O363" i="13"/>
  <c r="N366" i="13" l="1" a="1"/>
  <c r="N367" i="13" s="1"/>
  <c r="A381" i="13" s="1"/>
  <c r="N366" i="13" l="1"/>
  <c r="A380" i="13" s="1"/>
  <c r="J387" i="13" s="1"/>
  <c r="F385" i="13"/>
  <c r="G385" i="13" s="1"/>
  <c r="I388" i="13"/>
  <c r="I386" i="13"/>
  <c r="I381" i="13"/>
  <c r="I384" i="13"/>
  <c r="I382" i="13"/>
  <c r="I379" i="13"/>
  <c r="I383" i="13"/>
  <c r="I385" i="13"/>
  <c r="I380" i="13"/>
  <c r="I387" i="13"/>
  <c r="I377" i="13"/>
  <c r="I378" i="13"/>
  <c r="F379" i="13" l="1"/>
  <c r="G379" i="13" s="1"/>
  <c r="J383" i="13"/>
  <c r="F386" i="13"/>
  <c r="G386" i="13" s="1"/>
  <c r="F387" i="13"/>
  <c r="G387" i="13" s="1"/>
  <c r="F380" i="13"/>
  <c r="G380" i="13" s="1"/>
  <c r="J381" i="13"/>
  <c r="J377" i="13"/>
  <c r="J379" i="13"/>
  <c r="F377" i="13"/>
  <c r="G377" i="13" s="1"/>
  <c r="F382" i="13"/>
  <c r="G382" i="13" s="1"/>
  <c r="J382" i="13"/>
  <c r="F383" i="13"/>
  <c r="G383" i="13" s="1"/>
  <c r="F388" i="13"/>
  <c r="G388" i="13" s="1"/>
  <c r="J386" i="13"/>
  <c r="J384" i="13"/>
  <c r="J380" i="13"/>
  <c r="F378" i="13"/>
  <c r="G378" i="13" s="1"/>
  <c r="J388" i="13"/>
  <c r="J385" i="13"/>
  <c r="F381" i="13"/>
  <c r="G381" i="13" s="1"/>
  <c r="J378" i="13"/>
  <c r="F384" i="13"/>
  <c r="G384" i="13" s="1"/>
  <c r="L381" i="13" l="1" a="1"/>
  <c r="G389" i="13" a="1"/>
  <c r="G389" i="13" s="1"/>
  <c r="L377" i="13" a="1"/>
  <c r="M378" i="13" s="1"/>
  <c r="L382" i="13"/>
  <c r="L381" i="13"/>
  <c r="L378" i="13" l="1"/>
  <c r="M377" i="13"/>
  <c r="L377" i="13"/>
  <c r="O377" i="13" l="1" a="1"/>
  <c r="P377" i="13" l="1"/>
  <c r="O378" i="13"/>
  <c r="P378" i="13"/>
  <c r="O377" i="13"/>
  <c r="N381" i="13" l="1" a="1"/>
  <c r="N382" i="13" l="1"/>
  <c r="A396" i="13" s="1"/>
  <c r="N381" i="13"/>
  <c r="A395" i="13" s="1"/>
  <c r="I402" i="13" l="1"/>
  <c r="I393" i="13"/>
  <c r="I395" i="13"/>
  <c r="I397" i="13"/>
  <c r="I399" i="13"/>
  <c r="I403" i="13"/>
  <c r="I392" i="13"/>
  <c r="I401" i="13"/>
  <c r="I398" i="13"/>
  <c r="I396" i="13"/>
  <c r="I394" i="13"/>
  <c r="I400" i="13"/>
  <c r="F402" i="13"/>
  <c r="G402" i="13" s="1"/>
  <c r="J403" i="13"/>
  <c r="F400" i="13"/>
  <c r="G400" i="13" s="1"/>
  <c r="F401" i="13"/>
  <c r="G401" i="13" s="1"/>
  <c r="J397" i="13"/>
  <c r="F394" i="13"/>
  <c r="G394" i="13" s="1"/>
  <c r="F395" i="13"/>
  <c r="G395" i="13" s="1"/>
  <c r="J400" i="13"/>
  <c r="J393" i="13"/>
  <c r="J395" i="13"/>
  <c r="J402" i="13"/>
  <c r="J399" i="13"/>
  <c r="F396" i="13"/>
  <c r="G396" i="13" s="1"/>
  <c r="J394" i="13"/>
  <c r="F399" i="13"/>
  <c r="G399" i="13" s="1"/>
  <c r="F392" i="13"/>
  <c r="G392" i="13" s="1"/>
  <c r="F403" i="13"/>
  <c r="G403" i="13" s="1"/>
  <c r="F398" i="13"/>
  <c r="G398" i="13" s="1"/>
  <c r="J396" i="13"/>
  <c r="F393" i="13"/>
  <c r="G393" i="13" s="1"/>
  <c r="F397" i="13"/>
  <c r="G397" i="13" s="1"/>
  <c r="J401" i="13"/>
  <c r="J392" i="13"/>
  <c r="J398" i="13"/>
  <c r="L396" i="13" l="1" a="1"/>
  <c r="L396" i="13" s="1"/>
  <c r="G404" i="13" a="1"/>
  <c r="G404" i="13" s="1"/>
  <c r="L397" i="13"/>
  <c r="L392" i="13" a="1"/>
  <c r="L392" i="13" l="1"/>
  <c r="L393" i="13"/>
  <c r="M392" i="13"/>
  <c r="M393" i="13"/>
  <c r="O392" i="13" l="1" a="1"/>
  <c r="O393" i="13"/>
  <c r="P393" i="13"/>
  <c r="P392" i="13"/>
  <c r="O392" i="13"/>
  <c r="N396" i="13" l="1" a="1"/>
  <c r="N397" i="13" l="1"/>
  <c r="A411" i="13" s="1"/>
  <c r="N396" i="13"/>
  <c r="A410" i="13" s="1"/>
  <c r="I413" i="13" l="1"/>
  <c r="I417" i="13"/>
  <c r="I407" i="13"/>
  <c r="I411" i="13"/>
  <c r="I414" i="13"/>
  <c r="I415" i="13"/>
  <c r="I416" i="13"/>
  <c r="I408" i="13"/>
  <c r="I410" i="13"/>
  <c r="I409" i="13"/>
  <c r="I418" i="13"/>
  <c r="I412" i="13"/>
  <c r="F411" i="13"/>
  <c r="G411" i="13" s="1"/>
  <c r="F415" i="13"/>
  <c r="G415" i="13" s="1"/>
  <c r="F414" i="13"/>
  <c r="G414" i="13" s="1"/>
  <c r="F407" i="13"/>
  <c r="G407" i="13" s="1"/>
  <c r="G419" i="13" s="1" a="1"/>
  <c r="F412" i="13"/>
  <c r="G412" i="13" s="1"/>
  <c r="J408" i="13"/>
  <c r="J414" i="13"/>
  <c r="J413" i="13"/>
  <c r="J411" i="13"/>
  <c r="J416" i="13"/>
  <c r="F416" i="13"/>
  <c r="G416" i="13" s="1"/>
  <c r="F417" i="13"/>
  <c r="G417" i="13" s="1"/>
  <c r="F418" i="13"/>
  <c r="G418" i="13" s="1"/>
  <c r="J418" i="13"/>
  <c r="J412" i="13"/>
  <c r="J415" i="13"/>
  <c r="F408" i="13"/>
  <c r="G408" i="13" s="1"/>
  <c r="J410" i="13"/>
  <c r="F409" i="13"/>
  <c r="G409" i="13" s="1"/>
  <c r="J407" i="13"/>
  <c r="J417" i="13"/>
  <c r="J409" i="13"/>
  <c r="F410" i="13"/>
  <c r="G410" i="13" s="1"/>
  <c r="F413" i="13"/>
  <c r="G413" i="13" s="1"/>
  <c r="L411" i="13" l="1" a="1"/>
  <c r="L407" i="13" a="1"/>
  <c r="G419" i="13"/>
  <c r="M408" i="13" l="1"/>
  <c r="M407" i="13"/>
  <c r="L407" i="13"/>
  <c r="L408" i="13"/>
  <c r="L412" i="13"/>
  <c r="L411" i="13"/>
  <c r="O407" i="13" l="1" a="1"/>
  <c r="O407" i="13" l="1"/>
  <c r="P408" i="13"/>
  <c r="P407" i="13"/>
  <c r="O408" i="13"/>
  <c r="N411" i="13" l="1" a="1"/>
  <c r="N411" i="13" s="1"/>
  <c r="A425" i="13" s="1"/>
  <c r="N412" i="13"/>
  <c r="A426" i="13" s="1"/>
  <c r="J425" i="13" l="1"/>
  <c r="F425" i="13"/>
  <c r="G425" i="13" s="1"/>
  <c r="F428" i="13"/>
  <c r="G428" i="13" s="1"/>
  <c r="J432" i="13"/>
  <c r="I428" i="13"/>
  <c r="J422" i="13"/>
  <c r="F432" i="13"/>
  <c r="G432" i="13" s="1"/>
  <c r="I430" i="13"/>
  <c r="J430" i="13"/>
  <c r="J429" i="13"/>
  <c r="I427" i="13"/>
  <c r="F424" i="13"/>
  <c r="G424" i="13" s="1"/>
  <c r="F423" i="13"/>
  <c r="G423" i="13" s="1"/>
  <c r="J424" i="13"/>
  <c r="I423" i="13"/>
  <c r="L426" i="13" s="1" a="1"/>
  <c r="L426" i="13" s="1"/>
  <c r="J427" i="13"/>
  <c r="I425" i="13"/>
  <c r="I422" i="13"/>
  <c r="I424" i="13"/>
  <c r="J428" i="13"/>
  <c r="I433" i="13"/>
  <c r="I431" i="13"/>
  <c r="I426" i="13"/>
  <c r="F433" i="13"/>
  <c r="G433" i="13" s="1"/>
  <c r="J423" i="13"/>
  <c r="J431" i="13"/>
  <c r="F429" i="13"/>
  <c r="G429" i="13" s="1"/>
  <c r="F431" i="13"/>
  <c r="G431" i="13" s="1"/>
  <c r="J433" i="13"/>
  <c r="F427" i="13"/>
  <c r="G427" i="13" s="1"/>
  <c r="I432" i="13"/>
  <c r="I429" i="13"/>
  <c r="F422" i="13"/>
  <c r="G422" i="13" s="1"/>
  <c r="F430" i="13"/>
  <c r="G430" i="13" s="1"/>
  <c r="J426" i="13"/>
  <c r="F426" i="13"/>
  <c r="G426" i="13" s="1"/>
  <c r="G434" i="13" l="1" a="1"/>
  <c r="L422" i="13" a="1"/>
  <c r="M422" i="13" s="1"/>
  <c r="G434" i="13"/>
  <c r="L427" i="13"/>
  <c r="L422" i="13" l="1"/>
  <c r="L423" i="13"/>
  <c r="M423" i="13"/>
  <c r="O422" i="13" l="1" a="1"/>
  <c r="O422" i="13" s="1"/>
  <c r="O423" i="13"/>
  <c r="P423" i="13"/>
  <c r="P422" i="13" l="1"/>
  <c r="N426" i="13" s="1" a="1"/>
  <c r="N427" i="13"/>
  <c r="A441" i="13" s="1"/>
  <c r="N426" i="13"/>
  <c r="A440" i="13" s="1"/>
  <c r="F439" i="13" l="1"/>
  <c r="G439" i="13" s="1"/>
  <c r="F446" i="13"/>
  <c r="G446" i="13" s="1"/>
  <c r="J448" i="13"/>
  <c r="J443" i="13"/>
  <c r="F437" i="13"/>
  <c r="G437" i="13" s="1"/>
  <c r="J437" i="13"/>
  <c r="J440" i="13"/>
  <c r="J447" i="13"/>
  <c r="J442" i="13"/>
  <c r="J444" i="13"/>
  <c r="F444" i="13"/>
  <c r="G444" i="13" s="1"/>
  <c r="F445" i="13"/>
  <c r="G445" i="13" s="1"/>
  <c r="F441" i="13"/>
  <c r="G441" i="13" s="1"/>
  <c r="F438" i="13"/>
  <c r="G438" i="13" s="1"/>
  <c r="F440" i="13"/>
  <c r="G440" i="13" s="1"/>
  <c r="F448" i="13"/>
  <c r="G448" i="13" s="1"/>
  <c r="F447" i="13"/>
  <c r="G447" i="13" s="1"/>
  <c r="J441" i="13"/>
  <c r="J439" i="13"/>
  <c r="F443" i="13"/>
  <c r="G443" i="13" s="1"/>
  <c r="J445" i="13"/>
  <c r="F442" i="13"/>
  <c r="G442" i="13" s="1"/>
  <c r="J438" i="13"/>
  <c r="J446" i="13"/>
  <c r="I447" i="13"/>
  <c r="I446" i="13"/>
  <c r="I443" i="13"/>
  <c r="I444" i="13"/>
  <c r="I448" i="13"/>
  <c r="I442" i="13"/>
  <c r="I438" i="13"/>
  <c r="I441" i="13"/>
  <c r="I445" i="13"/>
  <c r="I440" i="13"/>
  <c r="I439" i="13"/>
  <c r="I437" i="13"/>
  <c r="G449" i="13" l="1" a="1"/>
  <c r="G449" i="13"/>
  <c r="L441" i="13" a="1"/>
  <c r="L437" i="13" a="1"/>
  <c r="M438" i="13" l="1"/>
  <c r="L437" i="13"/>
  <c r="M437" i="13"/>
  <c r="L438" i="13"/>
  <c r="L441" i="13"/>
  <c r="L442" i="13"/>
  <c r="O437" i="13" l="1" a="1"/>
  <c r="P437" i="13" l="1"/>
  <c r="O437" i="13"/>
  <c r="O438" i="13"/>
  <c r="P438" i="13"/>
  <c r="N441" i="13" l="1" a="1"/>
  <c r="N441" i="13" l="1"/>
  <c r="A455" i="13" s="1"/>
  <c r="N442" i="13"/>
  <c r="A456" i="13" s="1"/>
  <c r="J462" i="13" l="1"/>
  <c r="F454" i="13"/>
  <c r="G454" i="13" s="1"/>
  <c r="F458" i="13"/>
  <c r="G458" i="13" s="1"/>
  <c r="F455" i="13"/>
  <c r="G455" i="13" s="1"/>
  <c r="J457" i="13"/>
  <c r="J461" i="13"/>
  <c r="J452" i="13"/>
  <c r="F460" i="13"/>
  <c r="G460" i="13" s="1"/>
  <c r="J460" i="13"/>
  <c r="J455" i="13"/>
  <c r="F463" i="13"/>
  <c r="G463" i="13" s="1"/>
  <c r="F461" i="13"/>
  <c r="G461" i="13" s="1"/>
  <c r="F452" i="13"/>
  <c r="G452" i="13" s="1"/>
  <c r="J458" i="13"/>
  <c r="J459" i="13"/>
  <c r="F456" i="13"/>
  <c r="G456" i="13" s="1"/>
  <c r="F457" i="13"/>
  <c r="G457" i="13" s="1"/>
  <c r="J456" i="13"/>
  <c r="F462" i="13"/>
  <c r="G462" i="13" s="1"/>
  <c r="J453" i="13"/>
  <c r="F459" i="13"/>
  <c r="G459" i="13" s="1"/>
  <c r="J454" i="13"/>
  <c r="F453" i="13"/>
  <c r="G453" i="13" s="1"/>
  <c r="J463" i="13"/>
  <c r="I458" i="13"/>
  <c r="I461" i="13"/>
  <c r="I456" i="13"/>
  <c r="I460" i="13"/>
  <c r="I463" i="13"/>
  <c r="I453" i="13"/>
  <c r="I457" i="13"/>
  <c r="I452" i="13"/>
  <c r="I459" i="13"/>
  <c r="I455" i="13"/>
  <c r="I462" i="13"/>
  <c r="I454" i="13"/>
  <c r="G464" i="13" l="1" a="1"/>
  <c r="G464" i="13" s="1"/>
  <c r="L456" i="13" a="1"/>
  <c r="L452" i="13" a="1"/>
  <c r="L457" i="13" l="1"/>
  <c r="L456" i="13"/>
  <c r="L453" i="13"/>
  <c r="L452" i="13"/>
  <c r="M452" i="13"/>
  <c r="M453" i="13"/>
  <c r="O452" i="13" l="1" a="1"/>
  <c r="P453" i="13" s="1"/>
  <c r="P452" i="13" l="1"/>
  <c r="O452" i="13"/>
  <c r="O453" i="13"/>
  <c r="N456" i="13" l="1" a="1"/>
  <c r="N456" i="13" s="1"/>
  <c r="A470" i="13" s="1"/>
  <c r="N457" i="13" l="1"/>
  <c r="A471" i="13" l="1"/>
  <c r="J474" i="13" s="1"/>
  <c r="I469" i="13"/>
  <c r="I478" i="13"/>
  <c r="J467" i="13"/>
  <c r="J471" i="13"/>
  <c r="I476" i="13" l="1"/>
  <c r="I473" i="13"/>
  <c r="J478" i="13"/>
  <c r="F472" i="13"/>
  <c r="G472" i="13" s="1"/>
  <c r="I470" i="13"/>
  <c r="I468" i="13"/>
  <c r="F476" i="13"/>
  <c r="G476" i="13" s="1"/>
  <c r="I474" i="13"/>
  <c r="F468" i="13"/>
  <c r="G468" i="13" s="1"/>
  <c r="F477" i="13"/>
  <c r="G477" i="13" s="1"/>
  <c r="J468" i="13"/>
  <c r="J475" i="13"/>
  <c r="F474" i="13"/>
  <c r="G474" i="13" s="1"/>
  <c r="J472" i="13"/>
  <c r="F467" i="13"/>
  <c r="G467" i="13" s="1"/>
  <c r="G479" i="13" s="1" a="1"/>
  <c r="F473" i="13"/>
  <c r="G473" i="13" s="1"/>
  <c r="I477" i="13"/>
  <c r="F475" i="13"/>
  <c r="G475" i="13" s="1"/>
  <c r="J476" i="13"/>
  <c r="J473" i="13"/>
  <c r="I471" i="13"/>
  <c r="F470" i="13"/>
  <c r="G470" i="13" s="1"/>
  <c r="J477" i="13"/>
  <c r="I472" i="13"/>
  <c r="J470" i="13"/>
  <c r="I467" i="13"/>
  <c r="I475" i="13"/>
  <c r="J469" i="13"/>
  <c r="F478" i="13"/>
  <c r="G478" i="13" s="1"/>
  <c r="F471" i="13"/>
  <c r="G471" i="13" s="1"/>
  <c r="F469" i="13"/>
  <c r="G469" i="13" s="1"/>
  <c r="G479" i="13" l="1"/>
  <c r="L471" i="13" a="1"/>
  <c r="L472" i="13" s="1"/>
  <c r="L467" i="13" a="1"/>
  <c r="L468" i="13" s="1"/>
  <c r="L471" i="13" l="1"/>
  <c r="M467" i="13"/>
  <c r="L467" i="13"/>
  <c r="M468" i="13"/>
  <c r="O467" i="13" l="1" a="1"/>
  <c r="P467" i="13" l="1"/>
  <c r="O468" i="13"/>
  <c r="O467" i="13"/>
  <c r="P468" i="13"/>
  <c r="N471" i="13" l="1" a="1"/>
  <c r="N472" i="13" s="1"/>
  <c r="A486" i="13" s="1"/>
  <c r="I492" i="13" s="1"/>
  <c r="I485" i="13" l="1"/>
  <c r="I491" i="13"/>
  <c r="I488" i="13"/>
  <c r="I489" i="13"/>
  <c r="I490" i="13"/>
  <c r="I486" i="13"/>
  <c r="I482" i="13"/>
  <c r="I483" i="13"/>
  <c r="I493" i="13"/>
  <c r="I487" i="13"/>
  <c r="N471" i="13"/>
  <c r="A485" i="13" s="1"/>
  <c r="J484" i="13" s="1"/>
  <c r="I484" i="13"/>
  <c r="F489" i="13"/>
  <c r="G489" i="13" s="1"/>
  <c r="J488" i="13"/>
  <c r="F492" i="13"/>
  <c r="G492" i="13" s="1"/>
  <c r="F485" i="13" l="1"/>
  <c r="G485" i="13" s="1"/>
  <c r="F491" i="13"/>
  <c r="G491" i="13" s="1"/>
  <c r="F486" i="13"/>
  <c r="G486" i="13" s="1"/>
  <c r="J489" i="13"/>
  <c r="F483" i="13"/>
  <c r="G483" i="13" s="1"/>
  <c r="F484" i="13"/>
  <c r="G484" i="13" s="1"/>
  <c r="F487" i="13"/>
  <c r="G487" i="13" s="1"/>
  <c r="F482" i="13"/>
  <c r="G482" i="13" s="1"/>
  <c r="F490" i="13"/>
  <c r="G490" i="13" s="1"/>
  <c r="J493" i="13"/>
  <c r="J491" i="13"/>
  <c r="J485" i="13"/>
  <c r="J492" i="13"/>
  <c r="F493" i="13"/>
  <c r="G493" i="13" s="1"/>
  <c r="F488" i="13"/>
  <c r="G488" i="13" s="1"/>
  <c r="J482" i="13"/>
  <c r="J483" i="13"/>
  <c r="J487" i="13"/>
  <c r="J486" i="13"/>
  <c r="J490" i="13"/>
  <c r="G494" i="13" l="1" a="1"/>
  <c r="G494" i="13" s="1"/>
  <c r="L482" i="13" a="1"/>
  <c r="M483" i="13" s="1"/>
  <c r="L486" i="13" a="1"/>
  <c r="L487" i="13" s="1"/>
  <c r="L483" i="13" l="1"/>
  <c r="M482" i="13"/>
  <c r="L482" i="13"/>
  <c r="O482" i="13" s="1" a="1"/>
  <c r="P483" i="13" s="1"/>
  <c r="L486" i="13"/>
  <c r="O482" i="13" l="1"/>
  <c r="O483" i="13"/>
  <c r="P482" i="13"/>
  <c r="N486" i="13" a="1"/>
  <c r="N486" i="13" s="1"/>
  <c r="A500" i="13" s="1"/>
  <c r="N487" i="13" l="1"/>
  <c r="A501" i="13" s="1"/>
  <c r="J504" i="13" s="1"/>
  <c r="J502" i="13" l="1"/>
  <c r="F508" i="13"/>
  <c r="G508" i="13" s="1"/>
  <c r="I506" i="13"/>
  <c r="F500" i="13"/>
  <c r="G500" i="13" s="1"/>
  <c r="F499" i="13"/>
  <c r="G499" i="13" s="1"/>
  <c r="I501" i="13"/>
  <c r="J507" i="13"/>
  <c r="I502" i="13"/>
  <c r="F504" i="13"/>
  <c r="G504" i="13" s="1"/>
  <c r="F501" i="13"/>
  <c r="G501" i="13" s="1"/>
  <c r="J501" i="13"/>
  <c r="I505" i="13"/>
  <c r="J503" i="13"/>
  <c r="F497" i="13"/>
  <c r="G497" i="13" s="1"/>
  <c r="J500" i="13"/>
  <c r="I504" i="13"/>
  <c r="I497" i="13"/>
  <c r="I507" i="13"/>
  <c r="F505" i="13"/>
  <c r="G505" i="13" s="1"/>
  <c r="J506" i="13"/>
  <c r="J505" i="13"/>
  <c r="I498" i="13"/>
  <c r="I500" i="13"/>
  <c r="J499" i="13"/>
  <c r="J497" i="13"/>
  <c r="F506" i="13"/>
  <c r="G506" i="13" s="1"/>
  <c r="I499" i="13"/>
  <c r="F498" i="13"/>
  <c r="G498" i="13" s="1"/>
  <c r="I508" i="13"/>
  <c r="J508" i="13"/>
  <c r="I503" i="13"/>
  <c r="F507" i="13"/>
  <c r="G507" i="13" s="1"/>
  <c r="F503" i="13"/>
  <c r="G503" i="13" s="1"/>
  <c r="J498" i="13"/>
  <c r="F502" i="13"/>
  <c r="G502" i="13" s="1"/>
  <c r="G509" i="13" l="1" a="1"/>
  <c r="L501" i="13" a="1"/>
  <c r="L501" i="13" s="1"/>
  <c r="L497" i="13" a="1"/>
  <c r="M498" i="13" s="1"/>
  <c r="G509" i="13"/>
  <c r="L502" i="13" l="1"/>
  <c r="L497" i="13"/>
  <c r="M497" i="13"/>
  <c r="L498" i="13"/>
  <c r="O497" i="13" l="1" a="1"/>
  <c r="O497" i="13"/>
  <c r="P498" i="13"/>
  <c r="P497" i="13"/>
  <c r="O498" i="13"/>
  <c r="N501" i="13" l="1" a="1"/>
  <c r="N501" i="13" l="1"/>
  <c r="A515" i="13" s="1"/>
  <c r="N502" i="13"/>
  <c r="A516" i="13" s="1"/>
  <c r="J521" i="13" l="1"/>
  <c r="J519" i="13"/>
  <c r="F515" i="13"/>
  <c r="G515" i="13" s="1"/>
  <c r="F522" i="13"/>
  <c r="G522" i="13" s="1"/>
  <c r="J514" i="13"/>
  <c r="J513" i="13"/>
  <c r="F519" i="13"/>
  <c r="G519" i="13" s="1"/>
  <c r="J516" i="13"/>
  <c r="J523" i="13"/>
  <c r="F514" i="13"/>
  <c r="G514" i="13" s="1"/>
  <c r="J518" i="13"/>
  <c r="J522" i="13"/>
  <c r="J515" i="13"/>
  <c r="F512" i="13"/>
  <c r="G512" i="13" s="1"/>
  <c r="G524" i="13" s="1" a="1"/>
  <c r="F521" i="13"/>
  <c r="G521" i="13" s="1"/>
  <c r="F523" i="13"/>
  <c r="G523" i="13" s="1"/>
  <c r="F513" i="13"/>
  <c r="G513" i="13" s="1"/>
  <c r="J512" i="13"/>
  <c r="F520" i="13"/>
  <c r="G520" i="13" s="1"/>
  <c r="J520" i="13"/>
  <c r="F517" i="13"/>
  <c r="G517" i="13" s="1"/>
  <c r="F518" i="13"/>
  <c r="G518" i="13" s="1"/>
  <c r="J517" i="13"/>
  <c r="F516" i="13"/>
  <c r="G516" i="13" s="1"/>
  <c r="I519" i="13"/>
  <c r="I520" i="13"/>
  <c r="I521" i="13"/>
  <c r="I515" i="13"/>
  <c r="I516" i="13"/>
  <c r="I512" i="13"/>
  <c r="I523" i="13"/>
  <c r="I513" i="13"/>
  <c r="I522" i="13"/>
  <c r="I518" i="13"/>
  <c r="I514" i="13"/>
  <c r="I517" i="13"/>
  <c r="L512" i="13" l="1" a="1"/>
  <c r="L516" i="13" a="1"/>
  <c r="G524" i="13"/>
  <c r="M512" i="13" l="1"/>
  <c r="L512" i="13"/>
  <c r="L513" i="13"/>
  <c r="M513" i="13"/>
  <c r="L517" i="13"/>
  <c r="L516" i="13"/>
  <c r="O512" i="13" l="1" a="1"/>
  <c r="O512" i="13" s="1"/>
  <c r="O513" i="13" l="1"/>
  <c r="P512" i="13"/>
  <c r="P513" i="13"/>
  <c r="N516" i="13" l="1" a="1"/>
  <c r="N516" i="13" s="1"/>
  <c r="A530" i="13" s="1"/>
  <c r="N517" i="13" l="1"/>
  <c r="A531" i="13" l="1"/>
  <c r="I535" i="13" s="1"/>
  <c r="F534" i="13" l="1"/>
  <c r="G534" i="13" s="1"/>
  <c r="J531" i="13"/>
  <c r="J536" i="13"/>
  <c r="I528" i="13"/>
  <c r="F530" i="13"/>
  <c r="G530" i="13" s="1"/>
  <c r="I530" i="13"/>
  <c r="F537" i="13"/>
  <c r="G537" i="13" s="1"/>
  <c r="J537" i="13"/>
  <c r="F535" i="13"/>
  <c r="G535" i="13" s="1"/>
  <c r="F529" i="13"/>
  <c r="G529" i="13" s="1"/>
  <c r="J529" i="13"/>
  <c r="J528" i="13"/>
  <c r="I536" i="13"/>
  <c r="F536" i="13"/>
  <c r="G536" i="13" s="1"/>
  <c r="I531" i="13"/>
  <c r="J538" i="13"/>
  <c r="F528" i="13"/>
  <c r="G528" i="13" s="1"/>
  <c r="J532" i="13"/>
  <c r="J527" i="13"/>
  <c r="I538" i="13"/>
  <c r="J535" i="13"/>
  <c r="I537" i="13"/>
  <c r="F531" i="13"/>
  <c r="G531" i="13" s="1"/>
  <c r="F527" i="13"/>
  <c r="G527" i="13" s="1"/>
  <c r="I527" i="13"/>
  <c r="J530" i="13"/>
  <c r="I529" i="13"/>
  <c r="F532" i="13"/>
  <c r="G532" i="13" s="1"/>
  <c r="I532" i="13"/>
  <c r="F538" i="13"/>
  <c r="G538" i="13" s="1"/>
  <c r="I533" i="13"/>
  <c r="I534" i="13"/>
  <c r="J534" i="13"/>
  <c r="J533" i="13"/>
  <c r="F533" i="13"/>
  <c r="G533" i="13" s="1"/>
  <c r="G539" i="13" l="1" a="1"/>
  <c r="L531" i="13" a="1"/>
  <c r="L532" i="13" s="1"/>
  <c r="L527" i="13" a="1"/>
  <c r="G539" i="13"/>
  <c r="L531" i="13"/>
  <c r="L527" i="13" l="1"/>
  <c r="M527" i="13"/>
  <c r="M528" i="13"/>
  <c r="L528" i="13"/>
  <c r="O527" i="13" l="1" a="1"/>
  <c r="P528" i="13" s="1"/>
  <c r="P527" i="13"/>
  <c r="O528" i="13"/>
  <c r="O527" i="13"/>
  <c r="N531" i="13" l="1" a="1"/>
  <c r="N532" i="13" s="1"/>
  <c r="A546" i="13" s="1"/>
  <c r="N531" i="13" l="1"/>
  <c r="A545" i="13" s="1"/>
  <c r="J546" i="13" s="1"/>
  <c r="F543" i="13"/>
  <c r="G543" i="13" s="1"/>
  <c r="J548" i="13"/>
  <c r="J549" i="13"/>
  <c r="F550" i="13"/>
  <c r="G550" i="13" s="1"/>
  <c r="J552" i="13"/>
  <c r="I546" i="13"/>
  <c r="I543" i="13"/>
  <c r="I552" i="13"/>
  <c r="I551" i="13"/>
  <c r="I548" i="13"/>
  <c r="I550" i="13"/>
  <c r="I549" i="13"/>
  <c r="I542" i="13"/>
  <c r="I545" i="13"/>
  <c r="I553" i="13"/>
  <c r="I544" i="13"/>
  <c r="I547" i="13"/>
  <c r="J553" i="13" l="1"/>
  <c r="J543" i="13"/>
  <c r="J550" i="13"/>
  <c r="J542" i="13"/>
  <c r="F549" i="13"/>
  <c r="G549" i="13" s="1"/>
  <c r="F553" i="13"/>
  <c r="G553" i="13" s="1"/>
  <c r="F551" i="13"/>
  <c r="G551" i="13" s="1"/>
  <c r="J544" i="13"/>
  <c r="F547" i="13"/>
  <c r="G547" i="13" s="1"/>
  <c r="F545" i="13"/>
  <c r="G545" i="13" s="1"/>
  <c r="F546" i="13"/>
  <c r="G546" i="13" s="1"/>
  <c r="F552" i="13"/>
  <c r="G552" i="13" s="1"/>
  <c r="J545" i="13"/>
  <c r="J547" i="13"/>
  <c r="F548" i="13"/>
  <c r="G548" i="13" s="1"/>
  <c r="F542" i="13"/>
  <c r="G542" i="13" s="1"/>
  <c r="F544" i="13"/>
  <c r="G544" i="13" s="1"/>
  <c r="J551" i="13"/>
  <c r="L542" i="13" l="1" a="1"/>
  <c r="G554" i="13" a="1"/>
  <c r="G554" i="13" s="1"/>
  <c r="L546" i="13" a="1"/>
  <c r="L542" i="13"/>
  <c r="M543" i="13"/>
  <c r="M542" i="13"/>
  <c r="L543" i="13"/>
  <c r="L546" i="13"/>
  <c r="L547" i="13"/>
  <c r="O542" i="13" l="1" a="1"/>
  <c r="O542" i="13" l="1"/>
  <c r="P543" i="13"/>
  <c r="P542" i="13"/>
  <c r="O543" i="13"/>
  <c r="N546" i="13" l="1" a="1"/>
  <c r="N546" i="13" s="1"/>
  <c r="A560" i="13" s="1"/>
  <c r="N547" i="13" l="1"/>
  <c r="A561" i="13" l="1"/>
  <c r="J559" i="13" s="1"/>
  <c r="J564" i="13" l="1"/>
  <c r="I566" i="13"/>
  <c r="J563" i="13"/>
  <c r="F559" i="13"/>
  <c r="G559" i="13" s="1"/>
  <c r="F558" i="13"/>
  <c r="G558" i="13" s="1"/>
  <c r="F568" i="13"/>
  <c r="G568" i="13" s="1"/>
  <c r="J560" i="13"/>
  <c r="J558" i="13"/>
  <c r="I565" i="13"/>
  <c r="F561" i="13"/>
  <c r="G561" i="13" s="1"/>
  <c r="I568" i="13"/>
  <c r="I561" i="13"/>
  <c r="J557" i="13"/>
  <c r="I564" i="13"/>
  <c r="J568" i="13"/>
  <c r="I562" i="13"/>
  <c r="J565" i="13"/>
  <c r="I560" i="13"/>
  <c r="F566" i="13"/>
  <c r="G566" i="13" s="1"/>
  <c r="F565" i="13"/>
  <c r="G565" i="13" s="1"/>
  <c r="I557" i="13"/>
  <c r="J562" i="13"/>
  <c r="J561" i="13"/>
  <c r="J567" i="13"/>
  <c r="F567" i="13"/>
  <c r="G567" i="13" s="1"/>
  <c r="F560" i="13"/>
  <c r="G560" i="13" s="1"/>
  <c r="F557" i="13"/>
  <c r="G557" i="13" s="1"/>
  <c r="I558" i="13"/>
  <c r="F563" i="13"/>
  <c r="G563" i="13" s="1"/>
  <c r="I567" i="13"/>
  <c r="I559" i="13"/>
  <c r="I563" i="13"/>
  <c r="F564" i="13"/>
  <c r="G564" i="13" s="1"/>
  <c r="J566" i="13"/>
  <c r="F562" i="13"/>
  <c r="G562" i="13" s="1"/>
  <c r="G569" i="13" l="1" a="1"/>
  <c r="L557" i="13" a="1"/>
  <c r="L557" i="13" s="1"/>
  <c r="G569" i="13"/>
  <c r="L561" i="13" a="1"/>
  <c r="M557" i="13" l="1"/>
  <c r="M558" i="13"/>
  <c r="L558" i="13"/>
  <c r="L561" i="13"/>
  <c r="L562" i="13"/>
  <c r="O557" i="13" a="1"/>
  <c r="P557" i="13" s="1"/>
  <c r="O557" i="13" l="1"/>
  <c r="O558" i="13"/>
  <c r="P558" i="13"/>
  <c r="N561" i="13" l="1" a="1"/>
  <c r="N562" i="13" s="1"/>
  <c r="A576" i="13" s="1"/>
  <c r="N561" i="13"/>
  <c r="A575" i="13" s="1"/>
  <c r="I583" i="13" l="1"/>
  <c r="I578" i="13"/>
  <c r="I579" i="13"/>
  <c r="I574" i="13"/>
  <c r="I582" i="13"/>
  <c r="I575" i="13"/>
  <c r="I580" i="13"/>
  <c r="I576" i="13"/>
  <c r="I581" i="13"/>
  <c r="I572" i="13"/>
  <c r="I573" i="13"/>
  <c r="I577" i="13"/>
  <c r="J583" i="13"/>
  <c r="J573" i="13"/>
  <c r="J579" i="13"/>
  <c r="F574" i="13"/>
  <c r="G574" i="13" s="1"/>
  <c r="F572" i="13"/>
  <c r="G572" i="13" s="1"/>
  <c r="F575" i="13"/>
  <c r="G575" i="13" s="1"/>
  <c r="J580" i="13"/>
  <c r="J572" i="13"/>
  <c r="F580" i="13"/>
  <c r="G580" i="13" s="1"/>
  <c r="F573" i="13"/>
  <c r="G573" i="13" s="1"/>
  <c r="F576" i="13"/>
  <c r="G576" i="13" s="1"/>
  <c r="J576" i="13"/>
  <c r="F578" i="13"/>
  <c r="G578" i="13" s="1"/>
  <c r="J577" i="13"/>
  <c r="F579" i="13"/>
  <c r="G579" i="13" s="1"/>
  <c r="J581" i="13"/>
  <c r="J582" i="13"/>
  <c r="F582" i="13"/>
  <c r="G582" i="13" s="1"/>
  <c r="J575" i="13"/>
  <c r="F581" i="13"/>
  <c r="G581" i="13" s="1"/>
  <c r="J574" i="13"/>
  <c r="J578" i="13"/>
  <c r="F577" i="13"/>
  <c r="G577" i="13" s="1"/>
  <c r="F583" i="13"/>
  <c r="G583" i="13" s="1"/>
  <c r="G584" i="13" l="1" a="1"/>
  <c r="G584" i="13" s="1"/>
  <c r="L576" i="13" a="1"/>
  <c r="L572" i="13" a="1"/>
  <c r="M572" i="13" l="1"/>
  <c r="L572" i="13"/>
  <c r="L573" i="13"/>
  <c r="M573" i="13"/>
  <c r="L576" i="13"/>
  <c r="L577" i="13"/>
  <c r="O572" i="13" l="1" a="1"/>
  <c r="O573" i="13" l="1"/>
  <c r="P573" i="13"/>
  <c r="O572" i="13"/>
  <c r="P572" i="13"/>
  <c r="N576" i="13" l="1" a="1"/>
  <c r="N577" i="13" s="1"/>
  <c r="A591" i="13" s="1"/>
  <c r="N576" i="13" l="1"/>
  <c r="I595" i="13"/>
  <c r="I592" i="13"/>
  <c r="I588" i="13"/>
  <c r="I594" i="13"/>
  <c r="I589" i="13"/>
  <c r="I596" i="13"/>
  <c r="I598" i="13"/>
  <c r="I590" i="13"/>
  <c r="I587" i="13"/>
  <c r="I591" i="13"/>
  <c r="I597" i="13"/>
  <c r="I593" i="13"/>
  <c r="A590" i="13" l="1"/>
  <c r="F592" i="13" s="1"/>
  <c r="G592" i="13" s="1"/>
  <c r="F593" i="13" l="1"/>
  <c r="G593" i="13" s="1"/>
  <c r="F591" i="13"/>
  <c r="G591" i="13" s="1"/>
  <c r="J590" i="13"/>
  <c r="F595" i="13"/>
  <c r="G595" i="13" s="1"/>
  <c r="J589" i="13"/>
  <c r="F588" i="13"/>
  <c r="G588" i="13" s="1"/>
  <c r="F590" i="13"/>
  <c r="G590" i="13" s="1"/>
  <c r="J592" i="13"/>
  <c r="F597" i="13"/>
  <c r="G597" i="13" s="1"/>
  <c r="J593" i="13"/>
  <c r="J597" i="13"/>
  <c r="F587" i="13"/>
  <c r="G587" i="13" s="1"/>
  <c r="G599" i="13" s="1" a="1"/>
  <c r="J598" i="13"/>
  <c r="F598" i="13"/>
  <c r="G598" i="13" s="1"/>
  <c r="J594" i="13"/>
  <c r="J596" i="13"/>
  <c r="J587" i="13"/>
  <c r="J588" i="13"/>
  <c r="F589" i="13"/>
  <c r="G589" i="13" s="1"/>
  <c r="F594" i="13"/>
  <c r="G594" i="13" s="1"/>
  <c r="F596" i="13"/>
  <c r="G596" i="13" s="1"/>
  <c r="J595" i="13"/>
  <c r="J591" i="13"/>
  <c r="L587" i="13" l="1" a="1"/>
  <c r="L587" i="13" s="1"/>
  <c r="L591" i="13" a="1"/>
  <c r="L592" i="13" s="1"/>
  <c r="G599" i="13"/>
  <c r="M588" i="13" l="1"/>
  <c r="M587" i="13"/>
  <c r="L588" i="13"/>
  <c r="L591" i="13"/>
  <c r="O587" i="13" l="1" a="1"/>
  <c r="O588" i="13" l="1"/>
  <c r="P588" i="13"/>
  <c r="P587" i="13"/>
  <c r="O587" i="13"/>
  <c r="N591" i="13" l="1" a="1"/>
  <c r="N591" i="13" l="1"/>
  <c r="A605" i="13" s="1"/>
  <c r="N592" i="13"/>
  <c r="A606" i="13" s="1"/>
  <c r="I607" i="13" s="1"/>
  <c r="F603" i="13"/>
  <c r="G603" i="13" s="1"/>
  <c r="J609" i="13"/>
  <c r="I613" i="13"/>
  <c r="F607" i="13" l="1"/>
  <c r="G607" i="13" s="1"/>
  <c r="F609" i="13"/>
  <c r="G609" i="13" s="1"/>
  <c r="I606" i="13"/>
  <c r="I603" i="13"/>
  <c r="I609" i="13"/>
  <c r="F605" i="13"/>
  <c r="G605" i="13" s="1"/>
  <c r="J602" i="13"/>
  <c r="J604" i="13"/>
  <c r="J611" i="13"/>
  <c r="J608" i="13"/>
  <c r="I612" i="13"/>
  <c r="I608" i="13"/>
  <c r="I604" i="13"/>
  <c r="I610" i="13"/>
  <c r="I602" i="13"/>
  <c r="F606" i="13"/>
  <c r="G606" i="13" s="1"/>
  <c r="J610" i="13"/>
  <c r="J605" i="13"/>
  <c r="J613" i="13"/>
  <c r="F612" i="13"/>
  <c r="G612" i="13" s="1"/>
  <c r="J606" i="13"/>
  <c r="F604" i="13"/>
  <c r="G604" i="13" s="1"/>
  <c r="J603" i="13"/>
  <c r="F608" i="13"/>
  <c r="G608" i="13" s="1"/>
  <c r="F610" i="13"/>
  <c r="G610" i="13" s="1"/>
  <c r="I605" i="13"/>
  <c r="F611" i="13"/>
  <c r="G611" i="13" s="1"/>
  <c r="F602" i="13"/>
  <c r="G602" i="13" s="1"/>
  <c r="I611" i="13"/>
  <c r="F613" i="13"/>
  <c r="G613" i="13" s="1"/>
  <c r="J607" i="13"/>
  <c r="J612" i="13"/>
  <c r="L606" i="13" l="1" a="1"/>
  <c r="L606" i="13" s="1"/>
  <c r="G614" i="13" a="1"/>
  <c r="G614" i="13" s="1"/>
  <c r="L602" i="13" a="1"/>
  <c r="M603" i="13" s="1"/>
  <c r="L607" i="13"/>
  <c r="M602" i="13" l="1"/>
  <c r="L603" i="13"/>
  <c r="L602" i="13"/>
  <c r="O602" i="13" s="1" a="1"/>
  <c r="P602" i="13" l="1"/>
  <c r="P603" i="13"/>
  <c r="O603" i="13"/>
  <c r="O602" i="13"/>
  <c r="N606" i="13" l="1" a="1"/>
  <c r="N606" i="13" l="1"/>
  <c r="A620" i="13" s="1"/>
  <c r="N607" i="13"/>
  <c r="A621" i="13" s="1"/>
  <c r="F626" i="13" l="1"/>
  <c r="G626" i="13" s="1"/>
  <c r="F624" i="13"/>
  <c r="G624" i="13" s="1"/>
  <c r="F617" i="13"/>
  <c r="G617" i="13" s="1"/>
  <c r="J628" i="13"/>
  <c r="J621" i="13"/>
  <c r="J622" i="13"/>
  <c r="J618" i="13"/>
  <c r="J620" i="13"/>
  <c r="F619" i="13"/>
  <c r="G619" i="13" s="1"/>
  <c r="F628" i="13"/>
  <c r="G628" i="13" s="1"/>
  <c r="F625" i="13"/>
  <c r="G625" i="13" s="1"/>
  <c r="F621" i="13"/>
  <c r="G621" i="13" s="1"/>
  <c r="J624" i="13"/>
  <c r="J626" i="13"/>
  <c r="J617" i="13"/>
  <c r="F620" i="13"/>
  <c r="G620" i="13" s="1"/>
  <c r="J625" i="13"/>
  <c r="J623" i="13"/>
  <c r="F622" i="13"/>
  <c r="G622" i="13" s="1"/>
  <c r="F618" i="13"/>
  <c r="G618" i="13" s="1"/>
  <c r="F623" i="13"/>
  <c r="G623" i="13" s="1"/>
  <c r="J627" i="13"/>
  <c r="F627" i="13"/>
  <c r="G627" i="13" s="1"/>
  <c r="J619" i="13"/>
  <c r="I617" i="13"/>
  <c r="I624" i="13"/>
  <c r="I626" i="13"/>
  <c r="I623" i="13"/>
  <c r="I627" i="13"/>
  <c r="I628" i="13"/>
  <c r="I618" i="13"/>
  <c r="I620" i="13"/>
  <c r="I625" i="13"/>
  <c r="I619" i="13"/>
  <c r="I621" i="13"/>
  <c r="I622" i="13"/>
  <c r="G629" i="13" l="1" a="1"/>
  <c r="L621" i="13" a="1"/>
  <c r="L617" i="13" a="1"/>
  <c r="G629" i="13"/>
  <c r="M618" i="13" l="1"/>
  <c r="L617" i="13"/>
  <c r="L618" i="13"/>
  <c r="M617" i="13"/>
  <c r="L622" i="13"/>
  <c r="L621" i="13"/>
  <c r="O617" i="13" l="1" a="1"/>
  <c r="O617" i="13" l="1"/>
  <c r="P617" i="13"/>
  <c r="P618" i="13"/>
  <c r="O618" i="13"/>
  <c r="N621" i="13" l="1" a="1"/>
  <c r="N621" i="13" l="1"/>
  <c r="A635" i="13" s="1"/>
  <c r="N622" i="13"/>
  <c r="A636" i="13" s="1"/>
  <c r="J633" i="13" l="1"/>
  <c r="F640" i="13"/>
  <c r="G640" i="13" s="1"/>
  <c r="F637" i="13"/>
  <c r="G637" i="13" s="1"/>
  <c r="F641" i="13"/>
  <c r="G641" i="13" s="1"/>
  <c r="J642" i="13"/>
  <c r="J639" i="13"/>
  <c r="F633" i="13"/>
  <c r="G633" i="13" s="1"/>
  <c r="F643" i="13"/>
  <c r="G643" i="13" s="1"/>
  <c r="J638" i="13"/>
  <c r="J635" i="13"/>
  <c r="J632" i="13"/>
  <c r="J637" i="13"/>
  <c r="J643" i="13"/>
  <c r="F642" i="13"/>
  <c r="G642" i="13" s="1"/>
  <c r="F638" i="13"/>
  <c r="G638" i="13" s="1"/>
  <c r="J634" i="13"/>
  <c r="F639" i="13"/>
  <c r="G639" i="13" s="1"/>
  <c r="F635" i="13"/>
  <c r="G635" i="13" s="1"/>
  <c r="F634" i="13"/>
  <c r="G634" i="13" s="1"/>
  <c r="J641" i="13"/>
  <c r="F636" i="13"/>
  <c r="G636" i="13" s="1"/>
  <c r="J636" i="13"/>
  <c r="F632" i="13"/>
  <c r="G632" i="13" s="1"/>
  <c r="J640" i="13"/>
  <c r="I635" i="13"/>
  <c r="I637" i="13"/>
  <c r="I632" i="13"/>
  <c r="I633" i="13"/>
  <c r="I642" i="13"/>
  <c r="I634" i="13"/>
  <c r="I636" i="13"/>
  <c r="I638" i="13"/>
  <c r="I639" i="13"/>
  <c r="I641" i="13"/>
  <c r="I643" i="13"/>
  <c r="I640" i="13"/>
  <c r="G644" i="13" l="1" a="1"/>
  <c r="G644" i="13" s="1"/>
  <c r="L632" i="13" a="1"/>
  <c r="L636" i="13" a="1"/>
  <c r="L632" i="13" l="1"/>
  <c r="M632" i="13"/>
  <c r="M633" i="13"/>
  <c r="L633" i="13"/>
  <c r="L636" i="13"/>
  <c r="L637" i="13"/>
  <c r="O632" i="13" l="1" a="1"/>
  <c r="O632" i="13"/>
  <c r="P633" i="13"/>
  <c r="P632" i="13"/>
  <c r="O633" i="13"/>
  <c r="N636" i="13" l="1" a="1"/>
  <c r="N636" i="13" s="1"/>
  <c r="A650" i="13" s="1"/>
  <c r="N637" i="13" l="1"/>
  <c r="A651" i="13" s="1"/>
  <c r="F654" i="13"/>
  <c r="G654" i="13" s="1"/>
  <c r="F656" i="13"/>
  <c r="G656" i="13" s="1"/>
  <c r="J657" i="13"/>
  <c r="J654" i="13"/>
  <c r="F655" i="13"/>
  <c r="G655" i="13" s="1"/>
  <c r="J656" i="13"/>
  <c r="J649" i="13"/>
  <c r="F653" i="13"/>
  <c r="G653" i="13" s="1"/>
  <c r="F647" i="13"/>
  <c r="G647" i="13" s="1"/>
  <c r="F651" i="13"/>
  <c r="G651" i="13" s="1"/>
  <c r="J648" i="13"/>
  <c r="F657" i="13"/>
  <c r="G657" i="13" s="1"/>
  <c r="F649" i="13"/>
  <c r="G649" i="13" s="1"/>
  <c r="F648" i="13"/>
  <c r="G648" i="13" s="1"/>
  <c r="J651" i="13"/>
  <c r="J650" i="13"/>
  <c r="F658" i="13"/>
  <c r="G658" i="13" s="1"/>
  <c r="F650" i="13"/>
  <c r="G650" i="13" s="1"/>
  <c r="F652" i="13"/>
  <c r="G652" i="13" s="1"/>
  <c r="J647" i="13"/>
  <c r="J658" i="13"/>
  <c r="J655" i="13"/>
  <c r="J652" i="13"/>
  <c r="J653" i="13"/>
  <c r="I657" i="13"/>
  <c r="I654" i="13"/>
  <c r="I656" i="13"/>
  <c r="I650" i="13"/>
  <c r="I648" i="13"/>
  <c r="I655" i="13"/>
  <c r="I653" i="13"/>
  <c r="I658" i="13"/>
  <c r="I647" i="13"/>
  <c r="I652" i="13"/>
  <c r="I651" i="13"/>
  <c r="I649" i="13"/>
  <c r="G659" i="13" l="1" a="1"/>
  <c r="G659" i="13" s="1"/>
  <c r="L647" i="13" a="1"/>
  <c r="L651" i="13" a="1"/>
  <c r="L647" i="13" l="1"/>
  <c r="L648" i="13"/>
  <c r="M648" i="13"/>
  <c r="M647" i="13"/>
  <c r="L652" i="13"/>
  <c r="L651" i="13"/>
  <c r="O647" i="13" l="1" a="1"/>
  <c r="O647" i="13"/>
  <c r="P647" i="13"/>
  <c r="P648" i="13"/>
  <c r="O648" i="13"/>
  <c r="N651" i="13" l="1" a="1"/>
  <c r="N651" i="13"/>
  <c r="A665" i="13" s="1"/>
  <c r="N652" i="13"/>
  <c r="A666" i="13" s="1"/>
  <c r="I669" i="13" s="1"/>
  <c r="I663" i="13"/>
  <c r="I673" i="13"/>
  <c r="F662" i="13"/>
  <c r="G662" i="13" s="1"/>
  <c r="J663" i="13"/>
  <c r="I667" i="13"/>
  <c r="I666" i="13"/>
  <c r="I664" i="13"/>
  <c r="I672" i="13" l="1"/>
  <c r="J667" i="13"/>
  <c r="J670" i="13"/>
  <c r="I671" i="13"/>
  <c r="I662" i="13"/>
  <c r="J662" i="13"/>
  <c r="F663" i="13"/>
  <c r="G663" i="13" s="1"/>
  <c r="G674" i="13" s="1" a="1"/>
  <c r="J672" i="13"/>
  <c r="F668" i="13"/>
  <c r="G668" i="13" s="1"/>
  <c r="I670" i="13"/>
  <c r="F671" i="13"/>
  <c r="G671" i="13" s="1"/>
  <c r="J665" i="13"/>
  <c r="J664" i="13"/>
  <c r="F673" i="13"/>
  <c r="G673" i="13" s="1"/>
  <c r="F672" i="13"/>
  <c r="G672" i="13" s="1"/>
  <c r="F670" i="13"/>
  <c r="G670" i="13" s="1"/>
  <c r="J666" i="13"/>
  <c r="J668" i="13"/>
  <c r="J671" i="13"/>
  <c r="J673" i="13"/>
  <c r="F666" i="13"/>
  <c r="G666" i="13" s="1"/>
  <c r="F665" i="13"/>
  <c r="G665" i="13" s="1"/>
  <c r="I668" i="13"/>
  <c r="J669" i="13"/>
  <c r="F669" i="13"/>
  <c r="G669" i="13" s="1"/>
  <c r="F664" i="13"/>
  <c r="G664" i="13" s="1"/>
  <c r="F667" i="13"/>
  <c r="G667" i="13" s="1"/>
  <c r="I665" i="13"/>
  <c r="L666" i="13" l="1" a="1"/>
  <c r="L662" i="13" a="1"/>
  <c r="M662" i="13" s="1"/>
  <c r="G674" i="13"/>
  <c r="L667" i="13"/>
  <c r="L666" i="13"/>
  <c r="L662" i="13" l="1"/>
  <c r="M663" i="13"/>
  <c r="L663" i="13"/>
  <c r="O662" i="13" a="1"/>
  <c r="P662" i="13" s="1"/>
  <c r="P663" i="13" l="1"/>
  <c r="O663" i="13"/>
  <c r="O662" i="13"/>
  <c r="N666" i="13" s="1" a="1"/>
  <c r="N666" i="13" s="1"/>
  <c r="A680" i="13" s="1"/>
  <c r="N667" i="13" l="1"/>
  <c r="A681" i="13" l="1"/>
  <c r="F679" i="13" s="1"/>
  <c r="G679" i="13" s="1"/>
  <c r="J678" i="13"/>
  <c r="J682" i="13"/>
  <c r="I684" i="13" l="1"/>
  <c r="F688" i="13"/>
  <c r="G688" i="13" s="1"/>
  <c r="F682" i="13"/>
  <c r="G682" i="13" s="1"/>
  <c r="J687" i="13"/>
  <c r="F686" i="13"/>
  <c r="G686" i="13" s="1"/>
  <c r="J686" i="13"/>
  <c r="J680" i="13"/>
  <c r="J688" i="13"/>
  <c r="F687" i="13"/>
  <c r="G687" i="13" s="1"/>
  <c r="F677" i="13"/>
  <c r="G677" i="13" s="1"/>
  <c r="I677" i="13"/>
  <c r="I679" i="13"/>
  <c r="F681" i="13"/>
  <c r="G681" i="13" s="1"/>
  <c r="I685" i="13"/>
  <c r="I680" i="13"/>
  <c r="F685" i="13"/>
  <c r="G685" i="13" s="1"/>
  <c r="J685" i="13"/>
  <c r="J679" i="13"/>
  <c r="I688" i="13"/>
  <c r="J681" i="13"/>
  <c r="I678" i="13"/>
  <c r="F684" i="13"/>
  <c r="G684" i="13" s="1"/>
  <c r="I683" i="13"/>
  <c r="F683" i="13"/>
  <c r="G683" i="13" s="1"/>
  <c r="I682" i="13"/>
  <c r="J677" i="13"/>
  <c r="I687" i="13"/>
  <c r="I681" i="13"/>
  <c r="J683" i="13"/>
  <c r="J684" i="13"/>
  <c r="F680" i="13"/>
  <c r="G680" i="13" s="1"/>
  <c r="I686" i="13"/>
  <c r="F678" i="13"/>
  <c r="G678" i="13" s="1"/>
  <c r="G689" i="13" l="1" a="1"/>
  <c r="G689" i="13" s="1"/>
  <c r="L681" i="13" a="1"/>
  <c r="L682" i="13" s="1"/>
  <c r="L677" i="13" a="1"/>
  <c r="M677" i="13" s="1"/>
  <c r="L681" i="13" l="1"/>
  <c r="L678" i="13"/>
  <c r="M678" i="13"/>
  <c r="L677" i="13"/>
  <c r="O677" i="13" l="1" a="1"/>
  <c r="O677" i="13" s="1"/>
  <c r="P678" i="13" l="1"/>
  <c r="O678" i="13"/>
  <c r="P677" i="13"/>
  <c r="N681" i="13" s="1" a="1"/>
  <c r="N682" i="13" l="1"/>
  <c r="A696" i="13" s="1"/>
  <c r="N681" i="13"/>
  <c r="A695" i="13" s="1"/>
  <c r="F698" i="13" s="1"/>
  <c r="G698" i="13" s="1"/>
  <c r="J693" i="13"/>
  <c r="J692" i="13"/>
  <c r="F703" i="13"/>
  <c r="G703" i="13" s="1"/>
  <c r="F694" i="13"/>
  <c r="G694" i="13" s="1"/>
  <c r="J696" i="13"/>
  <c r="J694" i="13"/>
  <c r="F700" i="13"/>
  <c r="G700" i="13" s="1"/>
  <c r="J702" i="13"/>
  <c r="J703" i="13"/>
  <c r="J697" i="13"/>
  <c r="J700" i="13"/>
  <c r="F702" i="13"/>
  <c r="G702" i="13" s="1"/>
  <c r="J698" i="13"/>
  <c r="J695" i="13"/>
  <c r="F699" i="13"/>
  <c r="G699" i="13" s="1"/>
  <c r="F695" i="13"/>
  <c r="G695" i="13" s="1"/>
  <c r="F697" i="13"/>
  <c r="G697" i="13" s="1"/>
  <c r="F701" i="13"/>
  <c r="G701" i="13" s="1"/>
  <c r="J699" i="13"/>
  <c r="F692" i="13"/>
  <c r="G692" i="13" s="1"/>
  <c r="F693" i="13"/>
  <c r="G693" i="13" s="1"/>
  <c r="J701" i="13"/>
  <c r="F696" i="13"/>
  <c r="G696" i="13" s="1"/>
  <c r="I702" i="13"/>
  <c r="I697" i="13"/>
  <c r="I692" i="13"/>
  <c r="I699" i="13"/>
  <c r="I696" i="13"/>
  <c r="I695" i="13"/>
  <c r="I700" i="13"/>
  <c r="I701" i="13"/>
  <c r="I698" i="13"/>
  <c r="I693" i="13"/>
  <c r="I703" i="13"/>
  <c r="I694" i="13"/>
  <c r="G704" i="13" l="1" a="1"/>
  <c r="G704" i="13" s="1"/>
  <c r="L696" i="13" a="1"/>
  <c r="L692" i="13" a="1"/>
  <c r="L696" i="13" l="1"/>
  <c r="L697" i="13"/>
  <c r="L693" i="13"/>
  <c r="M692" i="13"/>
  <c r="L692" i="13"/>
  <c r="M693" i="13"/>
  <c r="O692" i="13" l="1" a="1"/>
  <c r="O692" i="13" s="1"/>
  <c r="P693" i="13" l="1"/>
  <c r="P692" i="13"/>
  <c r="O693" i="13"/>
  <c r="N696" i="13" l="1" a="1"/>
  <c r="N697" i="13" s="1"/>
  <c r="A711" i="13" s="1"/>
  <c r="N696" i="13" l="1"/>
  <c r="I709" i="13"/>
  <c r="I708" i="13"/>
  <c r="I715" i="13"/>
  <c r="I712" i="13"/>
  <c r="I711" i="13"/>
  <c r="I718" i="13"/>
  <c r="I707" i="13"/>
  <c r="I717" i="13"/>
  <c r="I710" i="13"/>
  <c r="I714" i="13"/>
  <c r="I716" i="13"/>
  <c r="I713" i="13"/>
  <c r="A710" i="13" l="1"/>
  <c r="J707" i="13" s="1"/>
  <c r="J718" i="13" l="1"/>
  <c r="J714" i="13"/>
  <c r="F717" i="13"/>
  <c r="G717" i="13" s="1"/>
  <c r="F715" i="13"/>
  <c r="G715" i="13" s="1"/>
  <c r="J717" i="13"/>
  <c r="J710" i="13"/>
  <c r="J711" i="13"/>
  <c r="F711" i="13"/>
  <c r="G711" i="13" s="1"/>
  <c r="F710" i="13"/>
  <c r="G710" i="13" s="1"/>
  <c r="F718" i="13"/>
  <c r="G718" i="13" s="1"/>
  <c r="J715" i="13"/>
  <c r="J708" i="13"/>
  <c r="F714" i="13"/>
  <c r="G714" i="13" s="1"/>
  <c r="F708" i="13"/>
  <c r="G708" i="13" s="1"/>
  <c r="F709" i="13"/>
  <c r="G709" i="13" s="1"/>
  <c r="F713" i="13"/>
  <c r="G713" i="13" s="1"/>
  <c r="J712" i="13"/>
  <c r="J716" i="13"/>
  <c r="F707" i="13"/>
  <c r="G707" i="13" s="1"/>
  <c r="J713" i="13"/>
  <c r="F712" i="13"/>
  <c r="G712" i="13" s="1"/>
  <c r="J709" i="13"/>
  <c r="F716" i="13"/>
  <c r="G716" i="13" s="1"/>
  <c r="G719" i="13" l="1" a="1"/>
  <c r="L711" i="13" a="1"/>
  <c r="L712" i="13" s="1"/>
  <c r="G719" i="13"/>
  <c r="L707" i="13" a="1"/>
  <c r="M707" i="13" s="1"/>
  <c r="L711" i="13" l="1"/>
  <c r="L708" i="13"/>
  <c r="L707" i="13"/>
  <c r="M708" i="13"/>
  <c r="O707" i="13" l="1" a="1"/>
  <c r="P708" i="13" s="1"/>
  <c r="O707" i="13" l="1"/>
  <c r="P707" i="13"/>
  <c r="O708" i="13"/>
  <c r="N711" i="13" l="1" a="1"/>
  <c r="N712" i="13" s="1"/>
  <c r="A726" i="13" s="1"/>
  <c r="I729" i="13" s="1"/>
  <c r="I733" i="13"/>
  <c r="I725" i="13"/>
  <c r="I730" i="13"/>
  <c r="I726" i="13"/>
  <c r="I723" i="13"/>
  <c r="I724" i="13"/>
  <c r="I722" i="13"/>
  <c r="I727" i="13"/>
  <c r="I731" i="13"/>
  <c r="I728" i="13"/>
  <c r="I732" i="13"/>
  <c r="N711" i="13" l="1"/>
  <c r="A725" i="13" s="1"/>
  <c r="F725" i="13"/>
  <c r="G725" i="13" s="1"/>
  <c r="F727" i="13"/>
  <c r="G727" i="13" s="1"/>
  <c r="J722" i="13"/>
  <c r="F722" i="13"/>
  <c r="G722" i="13" s="1"/>
  <c r="J725" i="13"/>
  <c r="F731" i="13"/>
  <c r="G731" i="13" s="1"/>
  <c r="F733" i="13"/>
  <c r="G733" i="13" s="1"/>
  <c r="F726" i="13"/>
  <c r="G726" i="13" s="1"/>
  <c r="J728" i="13"/>
  <c r="J727" i="13"/>
  <c r="F724" i="13"/>
  <c r="G724" i="13" s="1"/>
  <c r="J726" i="13"/>
  <c r="F723" i="13"/>
  <c r="G723" i="13" s="1"/>
  <c r="F728" i="13"/>
  <c r="G728" i="13" s="1"/>
  <c r="J730" i="13"/>
  <c r="F732" i="13"/>
  <c r="G732" i="13" s="1"/>
  <c r="J733" i="13"/>
  <c r="J724" i="13"/>
  <c r="J729" i="13"/>
  <c r="J723" i="13"/>
  <c r="J731" i="13"/>
  <c r="J732" i="13" l="1"/>
  <c r="L722" i="13" s="1" a="1"/>
  <c r="F730" i="13"/>
  <c r="G730" i="13" s="1"/>
  <c r="F729" i="13"/>
  <c r="G729" i="13" s="1"/>
  <c r="G734" i="13" s="1" a="1"/>
  <c r="G734" i="13" s="1"/>
  <c r="M722" i="13" l="1"/>
  <c r="L722" i="13"/>
  <c r="L723" i="13"/>
  <c r="M723" i="13"/>
  <c r="L726" i="13" a="1"/>
  <c r="L726" i="13" s="1"/>
  <c r="O722" i="13" a="1"/>
  <c r="L727" i="13" l="1"/>
  <c r="P722" i="13"/>
  <c r="O723" i="13"/>
  <c r="O722" i="13"/>
  <c r="P723" i="13"/>
  <c r="N726" i="13" l="1" a="1"/>
  <c r="N727" i="13" l="1"/>
  <c r="A741" i="13" s="1"/>
  <c r="N726" i="13"/>
  <c r="A740" i="13" s="1"/>
  <c r="I740" i="13" l="1"/>
  <c r="I741" i="13"/>
  <c r="I748" i="13"/>
  <c r="I744" i="13"/>
  <c r="I742" i="13"/>
  <c r="I745" i="13"/>
  <c r="I747" i="13"/>
  <c r="I743" i="13"/>
  <c r="I739" i="13"/>
  <c r="I746" i="13"/>
  <c r="I738" i="13"/>
  <c r="I737" i="13"/>
  <c r="F742" i="13"/>
  <c r="G742" i="13" s="1"/>
  <c r="J747" i="13"/>
  <c r="F741" i="13"/>
  <c r="G741" i="13" s="1"/>
  <c r="F740" i="13"/>
  <c r="G740" i="13" s="1"/>
  <c r="J737" i="13"/>
  <c r="J748" i="13"/>
  <c r="F745" i="13"/>
  <c r="G745" i="13" s="1"/>
  <c r="F748" i="13"/>
  <c r="G748" i="13" s="1"/>
  <c r="J746" i="13"/>
  <c r="F744" i="13"/>
  <c r="G744" i="13" s="1"/>
  <c r="F737" i="13"/>
  <c r="G737" i="13" s="1"/>
  <c r="F739" i="13"/>
  <c r="G739" i="13" s="1"/>
  <c r="J739" i="13"/>
  <c r="J741" i="13"/>
  <c r="J744" i="13"/>
  <c r="F738" i="13"/>
  <c r="G738" i="13" s="1"/>
  <c r="J740" i="13"/>
  <c r="J738" i="13"/>
  <c r="F743" i="13"/>
  <c r="G743" i="13" s="1"/>
  <c r="J745" i="13"/>
  <c r="J743" i="13"/>
  <c r="J742" i="13"/>
  <c r="F747" i="13"/>
  <c r="G747" i="13" s="1"/>
  <c r="F746" i="13"/>
  <c r="G746" i="13" s="1"/>
  <c r="G749" i="13" l="1" a="1"/>
  <c r="L741" i="13" a="1"/>
  <c r="G749" i="13"/>
  <c r="L737" i="13" a="1"/>
  <c r="L742" i="13" l="1"/>
  <c r="L741" i="13"/>
  <c r="M738" i="13"/>
  <c r="M737" i="13"/>
  <c r="L738" i="13"/>
  <c r="L737" i="13"/>
  <c r="O737" i="13" l="1" a="1"/>
  <c r="O738" i="13" s="1"/>
  <c r="P737" i="13" l="1"/>
  <c r="P738" i="13"/>
  <c r="O737" i="13"/>
  <c r="N741" i="13" l="1" a="1"/>
  <c r="N742" i="13" s="1"/>
  <c r="A756" i="13" l="1"/>
  <c r="I760" i="13" s="1"/>
  <c r="N741" i="13"/>
  <c r="I758" i="13" l="1"/>
  <c r="I757" i="13"/>
  <c r="A755" i="13"/>
  <c r="J757" i="13" s="1"/>
  <c r="I754" i="13"/>
  <c r="I763" i="13"/>
  <c r="I762" i="13"/>
  <c r="I753" i="13"/>
  <c r="I756" i="13"/>
  <c r="I752" i="13"/>
  <c r="I755" i="13"/>
  <c r="I759" i="13"/>
  <c r="I761" i="13"/>
  <c r="F756" i="13"/>
  <c r="G756" i="13" s="1"/>
  <c r="J753" i="13"/>
  <c r="J759" i="13"/>
  <c r="J758" i="13" l="1"/>
  <c r="F753" i="13"/>
  <c r="G753" i="13" s="1"/>
  <c r="F762" i="13"/>
  <c r="G762" i="13" s="1"/>
  <c r="F752" i="13"/>
  <c r="G752" i="13" s="1"/>
  <c r="J761" i="13"/>
  <c r="F763" i="13"/>
  <c r="G763" i="13" s="1"/>
  <c r="F757" i="13"/>
  <c r="G757" i="13" s="1"/>
  <c r="J763" i="13"/>
  <c r="J756" i="13"/>
  <c r="J754" i="13"/>
  <c r="F758" i="13"/>
  <c r="G758" i="13" s="1"/>
  <c r="J762" i="13"/>
  <c r="F761" i="13"/>
  <c r="G761" i="13" s="1"/>
  <c r="J760" i="13"/>
  <c r="F754" i="13"/>
  <c r="G754" i="13" s="1"/>
  <c r="F755" i="13"/>
  <c r="G755" i="13" s="1"/>
  <c r="J755" i="13"/>
  <c r="F760" i="13"/>
  <c r="G760" i="13" s="1"/>
  <c r="F759" i="13"/>
  <c r="G759" i="13" s="1"/>
  <c r="J752" i="13"/>
  <c r="L752" i="13" l="1" a="1"/>
  <c r="G764" i="13" a="1"/>
  <c r="G764" i="13" s="1"/>
  <c r="L756" i="13" a="1"/>
  <c r="L757" i="13" s="1"/>
  <c r="M752" i="13"/>
  <c r="M753" i="13"/>
  <c r="L752" i="13"/>
  <c r="L753" i="13"/>
  <c r="O752" i="13" l="1" a="1"/>
  <c r="O753" i="13" s="1"/>
  <c r="L756" i="13"/>
  <c r="P752" i="13" l="1"/>
  <c r="P753" i="13"/>
  <c r="O752" i="13"/>
  <c r="N756" i="13" s="1" a="1"/>
  <c r="N757" i="13" s="1"/>
  <c r="A771" i="13" s="1"/>
  <c r="N756" i="13" l="1"/>
  <c r="I772" i="13"/>
  <c r="I768" i="13"/>
  <c r="I778" i="13"/>
  <c r="I774" i="13"/>
  <c r="I767" i="13"/>
  <c r="I773" i="13"/>
  <c r="I770" i="13"/>
  <c r="I775" i="13"/>
  <c r="I769" i="13"/>
  <c r="I771" i="13"/>
  <c r="I776" i="13"/>
  <c r="I777" i="13"/>
  <c r="A770" i="13" l="1"/>
  <c r="J775" i="13" s="1"/>
  <c r="F770" i="13" l="1"/>
  <c r="G770" i="13" s="1"/>
  <c r="F768" i="13"/>
  <c r="G768" i="13" s="1"/>
  <c r="J767" i="13"/>
  <c r="J774" i="13"/>
  <c r="J773" i="13"/>
  <c r="F777" i="13"/>
  <c r="G777" i="13" s="1"/>
  <c r="J768" i="13"/>
  <c r="J772" i="13"/>
  <c r="J777" i="13"/>
  <c r="F771" i="13"/>
  <c r="G771" i="13" s="1"/>
  <c r="F769" i="13"/>
  <c r="G769" i="13" s="1"/>
  <c r="J778" i="13"/>
  <c r="J776" i="13"/>
  <c r="J770" i="13"/>
  <c r="J769" i="13"/>
  <c r="F772" i="13"/>
  <c r="G772" i="13" s="1"/>
  <c r="F767" i="13"/>
  <c r="G767" i="13" s="1"/>
  <c r="F778" i="13"/>
  <c r="G778" i="13" s="1"/>
  <c r="J771" i="13"/>
  <c r="F773" i="13"/>
  <c r="G773" i="13" s="1"/>
  <c r="F774" i="13"/>
  <c r="G774" i="13" s="1"/>
  <c r="F775" i="13"/>
  <c r="G775" i="13" s="1"/>
  <c r="F776" i="13"/>
  <c r="G776" i="13" s="1"/>
  <c r="G779" i="13" l="1" a="1"/>
  <c r="L767" i="13" a="1"/>
  <c r="M768" i="13" s="1"/>
  <c r="G779" i="13"/>
  <c r="L771" i="13" a="1"/>
  <c r="L768" i="13" l="1"/>
  <c r="L767" i="13"/>
  <c r="M767" i="13"/>
  <c r="L772" i="13"/>
  <c r="L771" i="13"/>
  <c r="O767" i="13" l="1" a="1"/>
  <c r="P768" i="13" s="1"/>
  <c r="O767" i="13"/>
  <c r="P767" i="13"/>
  <c r="O768" i="13"/>
  <c r="N771" i="13" a="1"/>
  <c r="N771" i="13" l="1"/>
  <c r="A785" i="13" s="1"/>
  <c r="N772" i="13"/>
  <c r="A786" i="13" s="1"/>
  <c r="I782" i="13" l="1"/>
  <c r="I788" i="13"/>
  <c r="I790" i="13"/>
  <c r="I787" i="13"/>
  <c r="I785" i="13"/>
  <c r="I793" i="13"/>
  <c r="I783" i="13"/>
  <c r="I786" i="13"/>
  <c r="I791" i="13"/>
  <c r="I789" i="13"/>
  <c r="I792" i="13"/>
  <c r="I784" i="13"/>
  <c r="F793" i="13"/>
  <c r="G793" i="13" s="1"/>
  <c r="J783" i="13"/>
  <c r="J789" i="13"/>
  <c r="J788" i="13"/>
  <c r="F783" i="13"/>
  <c r="G783" i="13" s="1"/>
  <c r="F785" i="13"/>
  <c r="G785" i="13" s="1"/>
  <c r="J786" i="13"/>
  <c r="F782" i="13"/>
  <c r="G782" i="13" s="1"/>
  <c r="J792" i="13"/>
  <c r="J784" i="13"/>
  <c r="J782" i="13"/>
  <c r="F790" i="13"/>
  <c r="G790" i="13" s="1"/>
  <c r="F784" i="13"/>
  <c r="G784" i="13" s="1"/>
  <c r="F786" i="13"/>
  <c r="G786" i="13" s="1"/>
  <c r="J787" i="13"/>
  <c r="J790" i="13"/>
  <c r="J785" i="13"/>
  <c r="F788" i="13"/>
  <c r="G788" i="13" s="1"/>
  <c r="F789" i="13"/>
  <c r="G789" i="13" s="1"/>
  <c r="F791" i="13"/>
  <c r="G791" i="13" s="1"/>
  <c r="J791" i="13"/>
  <c r="J793" i="13"/>
  <c r="F792" i="13"/>
  <c r="G792" i="13" s="1"/>
  <c r="F787" i="13"/>
  <c r="G787" i="13" s="1"/>
  <c r="G794" i="13" l="1" a="1"/>
  <c r="L786" i="13" a="1"/>
  <c r="L782" i="13" a="1"/>
  <c r="G794" i="13"/>
  <c r="L787" i="13" l="1"/>
  <c r="L786" i="13"/>
  <c r="M782" i="13"/>
  <c r="L782" i="13"/>
  <c r="M783" i="13"/>
  <c r="L783" i="13"/>
  <c r="O782" i="13" l="1" a="1"/>
  <c r="O782" i="13" l="1"/>
  <c r="P783" i="13"/>
  <c r="O783" i="13"/>
  <c r="P782" i="13"/>
  <c r="N786" i="13" l="1" a="1"/>
  <c r="N787" i="13" s="1"/>
  <c r="A801" i="13" s="1"/>
  <c r="N786" i="13" l="1"/>
  <c r="I807" i="13"/>
  <c r="I806" i="13"/>
  <c r="I797" i="13"/>
  <c r="I799" i="13"/>
  <c r="I803" i="13"/>
  <c r="I805" i="13"/>
  <c r="I800" i="13"/>
  <c r="I798" i="13"/>
  <c r="I802" i="13"/>
  <c r="I804" i="13"/>
  <c r="I801" i="13"/>
  <c r="I808" i="13"/>
  <c r="A800" i="13" l="1"/>
  <c r="J804" i="13" s="1"/>
  <c r="J805" i="13" l="1"/>
  <c r="F806" i="13"/>
  <c r="G806" i="13" s="1"/>
  <c r="F798" i="13"/>
  <c r="G798" i="13" s="1"/>
  <c r="F799" i="13"/>
  <c r="G799" i="13" s="1"/>
  <c r="F801" i="13"/>
  <c r="G801" i="13" s="1"/>
  <c r="F803" i="13"/>
  <c r="G803" i="13" s="1"/>
  <c r="F805" i="13"/>
  <c r="G805" i="13" s="1"/>
  <c r="F804" i="13"/>
  <c r="G804" i="13" s="1"/>
  <c r="F797" i="13"/>
  <c r="G797" i="13" s="1"/>
  <c r="G809" i="13" s="1" a="1"/>
  <c r="J799" i="13"/>
  <c r="J798" i="13"/>
  <c r="J807" i="13"/>
  <c r="J797" i="13"/>
  <c r="J803" i="13"/>
  <c r="J806" i="13"/>
  <c r="J808" i="13"/>
  <c r="F808" i="13"/>
  <c r="G808" i="13" s="1"/>
  <c r="J802" i="13"/>
  <c r="F802" i="13"/>
  <c r="G802" i="13" s="1"/>
  <c r="F800" i="13"/>
  <c r="G800" i="13" s="1"/>
  <c r="J801" i="13"/>
  <c r="F807" i="13"/>
  <c r="G807" i="13" s="1"/>
  <c r="J800" i="13"/>
  <c r="G809" i="13" l="1"/>
  <c r="L801" i="13" a="1"/>
  <c r="L802" i="13" s="1"/>
  <c r="L797" i="13" a="1"/>
  <c r="L801" i="13" l="1"/>
  <c r="L798" i="13"/>
  <c r="L797" i="13"/>
  <c r="M798" i="13"/>
  <c r="M797" i="13"/>
  <c r="O797" i="13" l="1" a="1"/>
  <c r="O798" i="13" l="1"/>
  <c r="P798" i="13"/>
  <c r="O797" i="13"/>
  <c r="P797" i="13"/>
  <c r="N801" i="13" l="1" a="1"/>
  <c r="N801" i="13" l="1"/>
  <c r="A815" i="13" s="1"/>
  <c r="N802" i="13"/>
  <c r="A816" i="13" l="1"/>
  <c r="J813" i="13" s="1"/>
  <c r="F817" i="13" l="1"/>
  <c r="G817" i="13" s="1"/>
  <c r="F815" i="13"/>
  <c r="G815" i="13" s="1"/>
  <c r="J816" i="13"/>
  <c r="F812" i="13"/>
  <c r="G812" i="13" s="1"/>
  <c r="J823" i="13"/>
  <c r="I814" i="13"/>
  <c r="F823" i="13"/>
  <c r="G823" i="13" s="1"/>
  <c r="J818" i="13"/>
  <c r="F816" i="13"/>
  <c r="G816" i="13" s="1"/>
  <c r="F818" i="13"/>
  <c r="G818" i="13" s="1"/>
  <c r="F822" i="13"/>
  <c r="G822" i="13" s="1"/>
  <c r="J821" i="13"/>
  <c r="J815" i="13"/>
  <c r="I815" i="13"/>
  <c r="I819" i="13"/>
  <c r="I813" i="13"/>
  <c r="I820" i="13"/>
  <c r="I822" i="13"/>
  <c r="I821" i="13"/>
  <c r="I823" i="13"/>
  <c r="I818" i="13"/>
  <c r="I816" i="13"/>
  <c r="I812" i="13"/>
  <c r="I817" i="13"/>
  <c r="J819" i="13"/>
  <c r="J820" i="13"/>
  <c r="F820" i="13"/>
  <c r="G820" i="13" s="1"/>
  <c r="J814" i="13"/>
  <c r="J817" i="13"/>
  <c r="J822" i="13"/>
  <c r="F813" i="13"/>
  <c r="G813" i="13" s="1"/>
  <c r="F819" i="13"/>
  <c r="G819" i="13" s="1"/>
  <c r="F814" i="13"/>
  <c r="G814" i="13" s="1"/>
  <c r="F821" i="13"/>
  <c r="G821" i="13" s="1"/>
  <c r="J812" i="13"/>
  <c r="G824" i="13" l="1" a="1"/>
  <c r="G824" i="13"/>
  <c r="L816" i="13" a="1"/>
  <c r="L812" i="13" a="1"/>
  <c r="L817" i="13" l="1"/>
  <c r="L816" i="13"/>
  <c r="M812" i="13"/>
  <c r="M813" i="13"/>
  <c r="L813" i="13"/>
  <c r="L812" i="13"/>
  <c r="O812" i="13" l="1" a="1"/>
  <c r="P812" i="13" l="1"/>
  <c r="O813" i="13"/>
  <c r="P813" i="13"/>
  <c r="O812" i="13"/>
  <c r="N816" i="13" l="1" a="1"/>
  <c r="N816" i="13" l="1"/>
  <c r="A830" i="13" s="1"/>
  <c r="N817" i="13"/>
  <c r="A831" i="13" s="1"/>
  <c r="J837" i="13" l="1"/>
  <c r="J829" i="13"/>
  <c r="J838" i="13"/>
  <c r="J828" i="13"/>
  <c r="F829" i="13"/>
  <c r="G829" i="13" s="1"/>
  <c r="J836" i="13"/>
  <c r="F837" i="13"/>
  <c r="G837" i="13" s="1"/>
  <c r="F835" i="13"/>
  <c r="G835" i="13" s="1"/>
  <c r="F831" i="13"/>
  <c r="G831" i="13" s="1"/>
  <c r="J827" i="13"/>
  <c r="F833" i="13"/>
  <c r="G833" i="13" s="1"/>
  <c r="F838" i="13"/>
  <c r="G838" i="13" s="1"/>
  <c r="J831" i="13"/>
  <c r="F836" i="13"/>
  <c r="G836" i="13" s="1"/>
  <c r="J834" i="13"/>
  <c r="F830" i="13"/>
  <c r="G830" i="13" s="1"/>
  <c r="F834" i="13"/>
  <c r="G834" i="13" s="1"/>
  <c r="J830" i="13"/>
  <c r="J833" i="13"/>
  <c r="J835" i="13"/>
  <c r="F832" i="13"/>
  <c r="G832" i="13" s="1"/>
  <c r="J832" i="13"/>
  <c r="F828" i="13"/>
  <c r="G828" i="13" s="1"/>
  <c r="F827" i="13"/>
  <c r="G827" i="13" s="1"/>
  <c r="I827" i="13"/>
  <c r="I837" i="13"/>
  <c r="I831" i="13"/>
  <c r="I828" i="13"/>
  <c r="I838" i="13"/>
  <c r="I830" i="13"/>
  <c r="I832" i="13"/>
  <c r="I834" i="13"/>
  <c r="I836" i="13"/>
  <c r="I833" i="13"/>
  <c r="I835" i="13"/>
  <c r="I829" i="13"/>
  <c r="G839" i="13" l="1" a="1"/>
  <c r="L831" i="13" a="1"/>
  <c r="L827" i="13" a="1"/>
  <c r="G839" i="13"/>
  <c r="L827" i="13" l="1"/>
  <c r="L828" i="13"/>
  <c r="M828" i="13"/>
  <c r="M827" i="13"/>
  <c r="L832" i="13"/>
  <c r="L831" i="13"/>
  <c r="O827" i="13" l="1" a="1"/>
  <c r="O827" i="13" s="1"/>
  <c r="P828" i="13" l="1"/>
  <c r="P827" i="13"/>
  <c r="O828" i="13"/>
  <c r="N831" i="13" l="1" a="1"/>
  <c r="N831" i="13" s="1"/>
  <c r="A845" i="13" s="1"/>
  <c r="N832" i="13"/>
  <c r="A846" i="13" s="1"/>
  <c r="F850" i="13" l="1"/>
  <c r="G850" i="13" s="1"/>
  <c r="J843" i="13"/>
  <c r="F848" i="13"/>
  <c r="G848" i="13" s="1"/>
  <c r="J847" i="13"/>
  <c r="F852" i="13"/>
  <c r="G852" i="13" s="1"/>
  <c r="F842" i="13"/>
  <c r="G842" i="13" s="1"/>
  <c r="F846" i="13"/>
  <c r="G846" i="13" s="1"/>
  <c r="J851" i="13"/>
  <c r="J844" i="13"/>
  <c r="F851" i="13"/>
  <c r="G851" i="13" s="1"/>
  <c r="F849" i="13"/>
  <c r="G849" i="13" s="1"/>
  <c r="J845" i="13"/>
  <c r="J848" i="13"/>
  <c r="F845" i="13"/>
  <c r="G845" i="13" s="1"/>
  <c r="J846" i="13"/>
  <c r="J852" i="13"/>
  <c r="F844" i="13"/>
  <c r="G844" i="13" s="1"/>
  <c r="F853" i="13"/>
  <c r="G853" i="13" s="1"/>
  <c r="F847" i="13"/>
  <c r="G847" i="13" s="1"/>
  <c r="J853" i="13"/>
  <c r="J850" i="13"/>
  <c r="J842" i="13"/>
  <c r="J849" i="13"/>
  <c r="F843" i="13"/>
  <c r="G843" i="13" s="1"/>
  <c r="I846" i="13"/>
  <c r="I845" i="13"/>
  <c r="I849" i="13"/>
  <c r="I851" i="13"/>
  <c r="I848" i="13"/>
  <c r="I853" i="13"/>
  <c r="I850" i="13"/>
  <c r="I847" i="13"/>
  <c r="I843" i="13"/>
  <c r="I852" i="13"/>
  <c r="I842" i="13"/>
  <c r="I844" i="13"/>
  <c r="G854" i="13" l="1" a="1"/>
  <c r="G854" i="13" s="1"/>
  <c r="L842" i="13" a="1"/>
  <c r="L846" i="13" a="1"/>
  <c r="L843" i="13" l="1"/>
  <c r="M842" i="13"/>
  <c r="M843" i="13"/>
  <c r="L842" i="13"/>
  <c r="L847" i="13"/>
  <c r="L846" i="13"/>
  <c r="O842" i="13" l="1" a="1"/>
  <c r="O842" i="13" l="1"/>
  <c r="P842" i="13"/>
  <c r="O843" i="13"/>
  <c r="P843" i="13"/>
  <c r="N846" i="13" l="1" a="1"/>
  <c r="N847" i="13" s="1"/>
  <c r="A861" i="13" s="1"/>
  <c r="N846" i="13" l="1"/>
  <c r="A860" i="13" s="1"/>
  <c r="J867" i="13" s="1"/>
  <c r="I861" i="13"/>
  <c r="I866" i="13"/>
  <c r="I863" i="13"/>
  <c r="I860" i="13"/>
  <c r="I857" i="13"/>
  <c r="I867" i="13"/>
  <c r="I862" i="13"/>
  <c r="I868" i="13"/>
  <c r="I864" i="13"/>
  <c r="I858" i="13"/>
  <c r="I865" i="13"/>
  <c r="I859" i="13"/>
  <c r="F859" i="13" l="1"/>
  <c r="G859" i="13" s="1"/>
  <c r="F864" i="13"/>
  <c r="G864" i="13" s="1"/>
  <c r="F857" i="13"/>
  <c r="G857" i="13" s="1"/>
  <c r="J864" i="13"/>
  <c r="F868" i="13"/>
  <c r="G868" i="13" s="1"/>
  <c r="J863" i="13"/>
  <c r="F862" i="13"/>
  <c r="G862" i="13" s="1"/>
  <c r="F861" i="13"/>
  <c r="G861" i="13" s="1"/>
  <c r="F858" i="13"/>
  <c r="G858" i="13" s="1"/>
  <c r="J860" i="13"/>
  <c r="J859" i="13"/>
  <c r="F867" i="13"/>
  <c r="G867" i="13" s="1"/>
  <c r="F863" i="13"/>
  <c r="G863" i="13" s="1"/>
  <c r="J857" i="13"/>
  <c r="J868" i="13"/>
  <c r="J865" i="13"/>
  <c r="F866" i="13"/>
  <c r="G866" i="13" s="1"/>
  <c r="F865" i="13"/>
  <c r="G865" i="13" s="1"/>
  <c r="J866" i="13"/>
  <c r="J862" i="13"/>
  <c r="J858" i="13"/>
  <c r="J861" i="13"/>
  <c r="F860" i="13"/>
  <c r="G860" i="13" s="1"/>
  <c r="G869" i="13" l="1" a="1"/>
  <c r="L857" i="13" a="1"/>
  <c r="L857" i="13" s="1"/>
  <c r="G869" i="13"/>
  <c r="L861" i="13" a="1"/>
  <c r="L862" i="13" s="1"/>
  <c r="L858" i="13" l="1"/>
  <c r="M858" i="13"/>
  <c r="M857" i="13"/>
  <c r="O857" i="13" s="1" a="1"/>
  <c r="P857" i="13" s="1"/>
  <c r="L861" i="13"/>
  <c r="O858" i="13" l="1"/>
  <c r="P858" i="13"/>
  <c r="O857" i="13"/>
  <c r="N861" i="13" l="1" a="1"/>
  <c r="N861" i="13"/>
  <c r="A875" i="13" s="1"/>
  <c r="N862" i="13"/>
  <c r="A876" i="13" s="1"/>
  <c r="J873" i="13" l="1"/>
  <c r="F879" i="13"/>
  <c r="G879" i="13" s="1"/>
  <c r="J874" i="13"/>
  <c r="J872" i="13"/>
  <c r="J878" i="13"/>
  <c r="F875" i="13"/>
  <c r="G875" i="13" s="1"/>
  <c r="F880" i="13"/>
  <c r="G880" i="13" s="1"/>
  <c r="J880" i="13"/>
  <c r="F872" i="13"/>
  <c r="G872" i="13" s="1"/>
  <c r="F881" i="13"/>
  <c r="G881" i="13" s="1"/>
  <c r="J875" i="13"/>
  <c r="F883" i="13"/>
  <c r="G883" i="13" s="1"/>
  <c r="F876" i="13"/>
  <c r="G876" i="13" s="1"/>
  <c r="F878" i="13"/>
  <c r="G878" i="13" s="1"/>
  <c r="J882" i="13"/>
  <c r="F873" i="13"/>
  <c r="G873" i="13" s="1"/>
  <c r="F877" i="13"/>
  <c r="G877" i="13" s="1"/>
  <c r="F882" i="13"/>
  <c r="G882" i="13" s="1"/>
  <c r="J881" i="13"/>
  <c r="J879" i="13"/>
  <c r="J883" i="13"/>
  <c r="J877" i="13"/>
  <c r="J876" i="13"/>
  <c r="F874" i="13"/>
  <c r="G874" i="13" s="1"/>
  <c r="I882" i="13"/>
  <c r="I883" i="13"/>
  <c r="I872" i="13"/>
  <c r="I878" i="13"/>
  <c r="I877" i="13"/>
  <c r="I873" i="13"/>
  <c r="I880" i="13"/>
  <c r="I874" i="13"/>
  <c r="I881" i="13"/>
  <c r="I875" i="13"/>
  <c r="I879" i="13"/>
  <c r="I876" i="13"/>
  <c r="G884" i="13" l="1" a="1"/>
  <c r="G884" i="13" s="1"/>
  <c r="L872" i="13" a="1"/>
  <c r="L876" i="13" a="1"/>
  <c r="M873" i="13" l="1"/>
  <c r="L873" i="13"/>
  <c r="L872" i="13"/>
  <c r="M872" i="13"/>
  <c r="L876" i="13"/>
  <c r="L877" i="13"/>
  <c r="O872" i="13" l="1" a="1"/>
  <c r="O872" i="13" l="1"/>
  <c r="O873" i="13"/>
  <c r="P872" i="13"/>
  <c r="P873" i="13"/>
  <c r="N876" i="13" l="1" a="1"/>
  <c r="N876" i="13" l="1"/>
  <c r="A890" i="13" s="1"/>
  <c r="N877" i="13"/>
  <c r="A891" i="13" s="1"/>
  <c r="J894" i="13" l="1"/>
  <c r="F895" i="13"/>
  <c r="G895" i="13" s="1"/>
  <c r="J892" i="13"/>
  <c r="J891" i="13"/>
  <c r="F893" i="13"/>
  <c r="G893" i="13" s="1"/>
  <c r="J893" i="13"/>
  <c r="F892" i="13"/>
  <c r="G892" i="13" s="1"/>
  <c r="F889" i="13"/>
  <c r="G889" i="13" s="1"/>
  <c r="J890" i="13"/>
  <c r="F891" i="13"/>
  <c r="G891" i="13" s="1"/>
  <c r="J897" i="13"/>
  <c r="J898" i="13"/>
  <c r="F890" i="13"/>
  <c r="G890" i="13" s="1"/>
  <c r="J888" i="13"/>
  <c r="F896" i="13"/>
  <c r="G896" i="13" s="1"/>
  <c r="F887" i="13"/>
  <c r="G887" i="13" s="1"/>
  <c r="J895" i="13"/>
  <c r="F888" i="13"/>
  <c r="G888" i="13" s="1"/>
  <c r="J887" i="13"/>
  <c r="F898" i="13"/>
  <c r="G898" i="13" s="1"/>
  <c r="J889" i="13"/>
  <c r="J896" i="13"/>
  <c r="F894" i="13"/>
  <c r="G894" i="13" s="1"/>
  <c r="F897" i="13"/>
  <c r="G897" i="13" s="1"/>
  <c r="I888" i="13"/>
  <c r="I897" i="13"/>
  <c r="I894" i="13"/>
  <c r="I895" i="13"/>
  <c r="I891" i="13"/>
  <c r="I893" i="13"/>
  <c r="I887" i="13"/>
  <c r="I896" i="13"/>
  <c r="I890" i="13"/>
  <c r="I889" i="13"/>
  <c r="I898" i="13"/>
  <c r="I892" i="13"/>
  <c r="G899" i="13" l="1" a="1"/>
  <c r="L891" i="13" a="1"/>
  <c r="L887" i="13" a="1"/>
  <c r="G899" i="13"/>
  <c r="L892" i="13" l="1"/>
  <c r="L891" i="13"/>
  <c r="L888" i="13"/>
  <c r="L887" i="13"/>
  <c r="M887" i="13"/>
  <c r="M888" i="13"/>
  <c r="O887" i="13" l="1" a="1"/>
  <c r="O888" i="13" l="1"/>
  <c r="O887" i="13"/>
  <c r="P888" i="13"/>
  <c r="P887" i="13"/>
  <c r="N891" i="13" l="1" a="1"/>
  <c r="N891" i="13" s="1"/>
  <c r="A905" i="13" s="1"/>
  <c r="N892" i="13" l="1"/>
  <c r="A906" i="13" s="1"/>
  <c r="F907" i="13" s="1"/>
  <c r="G907" i="13" s="1"/>
  <c r="I905" i="13"/>
  <c r="I909" i="13"/>
  <c r="F909" i="13" l="1"/>
  <c r="G909" i="13" s="1"/>
  <c r="I906" i="13"/>
  <c r="F910" i="13"/>
  <c r="G910" i="13" s="1"/>
  <c r="J910" i="13"/>
  <c r="I907" i="13"/>
  <c r="F903" i="13"/>
  <c r="G903" i="13" s="1"/>
  <c r="J902" i="13"/>
  <c r="I903" i="13"/>
  <c r="I910" i="13"/>
  <c r="F902" i="13"/>
  <c r="G902" i="13" s="1"/>
  <c r="I902" i="13"/>
  <c r="I912" i="13"/>
  <c r="I911" i="13"/>
  <c r="F905" i="13"/>
  <c r="G905" i="13" s="1"/>
  <c r="J906" i="13"/>
  <c r="J907" i="13"/>
  <c r="F906" i="13"/>
  <c r="G906" i="13" s="1"/>
  <c r="F904" i="13"/>
  <c r="G904" i="13" s="1"/>
  <c r="F911" i="13"/>
  <c r="G911" i="13" s="1"/>
  <c r="F912" i="13"/>
  <c r="G912" i="13" s="1"/>
  <c r="J913" i="13"/>
  <c r="J909" i="13"/>
  <c r="J905" i="13"/>
  <c r="F908" i="13"/>
  <c r="G908" i="13" s="1"/>
  <c r="J908" i="13"/>
  <c r="I908" i="13"/>
  <c r="I913" i="13"/>
  <c r="I904" i="13"/>
  <c r="J903" i="13"/>
  <c r="F913" i="13"/>
  <c r="G913" i="13" s="1"/>
  <c r="J911" i="13"/>
  <c r="J912" i="13"/>
  <c r="J904" i="13"/>
  <c r="G914" i="13" l="1" a="1"/>
  <c r="L906" i="13" a="1"/>
  <c r="L906" i="13" s="1"/>
  <c r="G914" i="13"/>
  <c r="L902" i="13" a="1"/>
  <c r="M903" i="13" s="1"/>
  <c r="L907" i="13" l="1"/>
  <c r="L903" i="13"/>
  <c r="M902" i="13"/>
  <c r="L902" i="13"/>
  <c r="O902" i="13" a="1"/>
  <c r="P903" i="13" l="1"/>
  <c r="O902" i="13"/>
  <c r="O903" i="13"/>
  <c r="P902" i="13"/>
  <c r="N906" i="13" l="1" a="1"/>
  <c r="N907" i="13" s="1"/>
  <c r="A921" i="13" s="1"/>
  <c r="N906" i="13" l="1"/>
  <c r="I921" i="13"/>
  <c r="I924" i="13"/>
  <c r="I917" i="13"/>
  <c r="I918" i="13"/>
  <c r="I922" i="13"/>
  <c r="I925" i="13"/>
  <c r="I920" i="13"/>
  <c r="I928" i="13"/>
  <c r="I927" i="13"/>
  <c r="I919" i="13"/>
  <c r="I926" i="13"/>
  <c r="I923" i="13"/>
  <c r="A920" i="13" l="1"/>
  <c r="J928" i="13" l="1"/>
  <c r="J926" i="13"/>
  <c r="J920" i="13"/>
  <c r="F920" i="13"/>
  <c r="G920" i="13" s="1"/>
  <c r="J925" i="13"/>
  <c r="J918" i="13"/>
  <c r="F927" i="13"/>
  <c r="G927" i="13" s="1"/>
  <c r="F924" i="13"/>
  <c r="G924" i="13" s="1"/>
  <c r="J917" i="13"/>
  <c r="F919" i="13"/>
  <c r="G919" i="13" s="1"/>
  <c r="F928" i="13"/>
  <c r="G928" i="13" s="1"/>
  <c r="F922" i="13"/>
  <c r="G922" i="13" s="1"/>
  <c r="F921" i="13"/>
  <c r="G921" i="13" s="1"/>
  <c r="J924" i="13"/>
  <c r="F926" i="13"/>
  <c r="G926" i="13" s="1"/>
  <c r="J921" i="13"/>
  <c r="F917" i="13"/>
  <c r="G917" i="13" s="1"/>
  <c r="J923" i="13"/>
  <c r="J919" i="13"/>
  <c r="F925" i="13"/>
  <c r="G925" i="13" s="1"/>
  <c r="J922" i="13"/>
  <c r="J927" i="13"/>
  <c r="F918" i="13"/>
  <c r="G918" i="13" s="1"/>
  <c r="F923" i="13"/>
  <c r="G923" i="13" s="1"/>
  <c r="G929" i="13" l="1" a="1"/>
  <c r="L917" i="13" a="1"/>
  <c r="L917" i="13" s="1"/>
  <c r="G929" i="13"/>
  <c r="L921" i="13" a="1"/>
  <c r="M917" i="13" l="1"/>
  <c r="O917" i="13" s="1" a="1"/>
  <c r="P917" i="13" s="1"/>
  <c r="M918" i="13"/>
  <c r="L918" i="13"/>
  <c r="L921" i="13"/>
  <c r="L922" i="13"/>
  <c r="O918" i="13" l="1"/>
  <c r="O917" i="13"/>
  <c r="P918" i="13"/>
  <c r="N921" i="13" l="1" a="1"/>
  <c r="N922" i="13" s="1"/>
  <c r="A936" i="13" s="1"/>
  <c r="N921" i="13" l="1"/>
  <c r="A935" i="13" s="1"/>
  <c r="J943" i="13" s="1"/>
  <c r="J939" i="13"/>
  <c r="F935" i="13"/>
  <c r="G935" i="13" s="1"/>
  <c r="J932" i="13"/>
  <c r="J937" i="13"/>
  <c r="F940" i="13"/>
  <c r="G940" i="13" s="1"/>
  <c r="J940" i="13"/>
  <c r="I941" i="13"/>
  <c r="I937" i="13"/>
  <c r="I934" i="13"/>
  <c r="I933" i="13"/>
  <c r="I942" i="13"/>
  <c r="I932" i="13"/>
  <c r="I943" i="13"/>
  <c r="I939" i="13"/>
  <c r="I938" i="13"/>
  <c r="I935" i="13"/>
  <c r="I940" i="13"/>
  <c r="I936" i="13"/>
  <c r="J941" i="13" l="1"/>
  <c r="J936" i="13"/>
  <c r="F936" i="13"/>
  <c r="G936" i="13" s="1"/>
  <c r="F937" i="13"/>
  <c r="G937" i="13" s="1"/>
  <c r="F938" i="13"/>
  <c r="G938" i="13" s="1"/>
  <c r="J942" i="13"/>
  <c r="F943" i="13"/>
  <c r="G943" i="13" s="1"/>
  <c r="F939" i="13"/>
  <c r="G939" i="13" s="1"/>
  <c r="J934" i="13"/>
  <c r="F933" i="13"/>
  <c r="G933" i="13" s="1"/>
  <c r="J938" i="13"/>
  <c r="J935" i="13"/>
  <c r="F934" i="13"/>
  <c r="G934" i="13" s="1"/>
  <c r="J933" i="13"/>
  <c r="L932" i="13" s="1" a="1"/>
  <c r="F932" i="13"/>
  <c r="G932" i="13" s="1"/>
  <c r="F942" i="13"/>
  <c r="G942" i="13" s="1"/>
  <c r="F941" i="13"/>
  <c r="G941" i="13" s="1"/>
  <c r="G944" i="13" l="1" a="1"/>
  <c r="G944" i="13" s="1"/>
  <c r="L936" i="13" a="1"/>
  <c r="L936" i="13" s="1"/>
  <c r="M933" i="13"/>
  <c r="M932" i="13"/>
  <c r="L932" i="13"/>
  <c r="L933" i="13"/>
  <c r="L937" i="13" l="1"/>
  <c r="O932" i="13" a="1"/>
  <c r="P932" i="13" l="1"/>
  <c r="O933" i="13"/>
  <c r="O932" i="13"/>
  <c r="P933" i="13"/>
  <c r="N936" i="13" l="1" a="1"/>
  <c r="N937" i="13" l="1"/>
  <c r="A951" i="13" s="1"/>
  <c r="N936" i="13"/>
  <c r="A950" i="13" s="1"/>
  <c r="J956" i="13" l="1"/>
  <c r="J952" i="13"/>
  <c r="F957" i="13"/>
  <c r="G957" i="13" s="1"/>
  <c r="F949" i="13"/>
  <c r="G949" i="13" s="1"/>
  <c r="F950" i="13"/>
  <c r="G950" i="13" s="1"/>
  <c r="F958" i="13"/>
  <c r="G958" i="13" s="1"/>
  <c r="J954" i="13"/>
  <c r="F948" i="13"/>
  <c r="G948" i="13" s="1"/>
  <c r="J949" i="13"/>
  <c r="J953" i="13"/>
  <c r="F952" i="13"/>
  <c r="G952" i="13" s="1"/>
  <c r="J947" i="13"/>
  <c r="F956" i="13"/>
  <c r="G956" i="13" s="1"/>
  <c r="J950" i="13"/>
  <c r="J958" i="13"/>
  <c r="F955" i="13"/>
  <c r="G955" i="13" s="1"/>
  <c r="J951" i="13"/>
  <c r="F953" i="13"/>
  <c r="G953" i="13" s="1"/>
  <c r="F947" i="13"/>
  <c r="G947" i="13" s="1"/>
  <c r="J957" i="13"/>
  <c r="F954" i="13"/>
  <c r="G954" i="13" s="1"/>
  <c r="F951" i="13"/>
  <c r="G951" i="13" s="1"/>
  <c r="J955" i="13"/>
  <c r="J948" i="13"/>
  <c r="I957" i="13"/>
  <c r="I951" i="13"/>
  <c r="I954" i="13"/>
  <c r="I950" i="13"/>
  <c r="I956" i="13"/>
  <c r="I948" i="13"/>
  <c r="I955" i="13"/>
  <c r="I953" i="13"/>
  <c r="I949" i="13"/>
  <c r="I952" i="13"/>
  <c r="I958" i="13"/>
  <c r="I947" i="13"/>
  <c r="G959" i="13" l="1" a="1"/>
  <c r="G959" i="13" s="1"/>
  <c r="L951" i="13" a="1"/>
  <c r="L947" i="13" a="1"/>
  <c r="L952" i="13" l="1"/>
  <c r="L951" i="13"/>
  <c r="M948" i="13"/>
  <c r="M947" i="13"/>
  <c r="L948" i="13"/>
  <c r="L947" i="13"/>
  <c r="O947" i="13" l="1" a="1"/>
  <c r="P948" i="13" s="1"/>
  <c r="O947" i="13" l="1"/>
  <c r="P947" i="13"/>
  <c r="O948" i="13"/>
  <c r="N951" i="13" l="1" a="1"/>
  <c r="N952" i="13" s="1"/>
  <c r="A966" i="13" s="1"/>
  <c r="I969" i="13"/>
  <c r="I965" i="13"/>
  <c r="I963" i="13"/>
  <c r="I973" i="13"/>
  <c r="I971" i="13"/>
  <c r="I972" i="13"/>
  <c r="I962" i="13"/>
  <c r="I964" i="13"/>
  <c r="I966" i="13"/>
  <c r="I970" i="13"/>
  <c r="I968" i="13"/>
  <c r="I967" i="13"/>
  <c r="N951" i="13" l="1"/>
  <c r="A965" i="13" s="1"/>
  <c r="F971" i="13" s="1"/>
  <c r="G971" i="13" s="1"/>
  <c r="J968" i="13"/>
  <c r="F964" i="13"/>
  <c r="G964" i="13" s="1"/>
  <c r="J971" i="13"/>
  <c r="J973" i="13"/>
  <c r="F968" i="13"/>
  <c r="G968" i="13" s="1"/>
  <c r="J969" i="13"/>
  <c r="J964" i="13"/>
  <c r="F966" i="13"/>
  <c r="G966" i="13" s="1"/>
  <c r="J967" i="13"/>
  <c r="J970" i="13"/>
  <c r="J965" i="13"/>
  <c r="F963" i="13"/>
  <c r="G963" i="13" s="1"/>
  <c r="F962" i="13"/>
  <c r="G962" i="13" s="1"/>
  <c r="G974" i="13" s="1" a="1"/>
  <c r="F967" i="13"/>
  <c r="G967" i="13" s="1"/>
  <c r="J972" i="13"/>
  <c r="F973" i="13"/>
  <c r="G973" i="13" s="1"/>
  <c r="J966" i="13"/>
  <c r="F970" i="13"/>
  <c r="G970" i="13" s="1"/>
  <c r="F972" i="13"/>
  <c r="G972" i="13" s="1"/>
  <c r="J963" i="13"/>
  <c r="F965" i="13"/>
  <c r="G965" i="13" s="1"/>
  <c r="F969" i="13"/>
  <c r="G969" i="13" s="1"/>
  <c r="J962" i="13"/>
  <c r="L966" i="13" l="1" a="1"/>
  <c r="L962" i="13" a="1"/>
  <c r="M962" i="13" s="1"/>
  <c r="G974" i="13"/>
  <c r="L967" i="13"/>
  <c r="L966" i="13"/>
  <c r="L962" i="13" l="1"/>
  <c r="M963" i="13"/>
  <c r="L963" i="13"/>
  <c r="O962" i="13" l="1" a="1"/>
  <c r="O962" i="13"/>
  <c r="N966" i="13" s="1" a="1"/>
  <c r="O963" i="13"/>
  <c r="P962" i="13"/>
  <c r="P963" i="13"/>
  <c r="N967" i="13" l="1"/>
  <c r="A981" i="13" s="1"/>
  <c r="N966" i="13"/>
  <c r="A980" i="13" s="1"/>
  <c r="I982" i="13" l="1"/>
  <c r="I988" i="13"/>
  <c r="I983" i="13"/>
  <c r="I984" i="13"/>
  <c r="I985" i="13"/>
  <c r="I977" i="13"/>
  <c r="I980" i="13"/>
  <c r="I978" i="13"/>
  <c r="I987" i="13"/>
  <c r="I979" i="13"/>
  <c r="I981" i="13"/>
  <c r="I986" i="13"/>
  <c r="J978" i="13"/>
  <c r="J985" i="13"/>
  <c r="J987" i="13"/>
  <c r="F986" i="13"/>
  <c r="G986" i="13" s="1"/>
  <c r="J983" i="13"/>
  <c r="F987" i="13"/>
  <c r="G987" i="13" s="1"/>
  <c r="F984" i="13"/>
  <c r="G984" i="13" s="1"/>
  <c r="F978" i="13"/>
  <c r="G978" i="13" s="1"/>
  <c r="F985" i="13"/>
  <c r="G985" i="13" s="1"/>
  <c r="F988" i="13"/>
  <c r="G988" i="13" s="1"/>
  <c r="F980" i="13"/>
  <c r="G980" i="13" s="1"/>
  <c r="F983" i="13"/>
  <c r="G983" i="13" s="1"/>
  <c r="J988" i="13"/>
  <c r="J979" i="13"/>
  <c r="F979" i="13"/>
  <c r="G979" i="13" s="1"/>
  <c r="J984" i="13"/>
  <c r="J982" i="13"/>
  <c r="J980" i="13"/>
  <c r="F981" i="13"/>
  <c r="G981" i="13" s="1"/>
  <c r="F982" i="13"/>
  <c r="G982" i="13" s="1"/>
  <c r="F977" i="13"/>
  <c r="G977" i="13" s="1"/>
  <c r="J986" i="13"/>
  <c r="J977" i="13"/>
  <c r="J981" i="13"/>
  <c r="G989" i="13" l="1" a="1"/>
  <c r="G989" i="13" s="1"/>
  <c r="L981" i="13" a="1"/>
  <c r="L977" i="13" a="1"/>
  <c r="L981" i="13" l="1"/>
  <c r="L982" i="13"/>
  <c r="L977" i="13"/>
  <c r="L978" i="13"/>
  <c r="M977" i="13"/>
  <c r="M978" i="13"/>
  <c r="O977" i="13" l="1" a="1"/>
  <c r="O977" i="13" l="1"/>
  <c r="O978" i="13"/>
  <c r="P977" i="13"/>
  <c r="P978" i="13"/>
  <c r="N981" i="13" l="1" a="1"/>
  <c r="N981" i="13" l="1"/>
  <c r="A995" i="13" s="1"/>
  <c r="N982" i="13"/>
  <c r="A996" i="13" s="1"/>
  <c r="F996" i="13" l="1"/>
  <c r="G996" i="13" s="1"/>
  <c r="J996" i="13"/>
  <c r="F995" i="13"/>
  <c r="G995" i="13" s="1"/>
  <c r="J997" i="13"/>
  <c r="F998" i="13"/>
  <c r="G998" i="13" s="1"/>
  <c r="J999" i="13"/>
  <c r="F992" i="13"/>
  <c r="G992" i="13" s="1"/>
  <c r="F1001" i="13"/>
  <c r="G1001" i="13" s="1"/>
  <c r="J1002" i="13"/>
  <c r="F999" i="13"/>
  <c r="G999" i="13" s="1"/>
  <c r="J994" i="13"/>
  <c r="J992" i="13"/>
  <c r="J998" i="13"/>
  <c r="F1000" i="13"/>
  <c r="G1000" i="13" s="1"/>
  <c r="F993" i="13"/>
  <c r="G993" i="13" s="1"/>
  <c r="J993" i="13"/>
  <c r="F1002" i="13"/>
  <c r="G1002" i="13" s="1"/>
  <c r="J1000" i="13"/>
  <c r="F1003" i="13"/>
  <c r="G1003" i="13" s="1"/>
  <c r="F994" i="13"/>
  <c r="G994" i="13" s="1"/>
  <c r="F997" i="13"/>
  <c r="G997" i="13" s="1"/>
  <c r="J1003" i="13"/>
  <c r="J995" i="13"/>
  <c r="J1001" i="13"/>
  <c r="I993" i="13"/>
  <c r="I1002" i="13"/>
  <c r="I997" i="13"/>
  <c r="I994" i="13"/>
  <c r="I996" i="13"/>
  <c r="I1000" i="13"/>
  <c r="I999" i="13"/>
  <c r="I1001" i="13"/>
  <c r="I992" i="13"/>
  <c r="I1003" i="13"/>
  <c r="I995" i="13"/>
  <c r="I998" i="13"/>
  <c r="G1004" i="13" l="1" a="1"/>
  <c r="G1004" i="13" s="1"/>
  <c r="L996" i="13" a="1"/>
  <c r="L992" i="13" a="1"/>
  <c r="L992" i="13" l="1"/>
  <c r="M993" i="13"/>
  <c r="L993" i="13"/>
  <c r="M992" i="13"/>
  <c r="L997" i="13"/>
  <c r="L996" i="13"/>
  <c r="O992" i="13" l="1" a="1"/>
  <c r="O993" i="13" l="1"/>
  <c r="P993" i="13"/>
  <c r="O992" i="13"/>
  <c r="P992" i="13"/>
  <c r="N996" i="13" l="1" a="1"/>
  <c r="N996" i="13" l="1"/>
  <c r="A1010" i="13" s="1"/>
  <c r="N997" i="13"/>
  <c r="A1011" i="13" s="1"/>
  <c r="I1010" i="13" l="1"/>
  <c r="I1014" i="13"/>
  <c r="I1017" i="13"/>
  <c r="I1013" i="13"/>
  <c r="I1011" i="13"/>
  <c r="I1018" i="13"/>
  <c r="I1009" i="13"/>
  <c r="I1008" i="13"/>
  <c r="I1015" i="13"/>
  <c r="I1007" i="13"/>
  <c r="I1016" i="13"/>
  <c r="I1012" i="13"/>
  <c r="F1010" i="13"/>
  <c r="G1010" i="13" s="1"/>
  <c r="F1008" i="13"/>
  <c r="G1008" i="13" s="1"/>
  <c r="F1013" i="13"/>
  <c r="G1013" i="13" s="1"/>
  <c r="J1018" i="13"/>
  <c r="F1016" i="13"/>
  <c r="G1016" i="13" s="1"/>
  <c r="F1014" i="13"/>
  <c r="G1014" i="13" s="1"/>
  <c r="F1018" i="13"/>
  <c r="G1018" i="13" s="1"/>
  <c r="J1017" i="13"/>
  <c r="F1007" i="13"/>
  <c r="G1007" i="13" s="1"/>
  <c r="F1009" i="13"/>
  <c r="G1009" i="13" s="1"/>
  <c r="J1012" i="13"/>
  <c r="F1012" i="13"/>
  <c r="G1012" i="13" s="1"/>
  <c r="J1009" i="13"/>
  <c r="J1008" i="13"/>
  <c r="J1013" i="13"/>
  <c r="J1014" i="13"/>
  <c r="F1011" i="13"/>
  <c r="G1011" i="13" s="1"/>
  <c r="J1015" i="13"/>
  <c r="J1016" i="13"/>
  <c r="J1010" i="13"/>
  <c r="J1011" i="13"/>
  <c r="F1017" i="13"/>
  <c r="G1017" i="13" s="1"/>
  <c r="F1015" i="13"/>
  <c r="G1015" i="13" s="1"/>
  <c r="J1007" i="13"/>
  <c r="G1019" i="13" l="1" a="1"/>
  <c r="G1019" i="13" s="1"/>
  <c r="L1007" i="13" a="1"/>
  <c r="L1011" i="13" a="1"/>
  <c r="M1008" i="13" l="1"/>
  <c r="M1007" i="13"/>
  <c r="L1007" i="13"/>
  <c r="L1008" i="13"/>
  <c r="L1011" i="13"/>
  <c r="L1012" i="13"/>
  <c r="O1007" i="13" l="1" a="1"/>
  <c r="O1008" i="13" l="1"/>
  <c r="P1008" i="13"/>
  <c r="O1007" i="13"/>
  <c r="P1007" i="13"/>
  <c r="N1011" i="13" l="1" a="1"/>
  <c r="N1011" i="13" l="1"/>
  <c r="A1025" i="13" s="1"/>
  <c r="N1012" i="13"/>
  <c r="A1026" i="13" s="1"/>
  <c r="J1033" i="13" l="1"/>
  <c r="J1025" i="13"/>
  <c r="F1025" i="13"/>
  <c r="G1025" i="13" s="1"/>
  <c r="J1023" i="13"/>
  <c r="J1029" i="13"/>
  <c r="F1027" i="13"/>
  <c r="G1027" i="13" s="1"/>
  <c r="J1026" i="13"/>
  <c r="F1022" i="13"/>
  <c r="G1022" i="13" s="1"/>
  <c r="J1032" i="13"/>
  <c r="J1028" i="13"/>
  <c r="J1031" i="13"/>
  <c r="F1030" i="13"/>
  <c r="G1030" i="13" s="1"/>
  <c r="J1024" i="13"/>
  <c r="F1031" i="13"/>
  <c r="G1031" i="13" s="1"/>
  <c r="F1032" i="13"/>
  <c r="G1032" i="13" s="1"/>
  <c r="F1033" i="13"/>
  <c r="G1033" i="13" s="1"/>
  <c r="J1027" i="13"/>
  <c r="J1030" i="13"/>
  <c r="F1023" i="13"/>
  <c r="G1023" i="13" s="1"/>
  <c r="F1029" i="13"/>
  <c r="G1029" i="13" s="1"/>
  <c r="F1028" i="13"/>
  <c r="G1028" i="13" s="1"/>
  <c r="F1026" i="13"/>
  <c r="G1026" i="13" s="1"/>
  <c r="F1024" i="13"/>
  <c r="G1024" i="13" s="1"/>
  <c r="J1022" i="13"/>
  <c r="I1030" i="13"/>
  <c r="I1032" i="13"/>
  <c r="I1031" i="13"/>
  <c r="I1029" i="13"/>
  <c r="I1022" i="13"/>
  <c r="I1027" i="13"/>
  <c r="I1024" i="13"/>
  <c r="I1025" i="13"/>
  <c r="I1026" i="13"/>
  <c r="I1033" i="13"/>
  <c r="I1028" i="13"/>
  <c r="I1023" i="13"/>
  <c r="G1034" i="13" l="1" a="1"/>
  <c r="L1026" i="13" a="1"/>
  <c r="L1022" i="13" a="1"/>
  <c r="G1034" i="13"/>
  <c r="L1026" i="13" l="1"/>
  <c r="L1027" i="13"/>
  <c r="L1023" i="13"/>
  <c r="M1023" i="13"/>
  <c r="M1022" i="13"/>
  <c r="L1022" i="13"/>
  <c r="O1022" i="13" l="1" a="1"/>
  <c r="O1022" i="13" s="1"/>
  <c r="P1023" i="13" l="1"/>
  <c r="P1022" i="13"/>
  <c r="O1023" i="13"/>
  <c r="N1026" i="13" l="1" a="1"/>
  <c r="N1027" i="13" s="1"/>
  <c r="A1041" i="13" s="1"/>
  <c r="I1048" i="13" l="1"/>
  <c r="I1041" i="13"/>
  <c r="I1039" i="13"/>
  <c r="I1037" i="13"/>
  <c r="I1038" i="13"/>
  <c r="I1040" i="13"/>
  <c r="I1045" i="13"/>
  <c r="I1047" i="13"/>
  <c r="I1044" i="13"/>
  <c r="I1043" i="13"/>
  <c r="I1042" i="13"/>
  <c r="I1046" i="13"/>
  <c r="N1026" i="13"/>
  <c r="A1040" i="13" s="1"/>
  <c r="F1041" i="13" l="1"/>
  <c r="G1041" i="13" s="1"/>
  <c r="F1042" i="13"/>
  <c r="G1042" i="13" s="1"/>
  <c r="F1046" i="13"/>
  <c r="G1046" i="13" s="1"/>
  <c r="J1042" i="13"/>
  <c r="J1046" i="13"/>
  <c r="J1041" i="13"/>
  <c r="F1044" i="13"/>
  <c r="G1044" i="13" s="1"/>
  <c r="J1044" i="13"/>
  <c r="J1047" i="13"/>
  <c r="J1040" i="13"/>
  <c r="F1045" i="13"/>
  <c r="G1045" i="13" s="1"/>
  <c r="J1039" i="13"/>
  <c r="J1045" i="13"/>
  <c r="F1040" i="13"/>
  <c r="G1040" i="13" s="1"/>
  <c r="F1037" i="13"/>
  <c r="G1037" i="13" s="1"/>
  <c r="G1049" i="13" s="1" a="1"/>
  <c r="F1039" i="13"/>
  <c r="G1039" i="13" s="1"/>
  <c r="J1038" i="13"/>
  <c r="J1037" i="13"/>
  <c r="F1038" i="13"/>
  <c r="G1038" i="13" s="1"/>
  <c r="F1043" i="13"/>
  <c r="G1043" i="13" s="1"/>
  <c r="F1047" i="13"/>
  <c r="G1047" i="13" s="1"/>
  <c r="J1043" i="13"/>
  <c r="J1048" i="13"/>
  <c r="F1048" i="13"/>
  <c r="G1048" i="13" s="1"/>
  <c r="L1037" i="13" l="1" a="1"/>
  <c r="L1038" i="13" s="1"/>
  <c r="L1041" i="13" a="1"/>
  <c r="L1041" i="13" s="1"/>
  <c r="G1049" i="13"/>
  <c r="M1038" i="13" l="1"/>
  <c r="M1037" i="13"/>
  <c r="L1037" i="13"/>
  <c r="O1037" i="13" s="1" a="1"/>
  <c r="L1042" i="13"/>
  <c r="O1038" i="13" l="1"/>
  <c r="O1037" i="13"/>
  <c r="P1037" i="13"/>
  <c r="P1038" i="13"/>
  <c r="N1041" i="13" l="1" a="1"/>
  <c r="N1042" i="13" l="1"/>
  <c r="A1056" i="13" s="1"/>
  <c r="N1041" i="13"/>
  <c r="A1055" i="13" s="1"/>
  <c r="I1052" i="13" l="1"/>
  <c r="I1062" i="13"/>
  <c r="I1061" i="13"/>
  <c r="I1060" i="13"/>
  <c r="I1059" i="13"/>
  <c r="I1056" i="13"/>
  <c r="I1058" i="13"/>
  <c r="I1057" i="13"/>
  <c r="I1063" i="13"/>
  <c r="I1053" i="13"/>
  <c r="I1055" i="13"/>
  <c r="I1054" i="13"/>
  <c r="F1063" i="13"/>
  <c r="G1063" i="13" s="1"/>
  <c r="J1053" i="13"/>
  <c r="J1056" i="13"/>
  <c r="J1058" i="13"/>
  <c r="F1057" i="13"/>
  <c r="G1057" i="13" s="1"/>
  <c r="J1060" i="13"/>
  <c r="J1052" i="13"/>
  <c r="J1062" i="13"/>
  <c r="F1053" i="13"/>
  <c r="G1053" i="13" s="1"/>
  <c r="J1057" i="13"/>
  <c r="F1058" i="13"/>
  <c r="G1058" i="13" s="1"/>
  <c r="F1054" i="13"/>
  <c r="G1054" i="13" s="1"/>
  <c r="F1060" i="13"/>
  <c r="G1060" i="13" s="1"/>
  <c r="J1061" i="13"/>
  <c r="J1063" i="13"/>
  <c r="J1059" i="13"/>
  <c r="F1061" i="13"/>
  <c r="G1061" i="13" s="1"/>
  <c r="J1055" i="13"/>
  <c r="F1052" i="13"/>
  <c r="G1052" i="13" s="1"/>
  <c r="F1055" i="13"/>
  <c r="G1055" i="13" s="1"/>
  <c r="J1054" i="13"/>
  <c r="F1056" i="13"/>
  <c r="G1056" i="13" s="1"/>
  <c r="F1059" i="13"/>
  <c r="G1059" i="13" s="1"/>
  <c r="F1062" i="13"/>
  <c r="G1062" i="13" s="1"/>
  <c r="G1064" i="13" l="1" a="1"/>
  <c r="L1052" i="13" a="1"/>
  <c r="L1052" i="13" s="1"/>
  <c r="L1056" i="13" a="1"/>
  <c r="G1064" i="13"/>
  <c r="M1052" i="13" l="1"/>
  <c r="L1053" i="13"/>
  <c r="M1053" i="13"/>
  <c r="L1057" i="13"/>
  <c r="L1056" i="13"/>
  <c r="O1052" i="13" a="1"/>
  <c r="O1052" i="13" l="1"/>
  <c r="O1053" i="13"/>
  <c r="P1053" i="13"/>
  <c r="P1052" i="13"/>
  <c r="N1056" i="13" l="1" a="1"/>
  <c r="N1057" i="13" s="1"/>
  <c r="A1071" i="13" s="1"/>
  <c r="N1056" i="13"/>
  <c r="A1070" i="13" s="1"/>
  <c r="J1072" i="13" s="1"/>
  <c r="F1077" i="13"/>
  <c r="G1077" i="13" s="1"/>
  <c r="J1076" i="13"/>
  <c r="F1073" i="13"/>
  <c r="G1073" i="13" s="1"/>
  <c r="J1068" i="13"/>
  <c r="J1069" i="13"/>
  <c r="F1075" i="13"/>
  <c r="G1075" i="13" s="1"/>
  <c r="I1067" i="13"/>
  <c r="I1069" i="13"/>
  <c r="I1076" i="13"/>
  <c r="I1072" i="13"/>
  <c r="I1078" i="13"/>
  <c r="I1070" i="13"/>
  <c r="I1071" i="13"/>
  <c r="I1077" i="13"/>
  <c r="I1068" i="13"/>
  <c r="I1073" i="13"/>
  <c r="I1074" i="13"/>
  <c r="I1075" i="13"/>
  <c r="F1071" i="13" l="1"/>
  <c r="G1071" i="13" s="1"/>
  <c r="F1072" i="13"/>
  <c r="G1072" i="13" s="1"/>
  <c r="J1077" i="13"/>
  <c r="F1069" i="13"/>
  <c r="G1069" i="13" s="1"/>
  <c r="J1070" i="13"/>
  <c r="F1078" i="13"/>
  <c r="G1078" i="13" s="1"/>
  <c r="F1067" i="13"/>
  <c r="G1067" i="13" s="1"/>
  <c r="J1071" i="13"/>
  <c r="J1075" i="13"/>
  <c r="J1074" i="13"/>
  <c r="F1070" i="13"/>
  <c r="G1070" i="13" s="1"/>
  <c r="J1067" i="13"/>
  <c r="J1073" i="13"/>
  <c r="J1078" i="13"/>
  <c r="F1068" i="13"/>
  <c r="G1068" i="13" s="1"/>
  <c r="F1076" i="13"/>
  <c r="G1076" i="13" s="1"/>
  <c r="F1074" i="13"/>
  <c r="G1074" i="13" s="1"/>
  <c r="G1079" i="13" l="1" a="1"/>
  <c r="L1071" i="13" a="1"/>
  <c r="L1072" i="13" s="1"/>
  <c r="G1079" i="13"/>
  <c r="L1067" i="13" a="1"/>
  <c r="L1068" i="13" s="1"/>
  <c r="L1071" i="13" l="1"/>
  <c r="L1067" i="13"/>
  <c r="M1067" i="13"/>
  <c r="M1068" i="13"/>
  <c r="O1067" i="13" a="1"/>
  <c r="O1067" i="13" l="1"/>
  <c r="P1067" i="13"/>
  <c r="P1068" i="13"/>
  <c r="O1068" i="13"/>
  <c r="N1071" i="13" l="1" a="1"/>
  <c r="N1071" i="13"/>
  <c r="A1085" i="13" s="1"/>
  <c r="N1072" i="13"/>
  <c r="A1086" i="13" s="1"/>
  <c r="F1086" i="13" l="1"/>
  <c r="G1086" i="13" s="1"/>
  <c r="F1089" i="13"/>
  <c r="G1089" i="13" s="1"/>
  <c r="F1082" i="13"/>
  <c r="G1082" i="13" s="1"/>
  <c r="J1091" i="13"/>
  <c r="F1088" i="13"/>
  <c r="G1088" i="13" s="1"/>
  <c r="J1092" i="13"/>
  <c r="F1093" i="13"/>
  <c r="G1093" i="13" s="1"/>
  <c r="J1082" i="13"/>
  <c r="J1087" i="13"/>
  <c r="J1090" i="13"/>
  <c r="J1093" i="13"/>
  <c r="F1085" i="13"/>
  <c r="G1085" i="13" s="1"/>
  <c r="F1087" i="13"/>
  <c r="G1087" i="13" s="1"/>
  <c r="F1092" i="13"/>
  <c r="G1092" i="13" s="1"/>
  <c r="F1084" i="13"/>
  <c r="G1084" i="13" s="1"/>
  <c r="J1089" i="13"/>
  <c r="F1091" i="13"/>
  <c r="G1091" i="13" s="1"/>
  <c r="F1090" i="13"/>
  <c r="G1090" i="13" s="1"/>
  <c r="J1088" i="13"/>
  <c r="J1084" i="13"/>
  <c r="F1083" i="13"/>
  <c r="G1083" i="13" s="1"/>
  <c r="J1083" i="13"/>
  <c r="J1086" i="13"/>
  <c r="J1085" i="13"/>
  <c r="I1093" i="13"/>
  <c r="I1086" i="13"/>
  <c r="I1090" i="13"/>
  <c r="I1082" i="13"/>
  <c r="I1084" i="13"/>
  <c r="L1086" i="13" s="1" a="1"/>
  <c r="I1089" i="13"/>
  <c r="I1087" i="13"/>
  <c r="I1083" i="13"/>
  <c r="I1092" i="13"/>
  <c r="I1091" i="13"/>
  <c r="I1085" i="13"/>
  <c r="I1088" i="13"/>
  <c r="G1094" i="13" l="1" a="1"/>
  <c r="G1094" i="13" s="1"/>
  <c r="L1086" i="13"/>
  <c r="L1087" i="13"/>
  <c r="L1082" i="13" a="1"/>
  <c r="L1082" i="13" l="1"/>
  <c r="M1082" i="13"/>
  <c r="M1083" i="13"/>
  <c r="L1083" i="13"/>
  <c r="O1082" i="13" l="1" a="1"/>
  <c r="P1082" i="13"/>
  <c r="P1083" i="13"/>
  <c r="O1082" i="13"/>
  <c r="O1083" i="13"/>
  <c r="N1086" i="13" l="1" a="1"/>
  <c r="N1086" i="13" l="1"/>
  <c r="A1100" i="13" s="1"/>
  <c r="N1087" i="13"/>
  <c r="A1101" i="13" s="1"/>
  <c r="I1108" i="13" l="1"/>
  <c r="I1100" i="13"/>
  <c r="I1101" i="13"/>
  <c r="I1098" i="13"/>
  <c r="I1097" i="13"/>
  <c r="I1103" i="13"/>
  <c r="I1104" i="13"/>
  <c r="I1099" i="13"/>
  <c r="I1106" i="13"/>
  <c r="I1102" i="13"/>
  <c r="I1107" i="13"/>
  <c r="I1105" i="13"/>
  <c r="F1101" i="13"/>
  <c r="G1101" i="13" s="1"/>
  <c r="J1108" i="13"/>
  <c r="F1103" i="13"/>
  <c r="G1103" i="13" s="1"/>
  <c r="J1104" i="13"/>
  <c r="J1105" i="13"/>
  <c r="J1107" i="13"/>
  <c r="J1100" i="13"/>
  <c r="F1097" i="13"/>
  <c r="G1097" i="13" s="1"/>
  <c r="F1104" i="13"/>
  <c r="G1104" i="13" s="1"/>
  <c r="J1098" i="13"/>
  <c r="J1102" i="13"/>
  <c r="J1097" i="13"/>
  <c r="F1100" i="13"/>
  <c r="G1100" i="13" s="1"/>
  <c r="J1099" i="13"/>
  <c r="J1103" i="13"/>
  <c r="F1105" i="13"/>
  <c r="G1105" i="13" s="1"/>
  <c r="J1101" i="13"/>
  <c r="F1106" i="13"/>
  <c r="G1106" i="13" s="1"/>
  <c r="F1098" i="13"/>
  <c r="G1098" i="13" s="1"/>
  <c r="F1107" i="13"/>
  <c r="G1107" i="13" s="1"/>
  <c r="F1099" i="13"/>
  <c r="G1099" i="13" s="1"/>
  <c r="F1108" i="13"/>
  <c r="G1108" i="13" s="1"/>
  <c r="F1102" i="13"/>
  <c r="G1102" i="13" s="1"/>
  <c r="J1106" i="13"/>
  <c r="K36" i="16"/>
  <c r="L36" i="16"/>
  <c r="L35" i="16"/>
  <c r="K37" i="16"/>
  <c r="L37" i="16"/>
  <c r="M38" i="16"/>
  <c r="K38" i="16"/>
  <c r="L38" i="16"/>
  <c r="H38" i="16"/>
  <c r="I38" i="16" s="1"/>
  <c r="K39" i="16"/>
  <c r="L39" i="16"/>
  <c r="M39" i="16"/>
  <c r="H35" i="16"/>
  <c r="I35" i="16" s="1"/>
  <c r="H36" i="16"/>
  <c r="I36" i="16" s="1"/>
  <c r="M37" i="16"/>
  <c r="H37" i="16"/>
  <c r="I37" i="16" s="1"/>
  <c r="H39" i="16"/>
  <c r="I39" i="16" s="1"/>
  <c r="K35" i="16"/>
  <c r="M36" i="16"/>
  <c r="G1109" i="13" l="1" a="1"/>
  <c r="G1109" i="13" s="1"/>
  <c r="L1097" i="13" a="1"/>
  <c r="L1101" i="13" a="1"/>
  <c r="I41" i="16" a="1"/>
  <c r="I41" i="16" s="1"/>
  <c r="O29" i="16" a="1"/>
  <c r="O23" i="16" a="1"/>
  <c r="M1097" i="13" l="1"/>
  <c r="L1097" i="13"/>
  <c r="L1098" i="13"/>
  <c r="M1098" i="13"/>
  <c r="L1102" i="13"/>
  <c r="L1101" i="13"/>
  <c r="O31" i="16"/>
  <c r="O30" i="16"/>
  <c r="O29" i="16"/>
  <c r="P25" i="16"/>
  <c r="P23" i="16"/>
  <c r="Q24" i="16"/>
  <c r="O23" i="16"/>
  <c r="O25" i="16"/>
  <c r="Q23" i="16"/>
  <c r="Q25" i="16"/>
  <c r="P24" i="16"/>
  <c r="O24" i="16"/>
  <c r="O1097" i="13" l="1" a="1"/>
  <c r="T23" i="16" a="1"/>
  <c r="O1098" i="13" l="1"/>
  <c r="O1097" i="13"/>
  <c r="P1097" i="13"/>
  <c r="P1098" i="13"/>
  <c r="U23" i="16"/>
  <c r="T25" i="16"/>
  <c r="V25" i="16"/>
  <c r="V23" i="16"/>
  <c r="V24" i="16"/>
  <c r="T23" i="16"/>
  <c r="T24" i="16"/>
  <c r="U24" i="16"/>
  <c r="U25" i="16"/>
  <c r="N1101" i="13" l="1" a="1"/>
  <c r="Q29" i="16" a="1"/>
  <c r="N1101" i="13" l="1"/>
  <c r="A1115" i="13" s="1"/>
  <c r="N1102" i="13"/>
  <c r="A1116" i="13" s="1"/>
  <c r="Q30" i="16"/>
  <c r="B43" i="16" s="1"/>
  <c r="B44" i="16" s="1"/>
  <c r="Q29" i="16"/>
  <c r="A43" i="16" s="1"/>
  <c r="A44" i="16" s="1"/>
  <c r="Q31" i="16"/>
  <c r="C43" i="16" s="1"/>
  <c r="C44" i="16" s="1"/>
  <c r="I1123" i="13" l="1"/>
  <c r="I1112" i="13"/>
  <c r="I1115" i="13"/>
  <c r="I1114" i="13"/>
  <c r="I1116" i="13"/>
  <c r="I1113" i="13"/>
  <c r="I1122" i="13"/>
  <c r="I1117" i="13"/>
  <c r="I1119" i="13"/>
  <c r="I1121" i="13"/>
  <c r="I1118" i="13"/>
  <c r="I1120" i="13"/>
  <c r="F1116" i="13"/>
  <c r="G1116" i="13" s="1"/>
  <c r="F1114" i="13"/>
  <c r="G1114" i="13" s="1"/>
  <c r="F1113" i="13"/>
  <c r="G1113" i="13" s="1"/>
  <c r="J1119" i="13"/>
  <c r="J1115" i="13"/>
  <c r="F1117" i="13"/>
  <c r="G1117" i="13" s="1"/>
  <c r="F1123" i="13"/>
  <c r="G1123" i="13" s="1"/>
  <c r="J1117" i="13"/>
  <c r="J1120" i="13"/>
  <c r="J1122" i="13"/>
  <c r="F1121" i="13"/>
  <c r="G1121" i="13" s="1"/>
  <c r="J1113" i="13"/>
  <c r="J1121" i="13"/>
  <c r="F1122" i="13"/>
  <c r="G1122" i="13" s="1"/>
  <c r="J1114" i="13"/>
  <c r="J1123" i="13"/>
  <c r="F1112" i="13"/>
  <c r="G1112" i="13" s="1"/>
  <c r="F1118" i="13"/>
  <c r="G1118" i="13" s="1"/>
  <c r="J1112" i="13"/>
  <c r="F1119" i="13"/>
  <c r="G1119" i="13" s="1"/>
  <c r="F1115" i="13"/>
  <c r="G1115" i="13" s="1"/>
  <c r="F1120" i="13"/>
  <c r="G1120" i="13" s="1"/>
  <c r="J1116" i="13"/>
  <c r="J1118" i="13"/>
  <c r="B45" i="16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M44" i="16"/>
  <c r="A45" i="16"/>
  <c r="C45" i="16"/>
  <c r="L44" i="16"/>
  <c r="K44" i="16"/>
  <c r="H44" i="16"/>
  <c r="I44" i="16" s="1"/>
  <c r="G1124" i="13" l="1" a="1"/>
  <c r="G1124" i="13" s="1"/>
  <c r="L1112" i="13" a="1"/>
  <c r="L1116" i="13" a="1"/>
  <c r="A46" i="16"/>
  <c r="M45" i="16"/>
  <c r="L45" i="16"/>
  <c r="C46" i="16"/>
  <c r="H45" i="16"/>
  <c r="I45" i="16" s="1"/>
  <c r="K45" i="16"/>
  <c r="L1113" i="13" l="1"/>
  <c r="M1112" i="13"/>
  <c r="L1112" i="13"/>
  <c r="M1113" i="13"/>
  <c r="L1117" i="13"/>
  <c r="L1116" i="13"/>
  <c r="A47" i="16"/>
  <c r="M46" i="16"/>
  <c r="C47" i="16"/>
  <c r="K46" i="16"/>
  <c r="L46" i="16"/>
  <c r="H46" i="16"/>
  <c r="I46" i="16" s="1"/>
  <c r="O1112" i="13" l="1" a="1"/>
  <c r="M47" i="16"/>
  <c r="A48" i="16"/>
  <c r="C48" i="16"/>
  <c r="K47" i="16"/>
  <c r="H47" i="16"/>
  <c r="I47" i="16" s="1"/>
  <c r="L47" i="16"/>
  <c r="O1113" i="13" l="1"/>
  <c r="O1112" i="13"/>
  <c r="P1112" i="13"/>
  <c r="P1113" i="13"/>
  <c r="A49" i="16"/>
  <c r="M48" i="16"/>
  <c r="H48" i="16"/>
  <c r="I48" i="16" s="1"/>
  <c r="K48" i="16"/>
  <c r="C49" i="16"/>
  <c r="L48" i="16"/>
  <c r="N1116" i="13" l="1" a="1"/>
  <c r="K49" i="16"/>
  <c r="C50" i="16"/>
  <c r="H49" i="16"/>
  <c r="I49" i="16" s="1"/>
  <c r="L49" i="16"/>
  <c r="M49" i="16"/>
  <c r="A50" i="16"/>
  <c r="N1116" i="13" l="1"/>
  <c r="N1117" i="13"/>
  <c r="H50" i="16"/>
  <c r="I50" i="16" s="1"/>
  <c r="A51" i="16"/>
  <c r="M50" i="16"/>
  <c r="C51" i="16"/>
  <c r="K50" i="16"/>
  <c r="L50" i="16"/>
  <c r="K51" i="16" l="1"/>
  <c r="M51" i="16"/>
  <c r="A52" i="16"/>
  <c r="C52" i="16"/>
  <c r="H51" i="16"/>
  <c r="I51" i="16" s="1"/>
  <c r="L51" i="16"/>
  <c r="A53" i="16" l="1"/>
  <c r="M52" i="16"/>
  <c r="L52" i="16"/>
  <c r="C53" i="16"/>
  <c r="K52" i="16"/>
  <c r="H52" i="16"/>
  <c r="I52" i="16" s="1"/>
  <c r="K53" i="16" l="1"/>
  <c r="C54" i="16"/>
  <c r="L53" i="16"/>
  <c r="H53" i="16"/>
  <c r="I53" i="16" s="1"/>
  <c r="A54" i="16"/>
  <c r="M53" i="16"/>
  <c r="H54" i="16" l="1"/>
  <c r="I54" i="16" s="1"/>
  <c r="A55" i="16"/>
  <c r="M54" i="16"/>
  <c r="C55" i="16"/>
  <c r="L54" i="16"/>
  <c r="K54" i="16"/>
  <c r="A56" i="16" l="1"/>
  <c r="M55" i="16"/>
  <c r="C56" i="16"/>
  <c r="L55" i="16"/>
  <c r="K55" i="16"/>
  <c r="H55" i="16"/>
  <c r="I55" i="16" s="1"/>
  <c r="H56" i="16" l="1"/>
  <c r="I56" i="16" s="1"/>
  <c r="A57" i="16"/>
  <c r="M56" i="16"/>
  <c r="C57" i="16"/>
  <c r="L56" i="16"/>
  <c r="K56" i="16"/>
  <c r="A58" i="16" l="1"/>
  <c r="M57" i="16"/>
  <c r="C58" i="16"/>
  <c r="H57" i="16"/>
  <c r="I57" i="16" s="1"/>
  <c r="L57" i="16"/>
  <c r="K57" i="16"/>
  <c r="A59" i="16" l="1"/>
  <c r="M58" i="16"/>
  <c r="K58" i="16"/>
  <c r="C59" i="16"/>
  <c r="H58" i="16"/>
  <c r="I58" i="16" s="1"/>
  <c r="L58" i="16"/>
  <c r="A60" i="16" l="1"/>
  <c r="M59" i="16"/>
  <c r="L59" i="16"/>
  <c r="C60" i="16"/>
  <c r="K59" i="16"/>
  <c r="H59" i="16"/>
  <c r="I59" i="16" s="1"/>
  <c r="A61" i="16" l="1"/>
  <c r="M61" i="16" s="1"/>
  <c r="M60" i="16"/>
  <c r="K60" i="16"/>
  <c r="C61" i="16"/>
  <c r="H60" i="16"/>
  <c r="I60" i="16" s="1"/>
  <c r="L60" i="16"/>
  <c r="H61" i="16" l="1"/>
  <c r="I61" i="16" s="1"/>
  <c r="I62" i="16" s="1" a="1"/>
  <c r="I62" i="16" s="1"/>
  <c r="L61" i="16"/>
  <c r="K61" i="16"/>
  <c r="O44" i="16" l="1" a="1"/>
  <c r="Q45" i="16" s="1"/>
  <c r="O50" i="16" a="1"/>
  <c r="O45" i="16" l="1"/>
  <c r="P44" i="16"/>
  <c r="Q46" i="16"/>
  <c r="O46" i="16"/>
  <c r="P45" i="16"/>
  <c r="Q44" i="16"/>
  <c r="O44" i="16"/>
  <c r="P46" i="16"/>
  <c r="O50" i="16"/>
  <c r="O52" i="16"/>
  <c r="O51" i="16"/>
  <c r="T44" i="16" a="1"/>
  <c r="V46" i="16" l="1"/>
  <c r="U44" i="16"/>
  <c r="T45" i="16"/>
  <c r="V45" i="16"/>
  <c r="U46" i="16"/>
  <c r="T44" i="16"/>
  <c r="V44" i="16"/>
  <c r="U45" i="16"/>
  <c r="T46" i="16"/>
  <c r="Q50" i="16" l="1" a="1"/>
  <c r="Q52" i="16" s="1"/>
  <c r="C64" i="16" s="1"/>
  <c r="C65" i="16" s="1"/>
  <c r="Q51" i="16" l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Q50" i="16"/>
  <c r="A64" i="16" s="1"/>
  <c r="A65" i="16" s="1"/>
  <c r="A66" i="16" s="1"/>
  <c r="C66" i="16"/>
  <c r="K65" i="16" l="1"/>
  <c r="M65" i="16"/>
  <c r="L65" i="16"/>
  <c r="H65" i="16"/>
  <c r="I65" i="16" s="1"/>
  <c r="C67" i="16"/>
  <c r="K66" i="16"/>
  <c r="H66" i="16"/>
  <c r="I66" i="16" s="1"/>
  <c r="L66" i="16"/>
  <c r="M66" i="16"/>
  <c r="A67" i="16"/>
  <c r="C68" i="16" l="1"/>
  <c r="K67" i="16"/>
  <c r="H67" i="16"/>
  <c r="I67" i="16" s="1"/>
  <c r="L67" i="16"/>
  <c r="M67" i="16"/>
  <c r="A68" i="16"/>
  <c r="H68" i="16" l="1"/>
  <c r="I68" i="16" s="1"/>
  <c r="A69" i="16"/>
  <c r="M68" i="16"/>
  <c r="C69" i="16"/>
  <c r="K68" i="16"/>
  <c r="L68" i="16"/>
  <c r="H69" i="16" l="1"/>
  <c r="I69" i="16" s="1"/>
  <c r="A70" i="16"/>
  <c r="M69" i="16"/>
  <c r="C70" i="16"/>
  <c r="L69" i="16"/>
  <c r="K69" i="16"/>
  <c r="A71" i="16" l="1"/>
  <c r="M70" i="16"/>
  <c r="H70" i="16"/>
  <c r="I70" i="16" s="1"/>
  <c r="C71" i="16"/>
  <c r="K70" i="16"/>
  <c r="L70" i="16"/>
  <c r="M71" i="16" l="1"/>
  <c r="A72" i="16"/>
  <c r="K71" i="16"/>
  <c r="H71" i="16"/>
  <c r="I71" i="16" s="1"/>
  <c r="C72" i="16"/>
  <c r="L71" i="16"/>
  <c r="H72" i="16" l="1"/>
  <c r="I72" i="16" s="1"/>
  <c r="L72" i="16"/>
  <c r="C73" i="16"/>
  <c r="K72" i="16"/>
  <c r="A73" i="16"/>
  <c r="M72" i="16"/>
  <c r="K73" i="16" l="1"/>
  <c r="C74" i="16"/>
  <c r="H73" i="16"/>
  <c r="I73" i="16" s="1"/>
  <c r="L73" i="16"/>
  <c r="A74" i="16"/>
  <c r="M73" i="16"/>
  <c r="A75" i="16" l="1"/>
  <c r="M74" i="16"/>
  <c r="K74" i="16"/>
  <c r="H74" i="16"/>
  <c r="I74" i="16" s="1"/>
  <c r="L74" i="16"/>
  <c r="C75" i="16"/>
  <c r="A76" i="16" l="1"/>
  <c r="M75" i="16"/>
  <c r="K75" i="16"/>
  <c r="C76" i="16"/>
  <c r="L75" i="16"/>
  <c r="H75" i="16"/>
  <c r="I75" i="16" s="1"/>
  <c r="A77" i="16" l="1"/>
  <c r="M76" i="16"/>
  <c r="K76" i="16"/>
  <c r="C77" i="16"/>
  <c r="L76" i="16"/>
  <c r="H76" i="16"/>
  <c r="I76" i="16" s="1"/>
  <c r="A78" i="16" l="1"/>
  <c r="M77" i="16"/>
  <c r="L77" i="16"/>
  <c r="C78" i="16"/>
  <c r="K77" i="16"/>
  <c r="H77" i="16"/>
  <c r="I77" i="16" s="1"/>
  <c r="A79" i="16" l="1"/>
  <c r="M78" i="16"/>
  <c r="C79" i="16"/>
  <c r="K78" i="16"/>
  <c r="H78" i="16"/>
  <c r="I78" i="16" s="1"/>
  <c r="L78" i="16"/>
  <c r="A80" i="16" l="1"/>
  <c r="M79" i="16"/>
  <c r="K79" i="16"/>
  <c r="C80" i="16"/>
  <c r="H79" i="16"/>
  <c r="I79" i="16" s="1"/>
  <c r="L79" i="16"/>
  <c r="A81" i="16" l="1"/>
  <c r="M80" i="16"/>
  <c r="L80" i="16"/>
  <c r="C81" i="16"/>
  <c r="K80" i="16"/>
  <c r="H80" i="16"/>
  <c r="I80" i="16" s="1"/>
  <c r="A82" i="16" l="1"/>
  <c r="M82" i="16" s="1"/>
  <c r="M81" i="16"/>
  <c r="L81" i="16"/>
  <c r="C82" i="16"/>
  <c r="K81" i="16"/>
  <c r="H81" i="16"/>
  <c r="I81" i="16" s="1"/>
  <c r="K82" i="16" l="1"/>
  <c r="L82" i="16"/>
  <c r="H82" i="16"/>
  <c r="I82" i="16" s="1"/>
  <c r="I83" i="16" s="1" a="1"/>
  <c r="I83" i="16" s="1"/>
  <c r="O65" i="16" l="1" a="1"/>
  <c r="Q66" i="16" s="1"/>
  <c r="O71" i="16" a="1"/>
  <c r="Q65" i="16" l="1"/>
  <c r="P65" i="16"/>
  <c r="P67" i="16"/>
  <c r="Q67" i="16"/>
  <c r="O66" i="16"/>
  <c r="O65" i="16"/>
  <c r="P66" i="16"/>
  <c r="O67" i="16"/>
  <c r="O73" i="16"/>
  <c r="O72" i="16"/>
  <c r="O71" i="16"/>
  <c r="T65" i="16" a="1"/>
  <c r="V67" i="16" l="1"/>
  <c r="U65" i="16"/>
  <c r="T67" i="16"/>
  <c r="V66" i="16"/>
  <c r="T66" i="16"/>
  <c r="T65" i="16"/>
  <c r="U67" i="16"/>
  <c r="U66" i="16"/>
  <c r="V65" i="16"/>
  <c r="Q71" i="16" l="1" a="1"/>
  <c r="Q72" i="16" s="1"/>
  <c r="B85" i="16" s="1"/>
  <c r="B86" i="16" s="1"/>
  <c r="B87" i="16" l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Q71" i="16"/>
  <c r="A85" i="16" s="1"/>
  <c r="A86" i="16" s="1"/>
  <c r="Q73" i="16"/>
  <c r="C85" i="16" s="1"/>
  <c r="C86" i="16" s="1"/>
  <c r="A87" i="16" l="1"/>
  <c r="K86" i="16"/>
  <c r="C87" i="16"/>
  <c r="C88" i="16" s="1"/>
  <c r="L86" i="16"/>
  <c r="M86" i="16"/>
  <c r="H86" i="16"/>
  <c r="I86" i="16" s="1"/>
  <c r="M87" i="16"/>
  <c r="A88" i="16"/>
  <c r="L87" i="16"/>
  <c r="K87" i="16"/>
  <c r="H87" i="16" l="1"/>
  <c r="I87" i="16" s="1"/>
  <c r="H88" i="16"/>
  <c r="I88" i="16" s="1"/>
  <c r="L88" i="16"/>
  <c r="C89" i="16"/>
  <c r="K88" i="16"/>
  <c r="M88" i="16"/>
  <c r="A89" i="16"/>
  <c r="M89" i="16" l="1"/>
  <c r="A90" i="16"/>
  <c r="K89" i="16"/>
  <c r="C90" i="16"/>
  <c r="H89" i="16"/>
  <c r="I89" i="16" s="1"/>
  <c r="L89" i="16"/>
  <c r="L90" i="16" l="1"/>
  <c r="C91" i="16"/>
  <c r="K90" i="16"/>
  <c r="H90" i="16"/>
  <c r="I90" i="16" s="1"/>
  <c r="M90" i="16"/>
  <c r="A91" i="16"/>
  <c r="A92" i="16" l="1"/>
  <c r="M91" i="16"/>
  <c r="K91" i="16"/>
  <c r="C92" i="16"/>
  <c r="H91" i="16"/>
  <c r="I91" i="16" s="1"/>
  <c r="L91" i="16"/>
  <c r="A93" i="16" l="1"/>
  <c r="M92" i="16"/>
  <c r="K92" i="16"/>
  <c r="L92" i="16"/>
  <c r="C93" i="16"/>
  <c r="H92" i="16"/>
  <c r="I92" i="16" s="1"/>
  <c r="L93" i="16" l="1"/>
  <c r="C94" i="16"/>
  <c r="K93" i="16"/>
  <c r="H93" i="16"/>
  <c r="I93" i="16" s="1"/>
  <c r="A94" i="16"/>
  <c r="M93" i="16"/>
  <c r="M94" i="16" l="1"/>
  <c r="A95" i="16"/>
  <c r="L94" i="16"/>
  <c r="C95" i="16"/>
  <c r="H94" i="16"/>
  <c r="I94" i="16" s="1"/>
  <c r="K94" i="16"/>
  <c r="A96" i="16" l="1"/>
  <c r="M95" i="16"/>
  <c r="L95" i="16"/>
  <c r="C96" i="16"/>
  <c r="H95" i="16"/>
  <c r="I95" i="16" s="1"/>
  <c r="K95" i="16"/>
  <c r="M96" i="16" l="1"/>
  <c r="A97" i="16"/>
  <c r="H96" i="16"/>
  <c r="I96" i="16" s="1"/>
  <c r="K96" i="16"/>
  <c r="L96" i="16"/>
  <c r="C97" i="16"/>
  <c r="H97" i="16" l="1"/>
  <c r="I97" i="16" s="1"/>
  <c r="K97" i="16"/>
  <c r="L97" i="16"/>
  <c r="C98" i="16"/>
  <c r="A98" i="16"/>
  <c r="M97" i="16"/>
  <c r="M98" i="16" l="1"/>
  <c r="A99" i="16"/>
  <c r="K98" i="16"/>
  <c r="L98" i="16"/>
  <c r="C99" i="16"/>
  <c r="H98" i="16"/>
  <c r="I98" i="16" s="1"/>
  <c r="H99" i="16" l="1"/>
  <c r="I99" i="16" s="1"/>
  <c r="K99" i="16"/>
  <c r="L99" i="16"/>
  <c r="C100" i="16"/>
  <c r="A100" i="16"/>
  <c r="M99" i="16"/>
  <c r="M100" i="16" l="1"/>
  <c r="A101" i="16"/>
  <c r="H100" i="16"/>
  <c r="I100" i="16" s="1"/>
  <c r="K100" i="16"/>
  <c r="L100" i="16"/>
  <c r="C101" i="16"/>
  <c r="H101" i="16" l="1"/>
  <c r="I101" i="16" s="1"/>
  <c r="K101" i="16"/>
  <c r="L101" i="16"/>
  <c r="C102" i="16"/>
  <c r="M101" i="16"/>
  <c r="A102" i="16"/>
  <c r="M102" i="16" l="1"/>
  <c r="A103" i="16"/>
  <c r="M103" i="16" s="1"/>
  <c r="L102" i="16"/>
  <c r="C103" i="16"/>
  <c r="H102" i="16"/>
  <c r="I102" i="16" s="1"/>
  <c r="K102" i="16"/>
  <c r="H103" i="16" l="1"/>
  <c r="I103" i="16" s="1"/>
  <c r="L103" i="16"/>
  <c r="K103" i="16"/>
  <c r="O92" i="16" s="1" a="1"/>
  <c r="I104" i="16" l="1" a="1"/>
  <c r="I104" i="16" s="1"/>
  <c r="O86" i="16" a="1"/>
  <c r="Q86" i="16" s="1"/>
  <c r="O94" i="16"/>
  <c r="O92" i="16"/>
  <c r="O93" i="16"/>
  <c r="O86" i="16" l="1"/>
  <c r="P88" i="16"/>
  <c r="O87" i="16"/>
  <c r="Q87" i="16"/>
  <c r="O88" i="16"/>
  <c r="P87" i="16"/>
  <c r="P86" i="16"/>
  <c r="Q88" i="16"/>
  <c r="T86" i="16" l="1" a="1"/>
  <c r="V88" i="16" l="1"/>
  <c r="T86" i="16"/>
  <c r="U88" i="16"/>
  <c r="V87" i="16"/>
  <c r="U86" i="16"/>
  <c r="T87" i="16"/>
  <c r="V86" i="16"/>
  <c r="T88" i="16"/>
  <c r="U87" i="16"/>
  <c r="Q92" i="16" l="1" a="1"/>
  <c r="Q93" i="16" l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Q94" i="16"/>
  <c r="C106" i="16" s="1"/>
  <c r="C107" i="16" s="1"/>
  <c r="Q92" i="16"/>
  <c r="A106" i="16" s="1"/>
  <c r="A107" i="16" s="1"/>
  <c r="M107" i="16" l="1"/>
  <c r="A108" i="16"/>
  <c r="K107" i="16"/>
  <c r="L107" i="16"/>
  <c r="H107" i="16"/>
  <c r="I107" i="16" s="1"/>
  <c r="C108" i="16"/>
  <c r="C109" i="16" l="1"/>
  <c r="L108" i="16"/>
  <c r="K108" i="16"/>
  <c r="H108" i="16"/>
  <c r="I108" i="16" s="1"/>
  <c r="A109" i="16"/>
  <c r="M108" i="16"/>
  <c r="A110" i="16" l="1"/>
  <c r="M109" i="16"/>
  <c r="L109" i="16"/>
  <c r="C110" i="16"/>
  <c r="K109" i="16"/>
  <c r="H109" i="16"/>
  <c r="I109" i="16" s="1"/>
  <c r="L110" i="16" l="1"/>
  <c r="K110" i="16"/>
  <c r="H110" i="16"/>
  <c r="I110" i="16" s="1"/>
  <c r="C111" i="16"/>
  <c r="M110" i="16"/>
  <c r="A111" i="16"/>
  <c r="A112" i="16" l="1"/>
  <c r="M111" i="16"/>
  <c r="C112" i="16"/>
  <c r="L111" i="16"/>
  <c r="K111" i="16"/>
  <c r="H111" i="16"/>
  <c r="I111" i="16" s="1"/>
  <c r="C113" i="16" l="1"/>
  <c r="H112" i="16"/>
  <c r="I112" i="16" s="1"/>
  <c r="L112" i="16"/>
  <c r="K112" i="16"/>
  <c r="A113" i="16"/>
  <c r="M112" i="16"/>
  <c r="M113" i="16" l="1"/>
  <c r="A114" i="16"/>
  <c r="C114" i="16"/>
  <c r="H113" i="16"/>
  <c r="I113" i="16" s="1"/>
  <c r="L113" i="16"/>
  <c r="K113" i="16"/>
  <c r="C115" i="16" l="1"/>
  <c r="K114" i="16"/>
  <c r="L114" i="16"/>
  <c r="H114" i="16"/>
  <c r="I114" i="16" s="1"/>
  <c r="A115" i="16"/>
  <c r="M114" i="16"/>
  <c r="A116" i="16" l="1"/>
  <c r="M115" i="16"/>
  <c r="C116" i="16"/>
  <c r="K115" i="16"/>
  <c r="H115" i="16"/>
  <c r="I115" i="16" s="1"/>
  <c r="L115" i="16"/>
  <c r="C117" i="16" l="1"/>
  <c r="K116" i="16"/>
  <c r="L116" i="16"/>
  <c r="H116" i="16"/>
  <c r="I116" i="16" s="1"/>
  <c r="A117" i="16"/>
  <c r="M116" i="16"/>
  <c r="A118" i="16" l="1"/>
  <c r="M117" i="16"/>
  <c r="C118" i="16"/>
  <c r="L117" i="16"/>
  <c r="K117" i="16"/>
  <c r="H117" i="16"/>
  <c r="I117" i="16" s="1"/>
  <c r="C119" i="16" l="1"/>
  <c r="L118" i="16"/>
  <c r="H118" i="16"/>
  <c r="I118" i="16" s="1"/>
  <c r="K118" i="16"/>
  <c r="A119" i="16"/>
  <c r="M118" i="16"/>
  <c r="A120" i="16" l="1"/>
  <c r="M119" i="16"/>
  <c r="L119" i="16"/>
  <c r="H119" i="16"/>
  <c r="I119" i="16" s="1"/>
  <c r="C120" i="16"/>
  <c r="K119" i="16"/>
  <c r="L120" i="16" l="1"/>
  <c r="H120" i="16"/>
  <c r="I120" i="16" s="1"/>
  <c r="C121" i="16"/>
  <c r="K120" i="16"/>
  <c r="M120" i="16"/>
  <c r="A121" i="16"/>
  <c r="A122" i="16" l="1"/>
  <c r="M121" i="16"/>
  <c r="C122" i="16"/>
  <c r="L121" i="16"/>
  <c r="K121" i="16"/>
  <c r="H121" i="16"/>
  <c r="I121" i="16" s="1"/>
  <c r="C123" i="16" l="1"/>
  <c r="L122" i="16"/>
  <c r="K122" i="16"/>
  <c r="H122" i="16"/>
  <c r="I122" i="16" s="1"/>
  <c r="A123" i="16"/>
  <c r="M122" i="16"/>
  <c r="A124" i="16" l="1"/>
  <c r="M124" i="16" s="1"/>
  <c r="M123" i="16"/>
  <c r="C124" i="16"/>
  <c r="L123" i="16"/>
  <c r="K123" i="16"/>
  <c r="H123" i="16"/>
  <c r="I123" i="16" s="1"/>
  <c r="H124" i="16" l="1"/>
  <c r="I124" i="16" s="1"/>
  <c r="I125" i="16" s="1" a="1"/>
  <c r="I125" i="16" s="1"/>
  <c r="L124" i="16"/>
  <c r="K124" i="16"/>
  <c r="O107" i="16" s="1" a="1"/>
  <c r="O113" i="16" a="1"/>
  <c r="O114" i="16" l="1"/>
  <c r="O113" i="16"/>
  <c r="O115" i="16"/>
  <c r="Q109" i="16"/>
  <c r="O107" i="16"/>
  <c r="Q107" i="16"/>
  <c r="P108" i="16"/>
  <c r="O109" i="16"/>
  <c r="Q108" i="16"/>
  <c r="P109" i="16"/>
  <c r="O108" i="16"/>
  <c r="P107" i="16"/>
  <c r="T107" i="16" l="1" a="1"/>
  <c r="U109" i="16" l="1"/>
  <c r="T108" i="16"/>
  <c r="V108" i="16"/>
  <c r="U107" i="16"/>
  <c r="T109" i="16"/>
  <c r="V109" i="16"/>
  <c r="T107" i="16"/>
  <c r="V107" i="16"/>
  <c r="U108" i="16"/>
  <c r="Q113" i="16" l="1" a="1"/>
  <c r="Q114" i="16" l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Q113" i="16"/>
  <c r="A127" i="16" s="1"/>
  <c r="A128" i="16" s="1"/>
  <c r="Q115" i="16"/>
  <c r="C127" i="16" s="1"/>
  <c r="C128" i="16" s="1"/>
  <c r="K128" i="16" l="1"/>
  <c r="H128" i="16"/>
  <c r="I128" i="16" s="1"/>
  <c r="L128" i="16"/>
  <c r="C129" i="16"/>
  <c r="M128" i="16"/>
  <c r="A129" i="16"/>
  <c r="M129" i="16" l="1"/>
  <c r="A130" i="16"/>
  <c r="K129" i="16"/>
  <c r="H129" i="16"/>
  <c r="I129" i="16" s="1"/>
  <c r="L129" i="16"/>
  <c r="C130" i="16"/>
  <c r="K130" i="16" l="1"/>
  <c r="H130" i="16"/>
  <c r="I130" i="16" s="1"/>
  <c r="L130" i="16"/>
  <c r="C131" i="16"/>
  <c r="A131" i="16"/>
  <c r="M130" i="16"/>
  <c r="M131" i="16" l="1"/>
  <c r="A132" i="16"/>
  <c r="K131" i="16"/>
  <c r="H131" i="16"/>
  <c r="I131" i="16" s="1"/>
  <c r="L131" i="16"/>
  <c r="C132" i="16"/>
  <c r="K132" i="16" l="1"/>
  <c r="H132" i="16"/>
  <c r="I132" i="16" s="1"/>
  <c r="L132" i="16"/>
  <c r="C133" i="16"/>
  <c r="M132" i="16"/>
  <c r="A133" i="16"/>
  <c r="M133" i="16" l="1"/>
  <c r="A134" i="16"/>
  <c r="K133" i="16"/>
  <c r="L133" i="16"/>
  <c r="C134" i="16"/>
  <c r="H133" i="16"/>
  <c r="I133" i="16" s="1"/>
  <c r="K134" i="16" l="1"/>
  <c r="H134" i="16"/>
  <c r="I134" i="16" s="1"/>
  <c r="L134" i="16"/>
  <c r="C135" i="16"/>
  <c r="A135" i="16"/>
  <c r="M134" i="16"/>
  <c r="M135" i="16" l="1"/>
  <c r="A136" i="16"/>
  <c r="K135" i="16"/>
  <c r="H135" i="16"/>
  <c r="I135" i="16" s="1"/>
  <c r="L135" i="16"/>
  <c r="C136" i="16"/>
  <c r="K136" i="16" l="1"/>
  <c r="H136" i="16"/>
  <c r="I136" i="16" s="1"/>
  <c r="L136" i="16"/>
  <c r="C137" i="16"/>
  <c r="M136" i="16"/>
  <c r="A137" i="16"/>
  <c r="L137" i="16" l="1"/>
  <c r="C138" i="16"/>
  <c r="K137" i="16"/>
  <c r="H137" i="16"/>
  <c r="I137" i="16" s="1"/>
  <c r="M137" i="16"/>
  <c r="A138" i="16"/>
  <c r="M138" i="16" l="1"/>
  <c r="A139" i="16"/>
  <c r="K138" i="16"/>
  <c r="H138" i="16"/>
  <c r="I138" i="16" s="1"/>
  <c r="L138" i="16"/>
  <c r="C139" i="16"/>
  <c r="H139" i="16" l="1"/>
  <c r="I139" i="16" s="1"/>
  <c r="L139" i="16"/>
  <c r="C140" i="16"/>
  <c r="K139" i="16"/>
  <c r="M139" i="16"/>
  <c r="A140" i="16"/>
  <c r="K140" i="16" l="1"/>
  <c r="H140" i="16"/>
  <c r="I140" i="16" s="1"/>
  <c r="L140" i="16"/>
  <c r="C141" i="16"/>
  <c r="M140" i="16"/>
  <c r="A141" i="16"/>
  <c r="K141" i="16" l="1"/>
  <c r="H141" i="16"/>
  <c r="I141" i="16" s="1"/>
  <c r="L141" i="16"/>
  <c r="C142" i="16"/>
  <c r="M141" i="16"/>
  <c r="A142" i="16"/>
  <c r="M142" i="16" l="1"/>
  <c r="A143" i="16"/>
  <c r="K142" i="16"/>
  <c r="H142" i="16"/>
  <c r="I142" i="16" s="1"/>
  <c r="L142" i="16"/>
  <c r="C143" i="16"/>
  <c r="K143" i="16" l="1"/>
  <c r="H143" i="16"/>
  <c r="I143" i="16" s="1"/>
  <c r="L143" i="16"/>
  <c r="C144" i="16"/>
  <c r="M143" i="16"/>
  <c r="A144" i="16"/>
  <c r="M144" i="16" l="1"/>
  <c r="A145" i="16"/>
  <c r="M145" i="16" s="1"/>
  <c r="L144" i="16"/>
  <c r="C145" i="16"/>
  <c r="K144" i="16"/>
  <c r="H144" i="16"/>
  <c r="I144" i="16" s="1"/>
  <c r="K145" i="16" l="1"/>
  <c r="H145" i="16"/>
  <c r="I145" i="16" s="1"/>
  <c r="I146" i="16" s="1" a="1"/>
  <c r="I146" i="16" s="1"/>
  <c r="L145" i="16"/>
  <c r="O134" i="16" s="1" a="1"/>
  <c r="O128" i="16" a="1"/>
  <c r="Q130" i="16" l="1"/>
  <c r="P129" i="16"/>
  <c r="O128" i="16"/>
  <c r="O130" i="16"/>
  <c r="Q128" i="16"/>
  <c r="P130" i="16"/>
  <c r="P128" i="16"/>
  <c r="O129" i="16"/>
  <c r="Q129" i="16"/>
  <c r="O134" i="16"/>
  <c r="O136" i="16"/>
  <c r="O135" i="16"/>
  <c r="T128" i="16" l="1" a="1"/>
  <c r="T130" i="16" l="1"/>
  <c r="V128" i="16"/>
  <c r="V129" i="16"/>
  <c r="U130" i="16"/>
  <c r="T129" i="16"/>
  <c r="V130" i="16"/>
  <c r="U129" i="16"/>
  <c r="T128" i="16"/>
  <c r="U128" i="16"/>
  <c r="Q134" i="16" l="1" a="1"/>
  <c r="Q134" i="16" l="1"/>
  <c r="A148" i="16" s="1"/>
  <c r="A149" i="16" s="1"/>
  <c r="Q136" i="16"/>
  <c r="C148" i="16" s="1"/>
  <c r="C149" i="16" s="1"/>
  <c r="Q135" i="16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C150" i="16" l="1"/>
  <c r="L149" i="16"/>
  <c r="H149" i="16"/>
  <c r="I149" i="16" s="1"/>
  <c r="K149" i="16"/>
  <c r="M149" i="16"/>
  <c r="A150" i="16"/>
  <c r="A151" i="16" l="1"/>
  <c r="M150" i="16"/>
  <c r="C151" i="16"/>
  <c r="L150" i="16"/>
  <c r="H150" i="16"/>
  <c r="I150" i="16" s="1"/>
  <c r="K150" i="16"/>
  <c r="C152" i="16" l="1"/>
  <c r="L151" i="16"/>
  <c r="K151" i="16"/>
  <c r="H151" i="16"/>
  <c r="I151" i="16" s="1"/>
  <c r="A152" i="16"/>
  <c r="M151" i="16"/>
  <c r="A153" i="16" l="1"/>
  <c r="M152" i="16"/>
  <c r="C153" i="16"/>
  <c r="L152" i="16"/>
  <c r="H152" i="16"/>
  <c r="I152" i="16" s="1"/>
  <c r="K152" i="16"/>
  <c r="C154" i="16" l="1"/>
  <c r="H153" i="16"/>
  <c r="I153" i="16" s="1"/>
  <c r="K153" i="16"/>
  <c r="L153" i="16"/>
  <c r="A154" i="16"/>
  <c r="M153" i="16"/>
  <c r="A155" i="16" l="1"/>
  <c r="M154" i="16"/>
  <c r="C155" i="16"/>
  <c r="H154" i="16"/>
  <c r="I154" i="16" s="1"/>
  <c r="K154" i="16"/>
  <c r="L154" i="16"/>
  <c r="C156" i="16" l="1"/>
  <c r="L155" i="16"/>
  <c r="H155" i="16"/>
  <c r="I155" i="16" s="1"/>
  <c r="K155" i="16"/>
  <c r="A156" i="16"/>
  <c r="M155" i="16"/>
  <c r="A157" i="16" l="1"/>
  <c r="M156" i="16"/>
  <c r="C157" i="16"/>
  <c r="L156" i="16"/>
  <c r="K156" i="16"/>
  <c r="H156" i="16"/>
  <c r="I156" i="16" s="1"/>
  <c r="L157" i="16" l="1"/>
  <c r="H157" i="16"/>
  <c r="I157" i="16" s="1"/>
  <c r="K157" i="16"/>
  <c r="C158" i="16"/>
  <c r="A158" i="16"/>
  <c r="M157" i="16"/>
  <c r="C159" i="16" l="1"/>
  <c r="L158" i="16"/>
  <c r="H158" i="16"/>
  <c r="I158" i="16" s="1"/>
  <c r="K158" i="16"/>
  <c r="M158" i="16"/>
  <c r="A159" i="16"/>
  <c r="A160" i="16" l="1"/>
  <c r="M159" i="16"/>
  <c r="C160" i="16"/>
  <c r="L159" i="16"/>
  <c r="H159" i="16"/>
  <c r="I159" i="16" s="1"/>
  <c r="K159" i="16"/>
  <c r="C161" i="16" l="1"/>
  <c r="H160" i="16"/>
  <c r="I160" i="16" s="1"/>
  <c r="K160" i="16"/>
  <c r="L160" i="16"/>
  <c r="A161" i="16"/>
  <c r="M160" i="16"/>
  <c r="A162" i="16" l="1"/>
  <c r="M161" i="16"/>
  <c r="C162" i="16"/>
  <c r="H161" i="16"/>
  <c r="I161" i="16" s="1"/>
  <c r="K161" i="16"/>
  <c r="L161" i="16"/>
  <c r="C163" i="16" l="1"/>
  <c r="L162" i="16"/>
  <c r="K162" i="16"/>
  <c r="H162" i="16"/>
  <c r="I162" i="16" s="1"/>
  <c r="A163" i="16"/>
  <c r="M162" i="16"/>
  <c r="A164" i="16" l="1"/>
  <c r="M163" i="16"/>
  <c r="C164" i="16"/>
  <c r="L163" i="16"/>
  <c r="H163" i="16"/>
  <c r="I163" i="16" s="1"/>
  <c r="K163" i="16"/>
  <c r="K164" i="16" l="1"/>
  <c r="L164" i="16"/>
  <c r="H164" i="16"/>
  <c r="I164" i="16" s="1"/>
  <c r="C165" i="16"/>
  <c r="A165" i="16"/>
  <c r="M164" i="16"/>
  <c r="M165" i="16" l="1"/>
  <c r="A166" i="16"/>
  <c r="M166" i="16" s="1"/>
  <c r="C166" i="16"/>
  <c r="L165" i="16"/>
  <c r="H165" i="16"/>
  <c r="I165" i="16" s="1"/>
  <c r="K165" i="16"/>
  <c r="H166" i="16" l="1"/>
  <c r="I166" i="16" s="1"/>
  <c r="I167" i="16" s="1" a="1"/>
  <c r="I167" i="16" s="1"/>
  <c r="K166" i="16"/>
  <c r="L166" i="16"/>
  <c r="O149" i="16" s="1" a="1"/>
  <c r="P151" i="16" l="1"/>
  <c r="Q150" i="16"/>
  <c r="O151" i="16"/>
  <c r="O149" i="16"/>
  <c r="Q149" i="16"/>
  <c r="O150" i="16"/>
  <c r="P149" i="16"/>
  <c r="Q151" i="16"/>
  <c r="P150" i="16"/>
  <c r="O155" i="16" a="1"/>
  <c r="O156" i="16" l="1"/>
  <c r="O155" i="16"/>
  <c r="O157" i="16"/>
  <c r="T149" i="16" a="1"/>
  <c r="V150" i="16" l="1"/>
  <c r="U149" i="16"/>
  <c r="U151" i="16"/>
  <c r="T150" i="16"/>
  <c r="U150" i="16"/>
  <c r="T151" i="16"/>
  <c r="V151" i="16"/>
  <c r="T149" i="16"/>
  <c r="V149" i="16"/>
  <c r="Q155" i="16" l="1" a="1"/>
  <c r="Q156" i="16" l="1"/>
  <c r="B169" i="16" s="1"/>
  <c r="B170" i="16" s="1"/>
  <c r="Q155" i="16"/>
  <c r="A169" i="16" s="1"/>
  <c r="A170" i="16" s="1"/>
  <c r="Q157" i="16"/>
  <c r="C169" i="16" s="1"/>
  <c r="C170" i="16" s="1"/>
  <c r="H170" i="16" l="1"/>
  <c r="I170" i="16" s="1"/>
  <c r="K170" i="16"/>
  <c r="C171" i="16"/>
  <c r="L170" i="16"/>
  <c r="M170" i="16"/>
  <c r="A171" i="16"/>
  <c r="B171" i="16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M171" i="16" l="1"/>
  <c r="A172" i="16"/>
  <c r="H171" i="16"/>
  <c r="I171" i="16" s="1"/>
  <c r="K171" i="16"/>
  <c r="L171" i="16"/>
  <c r="C172" i="16"/>
  <c r="H172" i="16" l="1"/>
  <c r="I172" i="16" s="1"/>
  <c r="C173" i="16"/>
  <c r="L172" i="16"/>
  <c r="K172" i="16"/>
  <c r="M172" i="16"/>
  <c r="A173" i="16"/>
  <c r="K173" i="16" l="1"/>
  <c r="C174" i="16"/>
  <c r="L173" i="16"/>
  <c r="H173" i="16"/>
  <c r="I173" i="16" s="1"/>
  <c r="M173" i="16"/>
  <c r="A174" i="16"/>
  <c r="M174" i="16" l="1"/>
  <c r="A175" i="16"/>
  <c r="H174" i="16"/>
  <c r="I174" i="16" s="1"/>
  <c r="C175" i="16"/>
  <c r="L174" i="16"/>
  <c r="K174" i="16"/>
  <c r="H175" i="16" l="1"/>
  <c r="I175" i="16" s="1"/>
  <c r="K175" i="16"/>
  <c r="C176" i="16"/>
  <c r="L175" i="16"/>
  <c r="M175" i="16"/>
  <c r="A176" i="16"/>
  <c r="M176" i="16" l="1"/>
  <c r="A177" i="16"/>
  <c r="K176" i="16"/>
  <c r="C177" i="16"/>
  <c r="L176" i="16"/>
  <c r="H176" i="16"/>
  <c r="I176" i="16" s="1"/>
  <c r="H177" i="16" l="1"/>
  <c r="I177" i="16" s="1"/>
  <c r="K177" i="16"/>
  <c r="C178" i="16"/>
  <c r="L177" i="16"/>
  <c r="M177" i="16"/>
  <c r="A178" i="16"/>
  <c r="M178" i="16" l="1"/>
  <c r="A179" i="16"/>
  <c r="H178" i="16"/>
  <c r="I178" i="16" s="1"/>
  <c r="K178" i="16"/>
  <c r="L178" i="16"/>
  <c r="C179" i="16"/>
  <c r="H179" i="16" l="1"/>
  <c r="I179" i="16" s="1"/>
  <c r="C180" i="16"/>
  <c r="L179" i="16"/>
  <c r="K179" i="16"/>
  <c r="M179" i="16"/>
  <c r="A180" i="16"/>
  <c r="M180" i="16" l="1"/>
  <c r="A181" i="16"/>
  <c r="H180" i="16"/>
  <c r="I180" i="16" s="1"/>
  <c r="C181" i="16"/>
  <c r="L180" i="16"/>
  <c r="K180" i="16"/>
  <c r="H181" i="16" l="1"/>
  <c r="I181" i="16" s="1"/>
  <c r="C182" i="16"/>
  <c r="L181" i="16"/>
  <c r="K181" i="16"/>
  <c r="M181" i="16"/>
  <c r="A182" i="16"/>
  <c r="M182" i="16" l="1"/>
  <c r="A183" i="16"/>
  <c r="H182" i="16"/>
  <c r="I182" i="16" s="1"/>
  <c r="K182" i="16"/>
  <c r="C183" i="16"/>
  <c r="L182" i="16"/>
  <c r="H183" i="16" l="1"/>
  <c r="I183" i="16" s="1"/>
  <c r="K183" i="16"/>
  <c r="L183" i="16"/>
  <c r="C184" i="16"/>
  <c r="M183" i="16"/>
  <c r="A184" i="16"/>
  <c r="M184" i="16" l="1"/>
  <c r="A185" i="16"/>
  <c r="H184" i="16"/>
  <c r="I184" i="16" s="1"/>
  <c r="L184" i="16"/>
  <c r="K184" i="16"/>
  <c r="C185" i="16"/>
  <c r="H185" i="16" l="1"/>
  <c r="I185" i="16" s="1"/>
  <c r="K185" i="16"/>
  <c r="C186" i="16"/>
  <c r="L185" i="16"/>
  <c r="M185" i="16"/>
  <c r="A186" i="16"/>
  <c r="M186" i="16" l="1"/>
  <c r="A187" i="16"/>
  <c r="M187" i="16" s="1"/>
  <c r="H186" i="16"/>
  <c r="I186" i="16" s="1"/>
  <c r="K186" i="16"/>
  <c r="L186" i="16"/>
  <c r="C187" i="16"/>
  <c r="H187" i="16" l="1"/>
  <c r="I187" i="16" s="1"/>
  <c r="I188" i="16" s="1" a="1"/>
  <c r="I188" i="16" s="1"/>
  <c r="K187" i="16"/>
  <c r="L187" i="16"/>
  <c r="O176" i="16" s="1" a="1"/>
  <c r="O170" i="16" a="1"/>
  <c r="O172" i="16" l="1"/>
  <c r="Q170" i="16"/>
  <c r="Q172" i="16"/>
  <c r="P171" i="16"/>
  <c r="O170" i="16"/>
  <c r="Q171" i="16"/>
  <c r="P170" i="16"/>
  <c r="O171" i="16"/>
  <c r="P172" i="16"/>
  <c r="O178" i="16"/>
  <c r="O177" i="16"/>
  <c r="O176" i="16"/>
  <c r="T170" i="16" l="1" a="1"/>
  <c r="V172" i="16" l="1"/>
  <c r="U171" i="16"/>
  <c r="T170" i="16"/>
  <c r="T172" i="16"/>
  <c r="V170" i="16"/>
  <c r="U172" i="16"/>
  <c r="T171" i="16"/>
  <c r="U170" i="16"/>
  <c r="V171" i="16"/>
  <c r="Q176" i="16" l="1" a="1"/>
  <c r="Q176" i="16" l="1"/>
  <c r="A190" i="16" s="1"/>
  <c r="A191" i="16" s="1"/>
  <c r="Q177" i="16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Q178" i="16"/>
  <c r="C190" i="16" s="1"/>
  <c r="C191" i="16" s="1"/>
  <c r="K191" i="16" l="1"/>
  <c r="C192" i="16"/>
  <c r="H191" i="16"/>
  <c r="I191" i="16" s="1"/>
  <c r="L191" i="16"/>
  <c r="M191" i="16"/>
  <c r="A192" i="16"/>
  <c r="M192" i="16" l="1"/>
  <c r="A193" i="16"/>
  <c r="K192" i="16"/>
  <c r="C193" i="16"/>
  <c r="L192" i="16"/>
  <c r="H192" i="16"/>
  <c r="I192" i="16" s="1"/>
  <c r="C194" i="16" l="1"/>
  <c r="L193" i="16"/>
  <c r="H193" i="16"/>
  <c r="I193" i="16" s="1"/>
  <c r="K193" i="16"/>
  <c r="M193" i="16"/>
  <c r="A194" i="16"/>
  <c r="A195" i="16" l="1"/>
  <c r="M194" i="16"/>
  <c r="C195" i="16"/>
  <c r="L194" i="16"/>
  <c r="K194" i="16"/>
  <c r="H194" i="16"/>
  <c r="I194" i="16" s="1"/>
  <c r="C196" i="16" l="1"/>
  <c r="L195" i="16"/>
  <c r="K195" i="16"/>
  <c r="H195" i="16"/>
  <c r="I195" i="16" s="1"/>
  <c r="M195" i="16"/>
  <c r="A196" i="16"/>
  <c r="M196" i="16" l="1"/>
  <c r="A197" i="16"/>
  <c r="C197" i="16"/>
  <c r="L196" i="16"/>
  <c r="K196" i="16"/>
  <c r="H196" i="16"/>
  <c r="I196" i="16" s="1"/>
  <c r="C198" i="16" l="1"/>
  <c r="L197" i="16"/>
  <c r="K197" i="16"/>
  <c r="H197" i="16"/>
  <c r="I197" i="16" s="1"/>
  <c r="A198" i="16"/>
  <c r="M197" i="16"/>
  <c r="M198" i="16" l="1"/>
  <c r="A199" i="16"/>
  <c r="C199" i="16"/>
  <c r="H198" i="16"/>
  <c r="I198" i="16" s="1"/>
  <c r="K198" i="16"/>
  <c r="L198" i="16"/>
  <c r="H199" i="16" l="1"/>
  <c r="I199" i="16" s="1"/>
  <c r="C200" i="16"/>
  <c r="L199" i="16"/>
  <c r="K199" i="16"/>
  <c r="M199" i="16"/>
  <c r="A200" i="16"/>
  <c r="M200" i="16" l="1"/>
  <c r="A201" i="16"/>
  <c r="C201" i="16"/>
  <c r="H200" i="16"/>
  <c r="I200" i="16" s="1"/>
  <c r="K200" i="16"/>
  <c r="L200" i="16"/>
  <c r="C202" i="16" l="1"/>
  <c r="L201" i="16"/>
  <c r="K201" i="16"/>
  <c r="H201" i="16"/>
  <c r="I201" i="16" s="1"/>
  <c r="M201" i="16"/>
  <c r="A202" i="16"/>
  <c r="M202" i="16" l="1"/>
  <c r="A203" i="16"/>
  <c r="C203" i="16"/>
  <c r="L202" i="16"/>
  <c r="K202" i="16"/>
  <c r="H202" i="16"/>
  <c r="I202" i="16" s="1"/>
  <c r="L203" i="16" l="1"/>
  <c r="K203" i="16"/>
  <c r="H203" i="16"/>
  <c r="I203" i="16" s="1"/>
  <c r="C204" i="16"/>
  <c r="M203" i="16"/>
  <c r="A204" i="16"/>
  <c r="M204" i="16" l="1"/>
  <c r="A205" i="16"/>
  <c r="L204" i="16"/>
  <c r="H204" i="16"/>
  <c r="I204" i="16" s="1"/>
  <c r="C205" i="16"/>
  <c r="K204" i="16"/>
  <c r="C206" i="16" l="1"/>
  <c r="L205" i="16"/>
  <c r="K205" i="16"/>
  <c r="H205" i="16"/>
  <c r="I205" i="16" s="1"/>
  <c r="A206" i="16"/>
  <c r="M205" i="16"/>
  <c r="A207" i="16" l="1"/>
  <c r="M206" i="16"/>
  <c r="C207" i="16"/>
  <c r="L206" i="16"/>
  <c r="K206" i="16"/>
  <c r="H206" i="16"/>
  <c r="I206" i="16" s="1"/>
  <c r="K207" i="16" l="1"/>
  <c r="H207" i="16"/>
  <c r="I207" i="16" s="1"/>
  <c r="C208" i="16"/>
  <c r="L207" i="16"/>
  <c r="A208" i="16"/>
  <c r="M208" i="16" s="1"/>
  <c r="M207" i="16"/>
  <c r="L208" i="16" l="1"/>
  <c r="O197" i="16" s="1" a="1"/>
  <c r="K208" i="16"/>
  <c r="O191" i="16" s="1" a="1"/>
  <c r="H208" i="16"/>
  <c r="I208" i="16" s="1"/>
  <c r="I209" i="16" s="1" a="1"/>
  <c r="I209" i="16" s="1"/>
  <c r="Q192" i="16" l="1"/>
  <c r="P191" i="16"/>
  <c r="O193" i="16"/>
  <c r="Q193" i="16"/>
  <c r="O191" i="16"/>
  <c r="Q191" i="16"/>
  <c r="P193" i="16"/>
  <c r="O192" i="16"/>
  <c r="P192" i="16"/>
  <c r="O198" i="16"/>
  <c r="O197" i="16"/>
  <c r="O199" i="16"/>
  <c r="T191" i="16" l="1" a="1"/>
  <c r="U193" i="16" l="1"/>
  <c r="T192" i="16"/>
  <c r="T193" i="16"/>
  <c r="V191" i="16"/>
  <c r="V193" i="16"/>
  <c r="T191" i="16"/>
  <c r="V192" i="16"/>
  <c r="U191" i="16"/>
  <c r="U192" i="16"/>
  <c r="Q197" i="16" l="1" a="1"/>
  <c r="Q198" i="16" l="1"/>
  <c r="Q197" i="16"/>
  <c r="Q199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Д. Михайлов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NISTnls Hahn1
Температурно разширение на медта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Д. Михайлов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NISTnls - Kirby2
Данни за сканиране с електронен микроскоп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Д. Михайлов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NISTnls-Chiwirut2
X - metal distance
Y - ultrasonic responce</t>
        </r>
      </text>
    </comment>
  </commentList>
</comments>
</file>

<file path=xl/sharedStrings.xml><?xml version="1.0" encoding="utf-8"?>
<sst xmlns="http://schemas.openxmlformats.org/spreadsheetml/2006/main" count="2342" uniqueCount="155">
  <si>
    <t>y</t>
  </si>
  <si>
    <t>x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</si>
  <si>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</si>
  <si>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</si>
  <si>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</si>
  <si>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</si>
  <si>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</si>
  <si>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</si>
  <si>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</si>
  <si>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</si>
  <si>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</si>
  <si>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</si>
  <si>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</si>
  <si>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</si>
  <si>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</si>
  <si>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</si>
  <si>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</si>
  <si>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</si>
  <si>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</si>
  <si>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</si>
  <si>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</si>
  <si>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</si>
  <si>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</si>
  <si>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</si>
  <si>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</si>
  <si>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</si>
  <si>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</si>
  <si>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</si>
  <si>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Residuals</t>
  </si>
  <si>
    <t>Standard Residuals</t>
  </si>
  <si>
    <t>u</t>
  </si>
  <si>
    <t>u.y</t>
  </si>
  <si>
    <r>
      <t>u</t>
    </r>
    <r>
      <rPr>
        <i/>
        <vertAlign val="superscript"/>
        <sz val="12"/>
        <color theme="1"/>
        <rFont val="Calibri"/>
        <family val="2"/>
        <charset val="204"/>
        <scheme val="minor"/>
      </rPr>
      <t>2</t>
    </r>
  </si>
  <si>
    <t>i</t>
  </si>
  <si>
    <t>Σ</t>
  </si>
  <si>
    <t>.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</si>
  <si>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</si>
  <si>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</si>
  <si>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t>=</t>
  </si>
  <si>
    <t>ŷ</t>
  </si>
  <si>
    <r>
      <t>(y-ŷ)</t>
    </r>
    <r>
      <rPr>
        <b/>
        <i/>
        <vertAlign val="superscript"/>
        <sz val="12"/>
        <color theme="1"/>
        <rFont val="Calibri"/>
        <family val="2"/>
        <charset val="204"/>
      </rPr>
      <t>2</t>
    </r>
  </si>
  <si>
    <r>
      <t>(y-y</t>
    </r>
    <r>
      <rPr>
        <b/>
        <i/>
        <vertAlign val="subscript"/>
        <sz val="12"/>
        <color theme="1"/>
        <rFont val="Calibri"/>
        <family val="2"/>
        <charset val="204"/>
      </rPr>
      <t>ср</t>
    </r>
    <r>
      <rPr>
        <b/>
        <i/>
        <sz val="12"/>
        <color theme="1"/>
        <rFont val="Calibri"/>
        <family val="2"/>
        <charset val="204"/>
      </rPr>
      <t>)</t>
    </r>
    <r>
      <rPr>
        <b/>
        <i/>
        <vertAlign val="superscript"/>
        <sz val="12"/>
        <color theme="1"/>
        <rFont val="Calibri"/>
        <family val="2"/>
        <charset val="204"/>
      </rPr>
      <t>2</t>
    </r>
  </si>
  <si>
    <r>
      <t>(ŷ-y</t>
    </r>
    <r>
      <rPr>
        <b/>
        <i/>
        <vertAlign val="subscript"/>
        <sz val="12"/>
        <color theme="1"/>
        <rFont val="Calibri"/>
        <family val="2"/>
        <charset val="204"/>
      </rPr>
      <t>ср</t>
    </r>
    <r>
      <rPr>
        <b/>
        <i/>
        <sz val="12"/>
        <color theme="1"/>
        <rFont val="Calibri"/>
        <family val="2"/>
        <charset val="204"/>
      </rPr>
      <t>)</t>
    </r>
    <r>
      <rPr>
        <b/>
        <i/>
        <vertAlign val="superscript"/>
        <sz val="12"/>
        <color theme="1"/>
        <rFont val="Calibri"/>
        <family val="2"/>
        <charset val="204"/>
      </rPr>
      <t>2</t>
    </r>
  </si>
  <si>
    <t xml:space="preserve"> </t>
  </si>
  <si>
    <t>Predicted y</t>
  </si>
  <si>
    <t>J</t>
  </si>
  <si>
    <t>B</t>
  </si>
  <si>
    <t>y-ŷ</t>
  </si>
  <si>
    <r>
      <t>J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T</t>
    </r>
    <r>
      <rPr>
        <b/>
        <i/>
        <sz val="14"/>
        <color theme="1"/>
        <rFont val="Calibri"/>
        <family val="2"/>
        <charset val="204"/>
        <scheme val="minor"/>
      </rPr>
      <t>*J</t>
    </r>
  </si>
  <si>
    <r>
      <t>(J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T</t>
    </r>
    <r>
      <rPr>
        <b/>
        <i/>
        <sz val="14"/>
        <color theme="1"/>
        <rFont val="Calibri"/>
        <family val="2"/>
        <charset val="204"/>
        <scheme val="minor"/>
      </rPr>
      <t>*J)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-1</t>
    </r>
  </si>
  <si>
    <r>
      <t>J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T</t>
    </r>
    <r>
      <rPr>
        <b/>
        <i/>
        <sz val="14"/>
        <color theme="1"/>
        <rFont val="Calibri"/>
        <family val="2"/>
        <charset val="204"/>
        <scheme val="minor"/>
      </rPr>
      <t>*(y-ŷ)</t>
    </r>
  </si>
  <si>
    <r>
      <t>(J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T</t>
    </r>
    <r>
      <rPr>
        <b/>
        <i/>
        <sz val="14"/>
        <color theme="1"/>
        <rFont val="Calibri"/>
        <family val="2"/>
        <charset val="204"/>
        <scheme val="minor"/>
      </rPr>
      <t>*J)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-1</t>
    </r>
    <r>
      <rPr>
        <b/>
        <i/>
        <sz val="14"/>
        <color theme="1"/>
        <rFont val="Calibri"/>
        <family val="2"/>
        <charset val="204"/>
        <scheme val="minor"/>
      </rPr>
      <t>*J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T</t>
    </r>
    <r>
      <rPr>
        <b/>
        <i/>
        <sz val="14"/>
        <color theme="1"/>
        <rFont val="Calibri"/>
        <family val="2"/>
        <charset val="204"/>
        <scheme val="minor"/>
      </rPr>
      <t>*(y-ŷ)</t>
    </r>
  </si>
  <si>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</si>
  <si>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</si>
  <si>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</si>
  <si>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</si>
  <si>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</si>
  <si>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</si>
  <si>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</si>
  <si>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</si>
  <si>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</si>
  <si>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</si>
  <si>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</si>
  <si>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</si>
  <si>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</si>
  <si>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</si>
  <si>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</si>
  <si>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</si>
  <si>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</si>
  <si>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</si>
  <si>
    <t>3.0</t>
  </si>
  <si>
    <t>30.0</t>
  </si>
  <si>
    <t>Female</t>
  </si>
  <si>
    <t>55-59</t>
  </si>
  <si>
    <t>White</t>
  </si>
  <si>
    <t>Very good</t>
  </si>
  <si>
    <t>5.0</t>
  </si>
  <si>
    <t>0.0</t>
  </si>
  <si>
    <t>Male</t>
  </si>
  <si>
    <t>30-34</t>
  </si>
  <si>
    <t>Hispanic</t>
  </si>
  <si>
    <t>Good</t>
  </si>
  <si>
    <t>8.0</t>
  </si>
  <si>
    <t>14.0</t>
  </si>
  <si>
    <t>65-69</t>
  </si>
  <si>
    <t>Black</t>
  </si>
  <si>
    <t>Fair</t>
  </si>
  <si>
    <t>4.0</t>
  </si>
  <si>
    <t>10.0</t>
  </si>
  <si>
    <t>60-64</t>
  </si>
  <si>
    <t>American Indian/Alaskan Native</t>
  </si>
  <si>
    <t>15.0</t>
  </si>
  <si>
    <t>35-39</t>
  </si>
  <si>
    <t>25-29</t>
  </si>
  <si>
    <t>50-54</t>
  </si>
  <si>
    <t>75-79</t>
  </si>
  <si>
    <t>1.0</t>
  </si>
  <si>
    <t>18-24</t>
  </si>
  <si>
    <t>80 or older</t>
  </si>
  <si>
    <t>7.0</t>
  </si>
  <si>
    <t>2.0</t>
  </si>
  <si>
    <t>9.0</t>
  </si>
  <si>
    <t>Excellent</t>
  </si>
  <si>
    <t>Other</t>
  </si>
  <si>
    <t>20.0</t>
  </si>
  <si>
    <t>45-49</t>
  </si>
  <si>
    <t>12.0</t>
  </si>
  <si>
    <t>28.0</t>
  </si>
  <si>
    <t>70-74</t>
  </si>
  <si>
    <t>40-44</t>
  </si>
  <si>
    <t>Asian</t>
  </si>
  <si>
    <t>6.0</t>
  </si>
  <si>
    <t>Poor</t>
  </si>
  <si>
    <t>11.0</t>
  </si>
  <si>
    <t>21.0</t>
  </si>
  <si>
    <t>1 (during pregnancy)</t>
  </si>
  <si>
    <t>0, borderline diabetes</t>
  </si>
  <si>
    <t>a</t>
  </si>
  <si>
    <t>b</t>
  </si>
  <si>
    <t>c</t>
  </si>
  <si>
    <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</si>
  <si>
    <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</si>
  <si>
    <r>
      <t>Z=b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0</t>
    </r>
    <r>
      <rPr>
        <b/>
        <i/>
        <sz val="14"/>
        <color theme="1"/>
        <rFont val="Calibri"/>
        <family val="2"/>
        <charset val="204"/>
        <scheme val="minor"/>
      </rPr>
      <t>+b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b/>
        <i/>
        <sz val="14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b/>
        <i/>
        <sz val="14"/>
        <color theme="1"/>
        <rFont val="Calibri"/>
        <family val="2"/>
        <charset val="204"/>
        <scheme val="minor"/>
      </rPr>
      <t>+b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</si>
  <si>
    <t>ln(L)</t>
  </si>
  <si>
    <r>
      <t>(y-ŷ)</t>
    </r>
    <r>
      <rPr>
        <b/>
        <i/>
        <vertAlign val="superscript"/>
        <sz val="14"/>
        <color theme="1"/>
        <rFont val="Calibri"/>
        <family val="2"/>
        <charset val="204"/>
      </rPr>
      <t>2</t>
    </r>
  </si>
  <si>
    <t>round(ŷ)</t>
  </si>
  <si>
    <t>Diff(y,ŷ)</t>
  </si>
  <si>
    <r>
      <t>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</si>
  <si>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</si>
  <si>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</si>
  <si>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Likelyhood(0)=</t>
  </si>
  <si>
    <t>Max(log(L))=</t>
  </si>
  <si>
    <t>Cox&amp;Snell Rsquare=</t>
  </si>
  <si>
    <t>Nagelkerke Rsquare=</t>
  </si>
  <si>
    <t>Classifilecation Table</t>
  </si>
  <si>
    <t>Predicted</t>
  </si>
  <si>
    <t>BB</t>
  </si>
  <si>
    <t>Percentage
Correct</t>
  </si>
  <si>
    <t>Step1</t>
  </si>
  <si>
    <t>Overall Percentage</t>
  </si>
  <si>
    <t>Болен</t>
  </si>
  <si>
    <t>t-клетки</t>
  </si>
  <si>
    <t>Lai</t>
  </si>
  <si>
    <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b/>
        <i/>
        <sz val="14"/>
        <color theme="1"/>
        <rFont val="Calibri"/>
        <family val="2"/>
        <charset val="204"/>
        <scheme val="minor"/>
      </rPr>
      <t>=Lai</t>
    </r>
  </si>
  <si>
    <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=t-клетки</t>
    </r>
  </si>
  <si>
    <t>y=Болен</t>
  </si>
  <si>
    <t>да</t>
  </si>
  <si>
    <t>положително</t>
  </si>
  <si>
    <t>отрицателно</t>
  </si>
  <si>
    <t>не</t>
  </si>
  <si>
    <r>
      <t>Z=b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b/>
        <i/>
        <sz val="14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1</t>
    </r>
    <r>
      <rPr>
        <b/>
        <i/>
        <sz val="14"/>
        <color theme="1"/>
        <rFont val="Calibri"/>
        <family val="2"/>
        <charset val="204"/>
        <scheme val="minor"/>
      </rPr>
      <t>+b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2</t>
    </r>
  </si>
  <si>
    <t>Lower 95.0%</t>
  </si>
  <si>
    <t>Upper 95.0%</t>
  </si>
  <si>
    <t>lnx</t>
  </si>
  <si>
    <t>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</si>
</sst>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i/>
      <vertAlign val="superscript"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</font>
    <font>
      <b/>
      <i/>
      <vertAlign val="superscript"/>
      <sz val="12"/>
      <color theme="1"/>
      <name val="Calibri"/>
      <family val="2"/>
      <charset val="204"/>
    </font>
    <font>
      <b/>
      <i/>
      <vertAlign val="subscript"/>
      <sz val="12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</font>
    <font>
      <b/>
      <i/>
      <vertAlign val="superscript"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vertAlign val="subscript"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vertAlign val="superscript"/>
      <sz val="14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9" fillId="0" borderId="0" xfId="0" applyFont="1" applyAlignment="1">
      <alignment horizontal="center"/>
    </xf>
    <xf numFmtId="0" fontId="0" fillId="0" borderId="10" xfId="0" applyBorder="1"/>
    <xf numFmtId="0" fontId="20" fillId="0" borderId="1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12" xfId="0" applyBorder="1"/>
    <xf numFmtId="0" fontId="24" fillId="0" borderId="12" xfId="0" applyFont="1" applyBorder="1" applyAlignment="1">
      <alignment horizontal="right"/>
    </xf>
    <xf numFmtId="0" fontId="23" fillId="33" borderId="12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29" fillId="33" borderId="12" xfId="0" applyFont="1" applyFill="1" applyBorder="1" applyAlignment="1">
      <alignment horizontal="center"/>
    </xf>
    <xf numFmtId="0" fontId="30" fillId="33" borderId="12" xfId="0" applyFont="1" applyFill="1" applyBorder="1" applyAlignment="1">
      <alignment horizontal="center"/>
    </xf>
    <xf numFmtId="0" fontId="29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center"/>
    </xf>
    <xf numFmtId="0" fontId="33" fillId="0" borderId="16" xfId="0" applyFont="1" applyBorder="1" applyAlignment="1">
      <alignment vertical="top" wrapText="1"/>
    </xf>
    <xf numFmtId="0" fontId="29" fillId="33" borderId="0" xfId="0" applyFont="1" applyFill="1" applyAlignment="1">
      <alignment horizontal="center"/>
    </xf>
    <xf numFmtId="0" fontId="33" fillId="0" borderId="0" xfId="0" applyFont="1" applyAlignment="1">
      <alignment vertical="top" wrapText="1"/>
    </xf>
    <xf numFmtId="0" fontId="0" fillId="0" borderId="17" xfId="0" applyBorder="1"/>
    <xf numFmtId="0" fontId="0" fillId="0" borderId="12" xfId="0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0" fillId="0" borderId="12" xfId="0" applyFont="1" applyBorder="1" applyAlignment="1">
      <alignment horizontal="center"/>
    </xf>
    <xf numFmtId="0" fontId="32" fillId="0" borderId="21" xfId="0" applyFont="1" applyBorder="1" applyAlignment="1">
      <alignment horizontal="center" wrapText="1"/>
    </xf>
    <xf numFmtId="0" fontId="32" fillId="0" borderId="22" xfId="0" applyFont="1" applyBorder="1" applyAlignment="1">
      <alignment horizontal="center" wrapText="1"/>
    </xf>
    <xf numFmtId="0" fontId="32" fillId="0" borderId="0" xfId="0" applyFont="1" applyAlignment="1">
      <alignment vertical="top" wrapText="1"/>
    </xf>
    <xf numFmtId="0" fontId="32" fillId="0" borderId="23" xfId="0" applyFont="1" applyBorder="1" applyAlignment="1">
      <alignment horizontal="center" wrapText="1"/>
    </xf>
    <xf numFmtId="0" fontId="32" fillId="0" borderId="24" xfId="0" applyFont="1" applyBorder="1" applyAlignment="1">
      <alignment horizontal="center" wrapText="1"/>
    </xf>
    <xf numFmtId="0" fontId="29" fillId="0" borderId="0" xfId="0" applyFont="1"/>
    <xf numFmtId="0" fontId="0" fillId="0" borderId="12" xfId="0" applyBorder="1" applyAlignment="1">
      <alignment horizontal="center" vertical="center"/>
    </xf>
    <xf numFmtId="164" fontId="0" fillId="0" borderId="12" xfId="0" applyNumberFormat="1" applyBorder="1"/>
    <xf numFmtId="0" fontId="35" fillId="0" borderId="12" xfId="0" applyFont="1" applyBorder="1" applyAlignment="1">
      <alignment horizontal="center"/>
    </xf>
    <xf numFmtId="0" fontId="32" fillId="0" borderId="12" xfId="0" applyFont="1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33" borderId="1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Зад.1а!$A$2:$A$11</c:f>
              <c:numCache>
                <c:formatCode>General</c:formatCode>
                <c:ptCount val="10"/>
                <c:pt idx="0">
                  <c:v>0.96</c:v>
                </c:pt>
                <c:pt idx="1">
                  <c:v>0.75</c:v>
                </c:pt>
                <c:pt idx="2">
                  <c:v>0.64</c:v>
                </c:pt>
                <c:pt idx="3">
                  <c:v>0.55000000000000004</c:v>
                </c:pt>
                <c:pt idx="4">
                  <c:v>0.68</c:v>
                </c:pt>
                <c:pt idx="5">
                  <c:v>0.71</c:v>
                </c:pt>
                <c:pt idx="6">
                  <c:v>1.1000000000000001</c:v>
                </c:pt>
                <c:pt idx="7">
                  <c:v>0.45</c:v>
                </c:pt>
                <c:pt idx="8">
                  <c:v>0.71</c:v>
                </c:pt>
                <c:pt idx="9">
                  <c:v>0.63</c:v>
                </c:pt>
              </c:numCache>
            </c:numRef>
          </c:xVal>
          <c:yVal>
            <c:numRef>
              <c:f>Зад.1а!$B$2:$B$11</c:f>
              <c:numCache>
                <c:formatCode>General</c:formatCode>
                <c:ptCount val="10"/>
                <c:pt idx="0">
                  <c:v>1.9</c:v>
                </c:pt>
                <c:pt idx="1">
                  <c:v>2.6</c:v>
                </c:pt>
                <c:pt idx="2">
                  <c:v>4.28</c:v>
                </c:pt>
                <c:pt idx="3">
                  <c:v>6.52</c:v>
                </c:pt>
                <c:pt idx="4">
                  <c:v>4.55</c:v>
                </c:pt>
                <c:pt idx="5">
                  <c:v>2.91</c:v>
                </c:pt>
                <c:pt idx="6">
                  <c:v>1.81</c:v>
                </c:pt>
                <c:pt idx="7">
                  <c:v>8.2100000000000009</c:v>
                </c:pt>
                <c:pt idx="8">
                  <c:v>2.84</c:v>
                </c:pt>
                <c:pt idx="9">
                  <c:v>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E-43B2-80A4-7AEC5C36187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Зад.1а!$A$2:$A$11</c:f>
              <c:numCache>
                <c:formatCode>General</c:formatCode>
                <c:ptCount val="10"/>
                <c:pt idx="0">
                  <c:v>0.96</c:v>
                </c:pt>
                <c:pt idx="1">
                  <c:v>0.75</c:v>
                </c:pt>
                <c:pt idx="2">
                  <c:v>0.64</c:v>
                </c:pt>
                <c:pt idx="3">
                  <c:v>0.55000000000000004</c:v>
                </c:pt>
                <c:pt idx="4">
                  <c:v>0.68</c:v>
                </c:pt>
                <c:pt idx="5">
                  <c:v>0.71</c:v>
                </c:pt>
                <c:pt idx="6">
                  <c:v>1.1000000000000001</c:v>
                </c:pt>
                <c:pt idx="7">
                  <c:v>0.45</c:v>
                </c:pt>
                <c:pt idx="8">
                  <c:v>0.71</c:v>
                </c:pt>
                <c:pt idx="9">
                  <c:v>0.63</c:v>
                </c:pt>
              </c:numCache>
            </c:numRef>
          </c:xVal>
          <c:yVal>
            <c:numRef>
              <c:f>Зад.1а!$I$2:$I$11</c:f>
              <c:numCache>
                <c:formatCode>General</c:formatCode>
                <c:ptCount val="10"/>
                <c:pt idx="0">
                  <c:v>1.684387153709765</c:v>
                </c:pt>
                <c:pt idx="1">
                  <c:v>3.2387450442381196</c:v>
                </c:pt>
                <c:pt idx="2">
                  <c:v>4.4600262439389695</c:v>
                </c:pt>
                <c:pt idx="3">
                  <c:v>5.822612706415125</c:v>
                </c:pt>
                <c:pt idx="4">
                  <c:v>3.9702075809573456</c:v>
                </c:pt>
                <c:pt idx="5">
                  <c:v>3.6390625693641354</c:v>
                </c:pt>
                <c:pt idx="6">
                  <c:v>0.97786083983323913</c:v>
                </c:pt>
                <c:pt idx="7">
                  <c:v>7.975835758229298</c:v>
                </c:pt>
                <c:pt idx="8">
                  <c:v>3.6390625693641354</c:v>
                </c:pt>
                <c:pt idx="9">
                  <c:v>4.5921995339498842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CE-43B2-80A4-7AEC5C361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560"/>
        <c:axId val="150144320"/>
      </c:scatterChart>
      <c:valAx>
        <c:axId val="1501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4320"/>
        <c:crosses val="autoZero"/>
        <c:crossBetween val="midCat"/>
      </c:valAx>
      <c:valAx>
        <c:axId val="1501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692038495188099E-2"/>
          <c:y val="0.17171296296296298"/>
          <c:w val="0.8997108486439194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Зад.1б!$A$2:$A$11</c:f>
              <c:numCache>
                <c:formatCode>General</c:formatCode>
                <c:ptCount val="10"/>
                <c:pt idx="0">
                  <c:v>0.96</c:v>
                </c:pt>
                <c:pt idx="1">
                  <c:v>0.75</c:v>
                </c:pt>
                <c:pt idx="2">
                  <c:v>0.64</c:v>
                </c:pt>
                <c:pt idx="3">
                  <c:v>0.55000000000000004</c:v>
                </c:pt>
                <c:pt idx="4">
                  <c:v>0.68</c:v>
                </c:pt>
                <c:pt idx="5">
                  <c:v>0.71</c:v>
                </c:pt>
                <c:pt idx="6">
                  <c:v>1.1000000000000001</c:v>
                </c:pt>
                <c:pt idx="7">
                  <c:v>0.45</c:v>
                </c:pt>
                <c:pt idx="8">
                  <c:v>0.71</c:v>
                </c:pt>
                <c:pt idx="9">
                  <c:v>0.63</c:v>
                </c:pt>
              </c:numCache>
            </c:numRef>
          </c:xVal>
          <c:yVal>
            <c:numRef>
              <c:f>Зад.1б!$B$2:$B$11</c:f>
              <c:numCache>
                <c:formatCode>General</c:formatCode>
                <c:ptCount val="10"/>
                <c:pt idx="0">
                  <c:v>1.9</c:v>
                </c:pt>
                <c:pt idx="1">
                  <c:v>2.6</c:v>
                </c:pt>
                <c:pt idx="2">
                  <c:v>4.28</c:v>
                </c:pt>
                <c:pt idx="3">
                  <c:v>6.52</c:v>
                </c:pt>
                <c:pt idx="4">
                  <c:v>4.55</c:v>
                </c:pt>
                <c:pt idx="5">
                  <c:v>2.91</c:v>
                </c:pt>
                <c:pt idx="6">
                  <c:v>1.81</c:v>
                </c:pt>
                <c:pt idx="7">
                  <c:v>8.2100000000000009</c:v>
                </c:pt>
                <c:pt idx="8">
                  <c:v>2.84</c:v>
                </c:pt>
                <c:pt idx="9">
                  <c:v>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9-4924-893C-A49AD83B4B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Зад.1б!$A$2:$A$11</c:f>
              <c:numCache>
                <c:formatCode>General</c:formatCode>
                <c:ptCount val="10"/>
                <c:pt idx="0">
                  <c:v>0.96</c:v>
                </c:pt>
                <c:pt idx="1">
                  <c:v>0.75</c:v>
                </c:pt>
                <c:pt idx="2">
                  <c:v>0.64</c:v>
                </c:pt>
                <c:pt idx="3">
                  <c:v>0.55000000000000004</c:v>
                </c:pt>
                <c:pt idx="4">
                  <c:v>0.68</c:v>
                </c:pt>
                <c:pt idx="5">
                  <c:v>0.71</c:v>
                </c:pt>
                <c:pt idx="6">
                  <c:v>1.1000000000000001</c:v>
                </c:pt>
                <c:pt idx="7">
                  <c:v>0.45</c:v>
                </c:pt>
                <c:pt idx="8">
                  <c:v>0.71</c:v>
                </c:pt>
                <c:pt idx="9">
                  <c:v>0.63</c:v>
                </c:pt>
              </c:numCache>
            </c:numRef>
          </c:xVal>
          <c:yVal>
            <c:numRef>
              <c:f>Зад.1б!$G$2:$G$11</c:f>
              <c:numCache>
                <c:formatCode>General</c:formatCode>
                <c:ptCount val="10"/>
                <c:pt idx="0">
                  <c:v>1.6203130618825168</c:v>
                </c:pt>
                <c:pt idx="1">
                  <c:v>3.4559303007020503</c:v>
                </c:pt>
                <c:pt idx="2">
                  <c:v>4.6352952672661711</c:v>
                </c:pt>
                <c:pt idx="3">
                  <c:v>5.762199252206166</c:v>
                </c:pt>
                <c:pt idx="4">
                  <c:v>4.1844990031005631</c:v>
                </c:pt>
                <c:pt idx="5">
                  <c:v>3.8634767317917196</c:v>
                </c:pt>
                <c:pt idx="6">
                  <c:v>0.60805312887909757</c:v>
                </c:pt>
                <c:pt idx="7">
                  <c:v>7.2543586608992321</c:v>
                </c:pt>
                <c:pt idx="8">
                  <c:v>3.8634767317917196</c:v>
                </c:pt>
                <c:pt idx="9">
                  <c:v>4.7523978614807714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89-4924-893C-A49AD83B4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193152"/>
        <c:axId val="347194112"/>
      </c:scatterChart>
      <c:valAx>
        <c:axId val="34719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4112"/>
        <c:crosses val="autoZero"/>
        <c:crossBetween val="midCat"/>
      </c:valAx>
      <c:valAx>
        <c:axId val="3471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Micro!$B$1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Micro!$A$2:$A$152</c:f>
              <c:numCache>
                <c:formatCode>General</c:formatCode>
                <c:ptCount val="151"/>
                <c:pt idx="0">
                  <c:v>8.2000000000000007E-3</c:v>
                </c:pt>
                <c:pt idx="1">
                  <c:v>1.12E-2</c:v>
                </c:pt>
                <c:pt idx="2">
                  <c:v>1.49E-2</c:v>
                </c:pt>
                <c:pt idx="3">
                  <c:v>1.9800000000000002E-2</c:v>
                </c:pt>
                <c:pt idx="4">
                  <c:v>2.4799999999999999E-2</c:v>
                </c:pt>
                <c:pt idx="5">
                  <c:v>3.2399999999999998E-2</c:v>
                </c:pt>
                <c:pt idx="6">
                  <c:v>4.2000000000000003E-2</c:v>
                </c:pt>
                <c:pt idx="7">
                  <c:v>5.4899999999999997E-2</c:v>
                </c:pt>
                <c:pt idx="8">
                  <c:v>7.1900000000000006E-2</c:v>
                </c:pt>
                <c:pt idx="9">
                  <c:v>9.6299999999999997E-2</c:v>
                </c:pt>
                <c:pt idx="10">
                  <c:v>0.12909999999999999</c:v>
                </c:pt>
                <c:pt idx="11">
                  <c:v>0.17100000000000001</c:v>
                </c:pt>
                <c:pt idx="12">
                  <c:v>0.23139999999999999</c:v>
                </c:pt>
                <c:pt idx="13">
                  <c:v>0.32269999999999999</c:v>
                </c:pt>
                <c:pt idx="14">
                  <c:v>0.48089999999999999</c:v>
                </c:pt>
                <c:pt idx="15">
                  <c:v>0.70840000000000003</c:v>
                </c:pt>
                <c:pt idx="16">
                  <c:v>1.022</c:v>
                </c:pt>
                <c:pt idx="17">
                  <c:v>1.458</c:v>
                </c:pt>
                <c:pt idx="18">
                  <c:v>1.952</c:v>
                </c:pt>
                <c:pt idx="19">
                  <c:v>2.5409999999999999</c:v>
                </c:pt>
                <c:pt idx="20">
                  <c:v>3.2229999999999999</c:v>
                </c:pt>
                <c:pt idx="21">
                  <c:v>3.9990000000000001</c:v>
                </c:pt>
                <c:pt idx="22">
                  <c:v>4.8520000000000003</c:v>
                </c:pt>
                <c:pt idx="23">
                  <c:v>5.7320000000000002</c:v>
                </c:pt>
                <c:pt idx="24">
                  <c:v>6.7270000000000003</c:v>
                </c:pt>
                <c:pt idx="25">
                  <c:v>7.835</c:v>
                </c:pt>
                <c:pt idx="26">
                  <c:v>9.0250000000000004</c:v>
                </c:pt>
                <c:pt idx="27">
                  <c:v>10.266999999999999</c:v>
                </c:pt>
                <c:pt idx="28">
                  <c:v>11.577999999999999</c:v>
                </c:pt>
                <c:pt idx="29">
                  <c:v>12.944000000000001</c:v>
                </c:pt>
                <c:pt idx="30">
                  <c:v>14.377000000000001</c:v>
                </c:pt>
                <c:pt idx="31">
                  <c:v>15.856</c:v>
                </c:pt>
                <c:pt idx="32">
                  <c:v>17.331</c:v>
                </c:pt>
                <c:pt idx="33">
                  <c:v>18.885000000000002</c:v>
                </c:pt>
                <c:pt idx="34">
                  <c:v>20.574999999999999</c:v>
                </c:pt>
                <c:pt idx="35">
                  <c:v>22.32</c:v>
                </c:pt>
                <c:pt idx="36">
                  <c:v>22.303000000000001</c:v>
                </c:pt>
                <c:pt idx="37">
                  <c:v>23.46</c:v>
                </c:pt>
                <c:pt idx="38">
                  <c:v>24.06</c:v>
                </c:pt>
                <c:pt idx="39">
                  <c:v>25.271999999999998</c:v>
                </c:pt>
                <c:pt idx="40">
                  <c:v>25.853000000000002</c:v>
                </c:pt>
                <c:pt idx="41">
                  <c:v>27.11</c:v>
                </c:pt>
                <c:pt idx="42">
                  <c:v>27.658000000000001</c:v>
                </c:pt>
                <c:pt idx="43">
                  <c:v>28.923999999999999</c:v>
                </c:pt>
                <c:pt idx="44">
                  <c:v>29.510999999999999</c:v>
                </c:pt>
                <c:pt idx="45">
                  <c:v>30.71</c:v>
                </c:pt>
                <c:pt idx="46">
                  <c:v>31.35</c:v>
                </c:pt>
                <c:pt idx="47">
                  <c:v>32.520000000000003</c:v>
                </c:pt>
                <c:pt idx="48">
                  <c:v>33.229999999999997</c:v>
                </c:pt>
                <c:pt idx="49">
                  <c:v>34.33</c:v>
                </c:pt>
                <c:pt idx="50">
                  <c:v>35.06</c:v>
                </c:pt>
                <c:pt idx="51">
                  <c:v>36.17</c:v>
                </c:pt>
                <c:pt idx="52">
                  <c:v>36.840000000000003</c:v>
                </c:pt>
                <c:pt idx="53">
                  <c:v>38.01</c:v>
                </c:pt>
                <c:pt idx="54">
                  <c:v>38.67</c:v>
                </c:pt>
                <c:pt idx="55">
                  <c:v>39.869999999999997</c:v>
                </c:pt>
                <c:pt idx="56">
                  <c:v>40.03</c:v>
                </c:pt>
                <c:pt idx="57">
                  <c:v>40.5</c:v>
                </c:pt>
                <c:pt idx="58">
                  <c:v>41.37</c:v>
                </c:pt>
                <c:pt idx="59">
                  <c:v>41.67</c:v>
                </c:pt>
                <c:pt idx="60">
                  <c:v>42.31</c:v>
                </c:pt>
                <c:pt idx="61">
                  <c:v>42.73</c:v>
                </c:pt>
                <c:pt idx="62">
                  <c:v>43.46</c:v>
                </c:pt>
                <c:pt idx="63">
                  <c:v>44.14</c:v>
                </c:pt>
                <c:pt idx="64">
                  <c:v>44.55</c:v>
                </c:pt>
                <c:pt idx="65">
                  <c:v>45.22</c:v>
                </c:pt>
                <c:pt idx="66">
                  <c:v>45.92</c:v>
                </c:pt>
                <c:pt idx="67">
                  <c:v>46.3</c:v>
                </c:pt>
                <c:pt idx="68">
                  <c:v>47</c:v>
                </c:pt>
                <c:pt idx="69">
                  <c:v>47.68</c:v>
                </c:pt>
                <c:pt idx="70">
                  <c:v>48.06</c:v>
                </c:pt>
                <c:pt idx="71">
                  <c:v>48.74</c:v>
                </c:pt>
                <c:pt idx="72">
                  <c:v>49.41</c:v>
                </c:pt>
                <c:pt idx="73">
                  <c:v>49.76</c:v>
                </c:pt>
                <c:pt idx="74">
                  <c:v>50.43</c:v>
                </c:pt>
                <c:pt idx="75">
                  <c:v>51.11</c:v>
                </c:pt>
                <c:pt idx="76">
                  <c:v>51.5</c:v>
                </c:pt>
                <c:pt idx="77">
                  <c:v>52.12</c:v>
                </c:pt>
                <c:pt idx="78">
                  <c:v>52.76</c:v>
                </c:pt>
                <c:pt idx="79">
                  <c:v>53.18</c:v>
                </c:pt>
                <c:pt idx="80">
                  <c:v>53.78</c:v>
                </c:pt>
                <c:pt idx="81">
                  <c:v>54.46</c:v>
                </c:pt>
                <c:pt idx="82">
                  <c:v>54.83</c:v>
                </c:pt>
                <c:pt idx="83">
                  <c:v>55.4</c:v>
                </c:pt>
                <c:pt idx="84">
                  <c:v>56.43</c:v>
                </c:pt>
                <c:pt idx="85">
                  <c:v>57.03</c:v>
                </c:pt>
                <c:pt idx="86">
                  <c:v>58</c:v>
                </c:pt>
                <c:pt idx="87">
                  <c:v>58.61</c:v>
                </c:pt>
                <c:pt idx="88">
                  <c:v>59.58</c:v>
                </c:pt>
                <c:pt idx="89">
                  <c:v>60.11</c:v>
                </c:pt>
                <c:pt idx="90">
                  <c:v>61.1</c:v>
                </c:pt>
                <c:pt idx="91">
                  <c:v>61.65</c:v>
                </c:pt>
                <c:pt idx="92">
                  <c:v>62.59</c:v>
                </c:pt>
                <c:pt idx="93">
                  <c:v>63.12</c:v>
                </c:pt>
                <c:pt idx="94">
                  <c:v>64.03</c:v>
                </c:pt>
                <c:pt idx="95">
                  <c:v>64.62</c:v>
                </c:pt>
                <c:pt idx="96">
                  <c:v>65.489999999999995</c:v>
                </c:pt>
                <c:pt idx="97">
                  <c:v>66.03</c:v>
                </c:pt>
                <c:pt idx="98">
                  <c:v>66.89</c:v>
                </c:pt>
                <c:pt idx="99">
                  <c:v>67.42</c:v>
                </c:pt>
                <c:pt idx="100">
                  <c:v>68.23</c:v>
                </c:pt>
                <c:pt idx="101">
                  <c:v>68.77</c:v>
                </c:pt>
                <c:pt idx="102">
                  <c:v>69.59</c:v>
                </c:pt>
                <c:pt idx="103">
                  <c:v>70.11</c:v>
                </c:pt>
                <c:pt idx="104">
                  <c:v>70.86</c:v>
                </c:pt>
                <c:pt idx="105">
                  <c:v>71.430000000000007</c:v>
                </c:pt>
                <c:pt idx="106">
                  <c:v>72.16</c:v>
                </c:pt>
                <c:pt idx="107">
                  <c:v>72.7</c:v>
                </c:pt>
                <c:pt idx="108">
                  <c:v>73.400000000000006</c:v>
                </c:pt>
                <c:pt idx="109">
                  <c:v>73.930000000000007</c:v>
                </c:pt>
                <c:pt idx="110">
                  <c:v>74.599999999999994</c:v>
                </c:pt>
                <c:pt idx="111">
                  <c:v>75.16</c:v>
                </c:pt>
                <c:pt idx="112">
                  <c:v>75.819999999999993</c:v>
                </c:pt>
                <c:pt idx="113">
                  <c:v>76.34</c:v>
                </c:pt>
                <c:pt idx="114">
                  <c:v>76.98</c:v>
                </c:pt>
                <c:pt idx="115">
                  <c:v>77.48</c:v>
                </c:pt>
                <c:pt idx="116">
                  <c:v>78.08</c:v>
                </c:pt>
                <c:pt idx="117">
                  <c:v>78.599999999999994</c:v>
                </c:pt>
                <c:pt idx="118">
                  <c:v>79.17</c:v>
                </c:pt>
                <c:pt idx="119">
                  <c:v>79.62</c:v>
                </c:pt>
                <c:pt idx="120">
                  <c:v>79.88</c:v>
                </c:pt>
                <c:pt idx="121">
                  <c:v>80.19</c:v>
                </c:pt>
                <c:pt idx="122">
                  <c:v>80.66</c:v>
                </c:pt>
                <c:pt idx="123">
                  <c:v>81.22</c:v>
                </c:pt>
                <c:pt idx="124">
                  <c:v>81.66</c:v>
                </c:pt>
                <c:pt idx="125">
                  <c:v>82.16</c:v>
                </c:pt>
                <c:pt idx="126">
                  <c:v>82.59</c:v>
                </c:pt>
                <c:pt idx="127">
                  <c:v>83.14</c:v>
                </c:pt>
                <c:pt idx="128">
                  <c:v>83.5</c:v>
                </c:pt>
                <c:pt idx="129">
                  <c:v>84</c:v>
                </c:pt>
                <c:pt idx="130">
                  <c:v>84.4</c:v>
                </c:pt>
                <c:pt idx="131">
                  <c:v>84.89</c:v>
                </c:pt>
                <c:pt idx="132">
                  <c:v>85.26</c:v>
                </c:pt>
                <c:pt idx="133">
                  <c:v>85.74</c:v>
                </c:pt>
                <c:pt idx="134">
                  <c:v>86.07</c:v>
                </c:pt>
                <c:pt idx="135">
                  <c:v>86.54</c:v>
                </c:pt>
                <c:pt idx="136">
                  <c:v>86.89</c:v>
                </c:pt>
                <c:pt idx="137">
                  <c:v>87.32</c:v>
                </c:pt>
                <c:pt idx="138">
                  <c:v>87.65</c:v>
                </c:pt>
                <c:pt idx="139">
                  <c:v>88.1</c:v>
                </c:pt>
                <c:pt idx="140">
                  <c:v>88.43</c:v>
                </c:pt>
                <c:pt idx="141">
                  <c:v>88.83</c:v>
                </c:pt>
                <c:pt idx="142">
                  <c:v>89.12</c:v>
                </c:pt>
                <c:pt idx="143">
                  <c:v>89.54</c:v>
                </c:pt>
                <c:pt idx="144">
                  <c:v>89.85</c:v>
                </c:pt>
                <c:pt idx="145">
                  <c:v>90.25</c:v>
                </c:pt>
                <c:pt idx="146">
                  <c:v>90.55</c:v>
                </c:pt>
                <c:pt idx="147">
                  <c:v>90.93</c:v>
                </c:pt>
                <c:pt idx="148">
                  <c:v>91.2</c:v>
                </c:pt>
                <c:pt idx="149">
                  <c:v>91.55</c:v>
                </c:pt>
                <c:pt idx="150">
                  <c:v>92.2</c:v>
                </c:pt>
              </c:numCache>
            </c:numRef>
          </c:xVal>
          <c:yVal>
            <c:numRef>
              <c:f>Micro!$B$2:$B$152</c:f>
              <c:numCache>
                <c:formatCode>General</c:formatCode>
                <c:ptCount val="151"/>
                <c:pt idx="0">
                  <c:v>9.65</c:v>
                </c:pt>
                <c:pt idx="1">
                  <c:v>10.74</c:v>
                </c:pt>
                <c:pt idx="2">
                  <c:v>11.81</c:v>
                </c:pt>
                <c:pt idx="3">
                  <c:v>12.88</c:v>
                </c:pt>
                <c:pt idx="4">
                  <c:v>14.06</c:v>
                </c:pt>
                <c:pt idx="5">
                  <c:v>15.28</c:v>
                </c:pt>
                <c:pt idx="6">
                  <c:v>16.63</c:v>
                </c:pt>
                <c:pt idx="7">
                  <c:v>18.190000000000001</c:v>
                </c:pt>
                <c:pt idx="8">
                  <c:v>19.88</c:v>
                </c:pt>
                <c:pt idx="9">
                  <c:v>21.84</c:v>
                </c:pt>
                <c:pt idx="10">
                  <c:v>24</c:v>
                </c:pt>
                <c:pt idx="11">
                  <c:v>26.25</c:v>
                </c:pt>
                <c:pt idx="12">
                  <c:v>28.86</c:v>
                </c:pt>
                <c:pt idx="13">
                  <c:v>31.85</c:v>
                </c:pt>
                <c:pt idx="14">
                  <c:v>35.79</c:v>
                </c:pt>
                <c:pt idx="15">
                  <c:v>40.18</c:v>
                </c:pt>
                <c:pt idx="16">
                  <c:v>44.74</c:v>
                </c:pt>
                <c:pt idx="17">
                  <c:v>49.53</c:v>
                </c:pt>
                <c:pt idx="18">
                  <c:v>53.94</c:v>
                </c:pt>
                <c:pt idx="19">
                  <c:v>58.29</c:v>
                </c:pt>
                <c:pt idx="20">
                  <c:v>62.63</c:v>
                </c:pt>
                <c:pt idx="21">
                  <c:v>67.03</c:v>
                </c:pt>
                <c:pt idx="22">
                  <c:v>71.25</c:v>
                </c:pt>
                <c:pt idx="23">
                  <c:v>75.22</c:v>
                </c:pt>
                <c:pt idx="24">
                  <c:v>79.33</c:v>
                </c:pt>
                <c:pt idx="25">
                  <c:v>83.56</c:v>
                </c:pt>
                <c:pt idx="26">
                  <c:v>87.75</c:v>
                </c:pt>
                <c:pt idx="27">
                  <c:v>91.93</c:v>
                </c:pt>
                <c:pt idx="28">
                  <c:v>96.1</c:v>
                </c:pt>
                <c:pt idx="29">
                  <c:v>100.28</c:v>
                </c:pt>
                <c:pt idx="30">
                  <c:v>104.46</c:v>
                </c:pt>
                <c:pt idx="31">
                  <c:v>108.66</c:v>
                </c:pt>
                <c:pt idx="32">
                  <c:v>112.71</c:v>
                </c:pt>
                <c:pt idx="33">
                  <c:v>116.88</c:v>
                </c:pt>
                <c:pt idx="34">
                  <c:v>121.33</c:v>
                </c:pt>
                <c:pt idx="35">
                  <c:v>125.79</c:v>
                </c:pt>
                <c:pt idx="36">
                  <c:v>125.79</c:v>
                </c:pt>
                <c:pt idx="37">
                  <c:v>128.74</c:v>
                </c:pt>
                <c:pt idx="38">
                  <c:v>130.27000000000001</c:v>
                </c:pt>
                <c:pt idx="39">
                  <c:v>133.33000000000001</c:v>
                </c:pt>
                <c:pt idx="40">
                  <c:v>134.79</c:v>
                </c:pt>
                <c:pt idx="41">
                  <c:v>137.93</c:v>
                </c:pt>
                <c:pt idx="42">
                  <c:v>139.33000000000001</c:v>
                </c:pt>
                <c:pt idx="43">
                  <c:v>142.46</c:v>
                </c:pt>
                <c:pt idx="44">
                  <c:v>143.9</c:v>
                </c:pt>
                <c:pt idx="45">
                  <c:v>146.91</c:v>
                </c:pt>
                <c:pt idx="46">
                  <c:v>148.51</c:v>
                </c:pt>
                <c:pt idx="47">
                  <c:v>151.41</c:v>
                </c:pt>
                <c:pt idx="48">
                  <c:v>153.16999999999999</c:v>
                </c:pt>
                <c:pt idx="49">
                  <c:v>155.97</c:v>
                </c:pt>
                <c:pt idx="50">
                  <c:v>157.76</c:v>
                </c:pt>
                <c:pt idx="51">
                  <c:v>160.56</c:v>
                </c:pt>
                <c:pt idx="52">
                  <c:v>162.30000000000001</c:v>
                </c:pt>
                <c:pt idx="53">
                  <c:v>165.21</c:v>
                </c:pt>
                <c:pt idx="54">
                  <c:v>166.9</c:v>
                </c:pt>
                <c:pt idx="55">
                  <c:v>169.92</c:v>
                </c:pt>
                <c:pt idx="56">
                  <c:v>170.32</c:v>
                </c:pt>
                <c:pt idx="57">
                  <c:v>171.54</c:v>
                </c:pt>
                <c:pt idx="58">
                  <c:v>173.79</c:v>
                </c:pt>
                <c:pt idx="59">
                  <c:v>174.57</c:v>
                </c:pt>
                <c:pt idx="60">
                  <c:v>176.25</c:v>
                </c:pt>
                <c:pt idx="61">
                  <c:v>177.34</c:v>
                </c:pt>
                <c:pt idx="62">
                  <c:v>179.19</c:v>
                </c:pt>
                <c:pt idx="63">
                  <c:v>181.02</c:v>
                </c:pt>
                <c:pt idx="64">
                  <c:v>182.08</c:v>
                </c:pt>
                <c:pt idx="65">
                  <c:v>183.88</c:v>
                </c:pt>
                <c:pt idx="66">
                  <c:v>185.75</c:v>
                </c:pt>
                <c:pt idx="67">
                  <c:v>186.8</c:v>
                </c:pt>
                <c:pt idx="68">
                  <c:v>188.63</c:v>
                </c:pt>
                <c:pt idx="69">
                  <c:v>190.45</c:v>
                </c:pt>
                <c:pt idx="70">
                  <c:v>191.48</c:v>
                </c:pt>
                <c:pt idx="71">
                  <c:v>193.35</c:v>
                </c:pt>
                <c:pt idx="72">
                  <c:v>195.22</c:v>
                </c:pt>
                <c:pt idx="73">
                  <c:v>196.23</c:v>
                </c:pt>
                <c:pt idx="74">
                  <c:v>198.05</c:v>
                </c:pt>
                <c:pt idx="75">
                  <c:v>199.97</c:v>
                </c:pt>
                <c:pt idx="76">
                  <c:v>201.06</c:v>
                </c:pt>
                <c:pt idx="77">
                  <c:v>202.83</c:v>
                </c:pt>
                <c:pt idx="78">
                  <c:v>204.69</c:v>
                </c:pt>
                <c:pt idx="79">
                  <c:v>205.86</c:v>
                </c:pt>
                <c:pt idx="80">
                  <c:v>207.58</c:v>
                </c:pt>
                <c:pt idx="81">
                  <c:v>209.5</c:v>
                </c:pt>
                <c:pt idx="82">
                  <c:v>210.65</c:v>
                </c:pt>
                <c:pt idx="83">
                  <c:v>212.33</c:v>
                </c:pt>
                <c:pt idx="84">
                  <c:v>215.43</c:v>
                </c:pt>
                <c:pt idx="85">
                  <c:v>217.16</c:v>
                </c:pt>
                <c:pt idx="86">
                  <c:v>220.21</c:v>
                </c:pt>
                <c:pt idx="87">
                  <c:v>221.98</c:v>
                </c:pt>
                <c:pt idx="88">
                  <c:v>225.06</c:v>
                </c:pt>
                <c:pt idx="89">
                  <c:v>226.79</c:v>
                </c:pt>
                <c:pt idx="90">
                  <c:v>229.92</c:v>
                </c:pt>
                <c:pt idx="91">
                  <c:v>231.69</c:v>
                </c:pt>
                <c:pt idx="92">
                  <c:v>234.77</c:v>
                </c:pt>
                <c:pt idx="93">
                  <c:v>236.6</c:v>
                </c:pt>
                <c:pt idx="94">
                  <c:v>239.63</c:v>
                </c:pt>
                <c:pt idx="95">
                  <c:v>241.5</c:v>
                </c:pt>
                <c:pt idx="96">
                  <c:v>244.48</c:v>
                </c:pt>
                <c:pt idx="97">
                  <c:v>246.4</c:v>
                </c:pt>
                <c:pt idx="98">
                  <c:v>249.35</c:v>
                </c:pt>
                <c:pt idx="99">
                  <c:v>251.32</c:v>
                </c:pt>
                <c:pt idx="100">
                  <c:v>254.22</c:v>
                </c:pt>
                <c:pt idx="101">
                  <c:v>256.24</c:v>
                </c:pt>
                <c:pt idx="102">
                  <c:v>259.11</c:v>
                </c:pt>
                <c:pt idx="103">
                  <c:v>261.18</c:v>
                </c:pt>
                <c:pt idx="104">
                  <c:v>264.02</c:v>
                </c:pt>
                <c:pt idx="105">
                  <c:v>266.13</c:v>
                </c:pt>
                <c:pt idx="106">
                  <c:v>268.94</c:v>
                </c:pt>
                <c:pt idx="107">
                  <c:v>271.08999999999997</c:v>
                </c:pt>
                <c:pt idx="108">
                  <c:v>273.87</c:v>
                </c:pt>
                <c:pt idx="109">
                  <c:v>276.08</c:v>
                </c:pt>
                <c:pt idx="110">
                  <c:v>278.83</c:v>
                </c:pt>
                <c:pt idx="111">
                  <c:v>281.08</c:v>
                </c:pt>
                <c:pt idx="112">
                  <c:v>283.81</c:v>
                </c:pt>
                <c:pt idx="113">
                  <c:v>286.11</c:v>
                </c:pt>
                <c:pt idx="114">
                  <c:v>288.81</c:v>
                </c:pt>
                <c:pt idx="115">
                  <c:v>291.08</c:v>
                </c:pt>
                <c:pt idx="116">
                  <c:v>293.75</c:v>
                </c:pt>
                <c:pt idx="117">
                  <c:v>295.99</c:v>
                </c:pt>
                <c:pt idx="118">
                  <c:v>298.64</c:v>
                </c:pt>
                <c:pt idx="119">
                  <c:v>300.83999999999997</c:v>
                </c:pt>
                <c:pt idx="120">
                  <c:v>302.02</c:v>
                </c:pt>
                <c:pt idx="121">
                  <c:v>303.48</c:v>
                </c:pt>
                <c:pt idx="122">
                  <c:v>305.64999999999998</c:v>
                </c:pt>
                <c:pt idx="123">
                  <c:v>308.27</c:v>
                </c:pt>
                <c:pt idx="124">
                  <c:v>310.41000000000003</c:v>
                </c:pt>
                <c:pt idx="125">
                  <c:v>313.01</c:v>
                </c:pt>
                <c:pt idx="126">
                  <c:v>315.12</c:v>
                </c:pt>
                <c:pt idx="127">
                  <c:v>317.70999999999998</c:v>
                </c:pt>
                <c:pt idx="128">
                  <c:v>319.79000000000002</c:v>
                </c:pt>
                <c:pt idx="129">
                  <c:v>322.36</c:v>
                </c:pt>
                <c:pt idx="130">
                  <c:v>324.42</c:v>
                </c:pt>
                <c:pt idx="131">
                  <c:v>326.98</c:v>
                </c:pt>
                <c:pt idx="132">
                  <c:v>329.01</c:v>
                </c:pt>
                <c:pt idx="133">
                  <c:v>331.56</c:v>
                </c:pt>
                <c:pt idx="134">
                  <c:v>333.56</c:v>
                </c:pt>
                <c:pt idx="135">
                  <c:v>336.1</c:v>
                </c:pt>
                <c:pt idx="136">
                  <c:v>338.08</c:v>
                </c:pt>
                <c:pt idx="137">
                  <c:v>340.6</c:v>
                </c:pt>
                <c:pt idx="138">
                  <c:v>342.57</c:v>
                </c:pt>
                <c:pt idx="139">
                  <c:v>345.08</c:v>
                </c:pt>
                <c:pt idx="140">
                  <c:v>347.02</c:v>
                </c:pt>
                <c:pt idx="141">
                  <c:v>349.52</c:v>
                </c:pt>
                <c:pt idx="142">
                  <c:v>351.44</c:v>
                </c:pt>
                <c:pt idx="143">
                  <c:v>353.93</c:v>
                </c:pt>
                <c:pt idx="144">
                  <c:v>355.83</c:v>
                </c:pt>
                <c:pt idx="145">
                  <c:v>358.32</c:v>
                </c:pt>
                <c:pt idx="146">
                  <c:v>360.2</c:v>
                </c:pt>
                <c:pt idx="147">
                  <c:v>362.67</c:v>
                </c:pt>
                <c:pt idx="148">
                  <c:v>364.53</c:v>
                </c:pt>
                <c:pt idx="149">
                  <c:v>367</c:v>
                </c:pt>
                <c:pt idx="150">
                  <c:v>371.3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F-4F3C-8147-C6391CF6D3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Micro!$A$2:$A$152</c:f>
              <c:numCache>
                <c:formatCode>General</c:formatCode>
                <c:ptCount val="151"/>
                <c:pt idx="0">
                  <c:v>8.2000000000000007E-3</c:v>
                </c:pt>
                <c:pt idx="1">
                  <c:v>1.12E-2</c:v>
                </c:pt>
                <c:pt idx="2">
                  <c:v>1.49E-2</c:v>
                </c:pt>
                <c:pt idx="3">
                  <c:v>1.9800000000000002E-2</c:v>
                </c:pt>
                <c:pt idx="4">
                  <c:v>2.4799999999999999E-2</c:v>
                </c:pt>
                <c:pt idx="5">
                  <c:v>3.2399999999999998E-2</c:v>
                </c:pt>
                <c:pt idx="6">
                  <c:v>4.2000000000000003E-2</c:v>
                </c:pt>
                <c:pt idx="7">
                  <c:v>5.4899999999999997E-2</c:v>
                </c:pt>
                <c:pt idx="8">
                  <c:v>7.1900000000000006E-2</c:v>
                </c:pt>
                <c:pt idx="9">
                  <c:v>9.6299999999999997E-2</c:v>
                </c:pt>
                <c:pt idx="10">
                  <c:v>0.12909999999999999</c:v>
                </c:pt>
                <c:pt idx="11">
                  <c:v>0.17100000000000001</c:v>
                </c:pt>
                <c:pt idx="12">
                  <c:v>0.23139999999999999</c:v>
                </c:pt>
                <c:pt idx="13">
                  <c:v>0.32269999999999999</c:v>
                </c:pt>
                <c:pt idx="14">
                  <c:v>0.48089999999999999</c:v>
                </c:pt>
                <c:pt idx="15">
                  <c:v>0.70840000000000003</c:v>
                </c:pt>
                <c:pt idx="16">
                  <c:v>1.022</c:v>
                </c:pt>
                <c:pt idx="17">
                  <c:v>1.458</c:v>
                </c:pt>
                <c:pt idx="18">
                  <c:v>1.952</c:v>
                </c:pt>
                <c:pt idx="19">
                  <c:v>2.5409999999999999</c:v>
                </c:pt>
                <c:pt idx="20">
                  <c:v>3.2229999999999999</c:v>
                </c:pt>
                <c:pt idx="21">
                  <c:v>3.9990000000000001</c:v>
                </c:pt>
                <c:pt idx="22">
                  <c:v>4.8520000000000003</c:v>
                </c:pt>
                <c:pt idx="23">
                  <c:v>5.7320000000000002</c:v>
                </c:pt>
                <c:pt idx="24">
                  <c:v>6.7270000000000003</c:v>
                </c:pt>
                <c:pt idx="25">
                  <c:v>7.835</c:v>
                </c:pt>
                <c:pt idx="26">
                  <c:v>9.0250000000000004</c:v>
                </c:pt>
                <c:pt idx="27">
                  <c:v>10.266999999999999</c:v>
                </c:pt>
                <c:pt idx="28">
                  <c:v>11.577999999999999</c:v>
                </c:pt>
                <c:pt idx="29">
                  <c:v>12.944000000000001</c:v>
                </c:pt>
                <c:pt idx="30">
                  <c:v>14.377000000000001</c:v>
                </c:pt>
                <c:pt idx="31">
                  <c:v>15.856</c:v>
                </c:pt>
                <c:pt idx="32">
                  <c:v>17.331</c:v>
                </c:pt>
                <c:pt idx="33">
                  <c:v>18.885000000000002</c:v>
                </c:pt>
                <c:pt idx="34">
                  <c:v>20.574999999999999</c:v>
                </c:pt>
                <c:pt idx="35">
                  <c:v>22.32</c:v>
                </c:pt>
                <c:pt idx="36">
                  <c:v>22.303000000000001</c:v>
                </c:pt>
                <c:pt idx="37">
                  <c:v>23.46</c:v>
                </c:pt>
                <c:pt idx="38">
                  <c:v>24.06</c:v>
                </c:pt>
                <c:pt idx="39">
                  <c:v>25.271999999999998</c:v>
                </c:pt>
                <c:pt idx="40">
                  <c:v>25.853000000000002</c:v>
                </c:pt>
                <c:pt idx="41">
                  <c:v>27.11</c:v>
                </c:pt>
                <c:pt idx="42">
                  <c:v>27.658000000000001</c:v>
                </c:pt>
                <c:pt idx="43">
                  <c:v>28.923999999999999</c:v>
                </c:pt>
                <c:pt idx="44">
                  <c:v>29.510999999999999</c:v>
                </c:pt>
                <c:pt idx="45">
                  <c:v>30.71</c:v>
                </c:pt>
                <c:pt idx="46">
                  <c:v>31.35</c:v>
                </c:pt>
                <c:pt idx="47">
                  <c:v>32.520000000000003</c:v>
                </c:pt>
                <c:pt idx="48">
                  <c:v>33.229999999999997</c:v>
                </c:pt>
                <c:pt idx="49">
                  <c:v>34.33</c:v>
                </c:pt>
                <c:pt idx="50">
                  <c:v>35.06</c:v>
                </c:pt>
                <c:pt idx="51">
                  <c:v>36.17</c:v>
                </c:pt>
                <c:pt idx="52">
                  <c:v>36.840000000000003</c:v>
                </c:pt>
                <c:pt idx="53">
                  <c:v>38.01</c:v>
                </c:pt>
                <c:pt idx="54">
                  <c:v>38.67</c:v>
                </c:pt>
                <c:pt idx="55">
                  <c:v>39.869999999999997</c:v>
                </c:pt>
                <c:pt idx="56">
                  <c:v>40.03</c:v>
                </c:pt>
                <c:pt idx="57">
                  <c:v>40.5</c:v>
                </c:pt>
                <c:pt idx="58">
                  <c:v>41.37</c:v>
                </c:pt>
                <c:pt idx="59">
                  <c:v>41.67</c:v>
                </c:pt>
                <c:pt idx="60">
                  <c:v>42.31</c:v>
                </c:pt>
                <c:pt idx="61">
                  <c:v>42.73</c:v>
                </c:pt>
                <c:pt idx="62">
                  <c:v>43.46</c:v>
                </c:pt>
                <c:pt idx="63">
                  <c:v>44.14</c:v>
                </c:pt>
                <c:pt idx="64">
                  <c:v>44.55</c:v>
                </c:pt>
                <c:pt idx="65">
                  <c:v>45.22</c:v>
                </c:pt>
                <c:pt idx="66">
                  <c:v>45.92</c:v>
                </c:pt>
                <c:pt idx="67">
                  <c:v>46.3</c:v>
                </c:pt>
                <c:pt idx="68">
                  <c:v>47</c:v>
                </c:pt>
                <c:pt idx="69">
                  <c:v>47.68</c:v>
                </c:pt>
                <c:pt idx="70">
                  <c:v>48.06</c:v>
                </c:pt>
                <c:pt idx="71">
                  <c:v>48.74</c:v>
                </c:pt>
                <c:pt idx="72">
                  <c:v>49.41</c:v>
                </c:pt>
                <c:pt idx="73">
                  <c:v>49.76</c:v>
                </c:pt>
                <c:pt idx="74">
                  <c:v>50.43</c:v>
                </c:pt>
                <c:pt idx="75">
                  <c:v>51.11</c:v>
                </c:pt>
                <c:pt idx="76">
                  <c:v>51.5</c:v>
                </c:pt>
                <c:pt idx="77">
                  <c:v>52.12</c:v>
                </c:pt>
                <c:pt idx="78">
                  <c:v>52.76</c:v>
                </c:pt>
                <c:pt idx="79">
                  <c:v>53.18</c:v>
                </c:pt>
                <c:pt idx="80">
                  <c:v>53.78</c:v>
                </c:pt>
                <c:pt idx="81">
                  <c:v>54.46</c:v>
                </c:pt>
                <c:pt idx="82">
                  <c:v>54.83</c:v>
                </c:pt>
                <c:pt idx="83">
                  <c:v>55.4</c:v>
                </c:pt>
                <c:pt idx="84">
                  <c:v>56.43</c:v>
                </c:pt>
                <c:pt idx="85">
                  <c:v>57.03</c:v>
                </c:pt>
                <c:pt idx="86">
                  <c:v>58</c:v>
                </c:pt>
                <c:pt idx="87">
                  <c:v>58.61</c:v>
                </c:pt>
                <c:pt idx="88">
                  <c:v>59.58</c:v>
                </c:pt>
                <c:pt idx="89">
                  <c:v>60.11</c:v>
                </c:pt>
                <c:pt idx="90">
                  <c:v>61.1</c:v>
                </c:pt>
                <c:pt idx="91">
                  <c:v>61.65</c:v>
                </c:pt>
                <c:pt idx="92">
                  <c:v>62.59</c:v>
                </c:pt>
                <c:pt idx="93">
                  <c:v>63.12</c:v>
                </c:pt>
                <c:pt idx="94">
                  <c:v>64.03</c:v>
                </c:pt>
                <c:pt idx="95">
                  <c:v>64.62</c:v>
                </c:pt>
                <c:pt idx="96">
                  <c:v>65.489999999999995</c:v>
                </c:pt>
                <c:pt idx="97">
                  <c:v>66.03</c:v>
                </c:pt>
                <c:pt idx="98">
                  <c:v>66.89</c:v>
                </c:pt>
                <c:pt idx="99">
                  <c:v>67.42</c:v>
                </c:pt>
                <c:pt idx="100">
                  <c:v>68.23</c:v>
                </c:pt>
                <c:pt idx="101">
                  <c:v>68.77</c:v>
                </c:pt>
                <c:pt idx="102">
                  <c:v>69.59</c:v>
                </c:pt>
                <c:pt idx="103">
                  <c:v>70.11</c:v>
                </c:pt>
                <c:pt idx="104">
                  <c:v>70.86</c:v>
                </c:pt>
                <c:pt idx="105">
                  <c:v>71.430000000000007</c:v>
                </c:pt>
                <c:pt idx="106">
                  <c:v>72.16</c:v>
                </c:pt>
                <c:pt idx="107">
                  <c:v>72.7</c:v>
                </c:pt>
                <c:pt idx="108">
                  <c:v>73.400000000000006</c:v>
                </c:pt>
                <c:pt idx="109">
                  <c:v>73.930000000000007</c:v>
                </c:pt>
                <c:pt idx="110">
                  <c:v>74.599999999999994</c:v>
                </c:pt>
                <c:pt idx="111">
                  <c:v>75.16</c:v>
                </c:pt>
                <c:pt idx="112">
                  <c:v>75.819999999999993</c:v>
                </c:pt>
                <c:pt idx="113">
                  <c:v>76.34</c:v>
                </c:pt>
                <c:pt idx="114">
                  <c:v>76.98</c:v>
                </c:pt>
                <c:pt idx="115">
                  <c:v>77.48</c:v>
                </c:pt>
                <c:pt idx="116">
                  <c:v>78.08</c:v>
                </c:pt>
                <c:pt idx="117">
                  <c:v>78.599999999999994</c:v>
                </c:pt>
                <c:pt idx="118">
                  <c:v>79.17</c:v>
                </c:pt>
                <c:pt idx="119">
                  <c:v>79.62</c:v>
                </c:pt>
                <c:pt idx="120">
                  <c:v>79.88</c:v>
                </c:pt>
                <c:pt idx="121">
                  <c:v>80.19</c:v>
                </c:pt>
                <c:pt idx="122">
                  <c:v>80.66</c:v>
                </c:pt>
                <c:pt idx="123">
                  <c:v>81.22</c:v>
                </c:pt>
                <c:pt idx="124">
                  <c:v>81.66</c:v>
                </c:pt>
                <c:pt idx="125">
                  <c:v>82.16</c:v>
                </c:pt>
                <c:pt idx="126">
                  <c:v>82.59</c:v>
                </c:pt>
                <c:pt idx="127">
                  <c:v>83.14</c:v>
                </c:pt>
                <c:pt idx="128">
                  <c:v>83.5</c:v>
                </c:pt>
                <c:pt idx="129">
                  <c:v>84</c:v>
                </c:pt>
                <c:pt idx="130">
                  <c:v>84.4</c:v>
                </c:pt>
                <c:pt idx="131">
                  <c:v>84.89</c:v>
                </c:pt>
                <c:pt idx="132">
                  <c:v>85.26</c:v>
                </c:pt>
                <c:pt idx="133">
                  <c:v>85.74</c:v>
                </c:pt>
                <c:pt idx="134">
                  <c:v>86.07</c:v>
                </c:pt>
                <c:pt idx="135">
                  <c:v>86.54</c:v>
                </c:pt>
                <c:pt idx="136">
                  <c:v>86.89</c:v>
                </c:pt>
                <c:pt idx="137">
                  <c:v>87.32</c:v>
                </c:pt>
                <c:pt idx="138">
                  <c:v>87.65</c:v>
                </c:pt>
                <c:pt idx="139">
                  <c:v>88.1</c:v>
                </c:pt>
                <c:pt idx="140">
                  <c:v>88.43</c:v>
                </c:pt>
                <c:pt idx="141">
                  <c:v>88.83</c:v>
                </c:pt>
                <c:pt idx="142">
                  <c:v>89.12</c:v>
                </c:pt>
                <c:pt idx="143">
                  <c:v>89.54</c:v>
                </c:pt>
                <c:pt idx="144">
                  <c:v>89.85</c:v>
                </c:pt>
                <c:pt idx="145">
                  <c:v>90.25</c:v>
                </c:pt>
                <c:pt idx="146">
                  <c:v>90.55</c:v>
                </c:pt>
                <c:pt idx="147">
                  <c:v>90.93</c:v>
                </c:pt>
                <c:pt idx="148">
                  <c:v>91.2</c:v>
                </c:pt>
                <c:pt idx="149">
                  <c:v>91.55</c:v>
                </c:pt>
                <c:pt idx="150">
                  <c:v>92.2</c:v>
                </c:pt>
              </c:numCache>
            </c:numRef>
          </c:xVal>
          <c:yVal>
            <c:numRef>
              <c:f>Micro!$B$2:$B$152</c:f>
              <c:numCache>
                <c:formatCode>General</c:formatCode>
                <c:ptCount val="151"/>
                <c:pt idx="0">
                  <c:v>9.65</c:v>
                </c:pt>
                <c:pt idx="1">
                  <c:v>10.74</c:v>
                </c:pt>
                <c:pt idx="2">
                  <c:v>11.81</c:v>
                </c:pt>
                <c:pt idx="3">
                  <c:v>12.88</c:v>
                </c:pt>
                <c:pt idx="4">
                  <c:v>14.06</c:v>
                </c:pt>
                <c:pt idx="5">
                  <c:v>15.28</c:v>
                </c:pt>
                <c:pt idx="6">
                  <c:v>16.63</c:v>
                </c:pt>
                <c:pt idx="7">
                  <c:v>18.190000000000001</c:v>
                </c:pt>
                <c:pt idx="8">
                  <c:v>19.88</c:v>
                </c:pt>
                <c:pt idx="9">
                  <c:v>21.84</c:v>
                </c:pt>
                <c:pt idx="10">
                  <c:v>24</c:v>
                </c:pt>
                <c:pt idx="11">
                  <c:v>26.25</c:v>
                </c:pt>
                <c:pt idx="12">
                  <c:v>28.86</c:v>
                </c:pt>
                <c:pt idx="13">
                  <c:v>31.85</c:v>
                </c:pt>
                <c:pt idx="14">
                  <c:v>35.79</c:v>
                </c:pt>
                <c:pt idx="15">
                  <c:v>40.18</c:v>
                </c:pt>
                <c:pt idx="16">
                  <c:v>44.74</c:v>
                </c:pt>
                <c:pt idx="17">
                  <c:v>49.53</c:v>
                </c:pt>
                <c:pt idx="18">
                  <c:v>53.94</c:v>
                </c:pt>
                <c:pt idx="19">
                  <c:v>58.29</c:v>
                </c:pt>
                <c:pt idx="20">
                  <c:v>62.63</c:v>
                </c:pt>
                <c:pt idx="21">
                  <c:v>67.03</c:v>
                </c:pt>
                <c:pt idx="22">
                  <c:v>71.25</c:v>
                </c:pt>
                <c:pt idx="23">
                  <c:v>75.22</c:v>
                </c:pt>
                <c:pt idx="24">
                  <c:v>79.33</c:v>
                </c:pt>
                <c:pt idx="25">
                  <c:v>83.56</c:v>
                </c:pt>
                <c:pt idx="26">
                  <c:v>87.75</c:v>
                </c:pt>
                <c:pt idx="27">
                  <c:v>91.93</c:v>
                </c:pt>
                <c:pt idx="28">
                  <c:v>96.1</c:v>
                </c:pt>
                <c:pt idx="29">
                  <c:v>100.28</c:v>
                </c:pt>
                <c:pt idx="30">
                  <c:v>104.46</c:v>
                </c:pt>
                <c:pt idx="31">
                  <c:v>108.66</c:v>
                </c:pt>
                <c:pt idx="32">
                  <c:v>112.71</c:v>
                </c:pt>
                <c:pt idx="33">
                  <c:v>116.88</c:v>
                </c:pt>
                <c:pt idx="34">
                  <c:v>121.33</c:v>
                </c:pt>
                <c:pt idx="35">
                  <c:v>125.79</c:v>
                </c:pt>
                <c:pt idx="36">
                  <c:v>125.79</c:v>
                </c:pt>
                <c:pt idx="37">
                  <c:v>128.74</c:v>
                </c:pt>
                <c:pt idx="38">
                  <c:v>130.27000000000001</c:v>
                </c:pt>
                <c:pt idx="39">
                  <c:v>133.33000000000001</c:v>
                </c:pt>
                <c:pt idx="40">
                  <c:v>134.79</c:v>
                </c:pt>
                <c:pt idx="41">
                  <c:v>137.93</c:v>
                </c:pt>
                <c:pt idx="42">
                  <c:v>139.33000000000001</c:v>
                </c:pt>
                <c:pt idx="43">
                  <c:v>142.46</c:v>
                </c:pt>
                <c:pt idx="44">
                  <c:v>143.9</c:v>
                </c:pt>
                <c:pt idx="45">
                  <c:v>146.91</c:v>
                </c:pt>
                <c:pt idx="46">
                  <c:v>148.51</c:v>
                </c:pt>
                <c:pt idx="47">
                  <c:v>151.41</c:v>
                </c:pt>
                <c:pt idx="48">
                  <c:v>153.16999999999999</c:v>
                </c:pt>
                <c:pt idx="49">
                  <c:v>155.97</c:v>
                </c:pt>
                <c:pt idx="50">
                  <c:v>157.76</c:v>
                </c:pt>
                <c:pt idx="51">
                  <c:v>160.56</c:v>
                </c:pt>
                <c:pt idx="52">
                  <c:v>162.30000000000001</c:v>
                </c:pt>
                <c:pt idx="53">
                  <c:v>165.21</c:v>
                </c:pt>
                <c:pt idx="54">
                  <c:v>166.9</c:v>
                </c:pt>
                <c:pt idx="55">
                  <c:v>169.92</c:v>
                </c:pt>
                <c:pt idx="56">
                  <c:v>170.32</c:v>
                </c:pt>
                <c:pt idx="57">
                  <c:v>171.54</c:v>
                </c:pt>
                <c:pt idx="58">
                  <c:v>173.79</c:v>
                </c:pt>
                <c:pt idx="59">
                  <c:v>174.57</c:v>
                </c:pt>
                <c:pt idx="60">
                  <c:v>176.25</c:v>
                </c:pt>
                <c:pt idx="61">
                  <c:v>177.34</c:v>
                </c:pt>
                <c:pt idx="62">
                  <c:v>179.19</c:v>
                </c:pt>
                <c:pt idx="63">
                  <c:v>181.02</c:v>
                </c:pt>
                <c:pt idx="64">
                  <c:v>182.08</c:v>
                </c:pt>
                <c:pt idx="65">
                  <c:v>183.88</c:v>
                </c:pt>
                <c:pt idx="66">
                  <c:v>185.75</c:v>
                </c:pt>
                <c:pt idx="67">
                  <c:v>186.8</c:v>
                </c:pt>
                <c:pt idx="68">
                  <c:v>188.63</c:v>
                </c:pt>
                <c:pt idx="69">
                  <c:v>190.45</c:v>
                </c:pt>
                <c:pt idx="70">
                  <c:v>191.48</c:v>
                </c:pt>
                <c:pt idx="71">
                  <c:v>193.35</c:v>
                </c:pt>
                <c:pt idx="72">
                  <c:v>195.22</c:v>
                </c:pt>
                <c:pt idx="73">
                  <c:v>196.23</c:v>
                </c:pt>
                <c:pt idx="74">
                  <c:v>198.05</c:v>
                </c:pt>
                <c:pt idx="75">
                  <c:v>199.97</c:v>
                </c:pt>
                <c:pt idx="76">
                  <c:v>201.06</c:v>
                </c:pt>
                <c:pt idx="77">
                  <c:v>202.83</c:v>
                </c:pt>
                <c:pt idx="78">
                  <c:v>204.69</c:v>
                </c:pt>
                <c:pt idx="79">
                  <c:v>205.86</c:v>
                </c:pt>
                <c:pt idx="80">
                  <c:v>207.58</c:v>
                </c:pt>
                <c:pt idx="81">
                  <c:v>209.5</c:v>
                </c:pt>
                <c:pt idx="82">
                  <c:v>210.65</c:v>
                </c:pt>
                <c:pt idx="83">
                  <c:v>212.33</c:v>
                </c:pt>
                <c:pt idx="84">
                  <c:v>215.43</c:v>
                </c:pt>
                <c:pt idx="85">
                  <c:v>217.16</c:v>
                </c:pt>
                <c:pt idx="86">
                  <c:v>220.21</c:v>
                </c:pt>
                <c:pt idx="87">
                  <c:v>221.98</c:v>
                </c:pt>
                <c:pt idx="88">
                  <c:v>225.06</c:v>
                </c:pt>
                <c:pt idx="89">
                  <c:v>226.79</c:v>
                </c:pt>
                <c:pt idx="90">
                  <c:v>229.92</c:v>
                </c:pt>
                <c:pt idx="91">
                  <c:v>231.69</c:v>
                </c:pt>
                <c:pt idx="92">
                  <c:v>234.77</c:v>
                </c:pt>
                <c:pt idx="93">
                  <c:v>236.6</c:v>
                </c:pt>
                <c:pt idx="94">
                  <c:v>239.63</c:v>
                </c:pt>
                <c:pt idx="95">
                  <c:v>241.5</c:v>
                </c:pt>
                <c:pt idx="96">
                  <c:v>244.48</c:v>
                </c:pt>
                <c:pt idx="97">
                  <c:v>246.4</c:v>
                </c:pt>
                <c:pt idx="98">
                  <c:v>249.35</c:v>
                </c:pt>
                <c:pt idx="99">
                  <c:v>251.32</c:v>
                </c:pt>
                <c:pt idx="100">
                  <c:v>254.22</c:v>
                </c:pt>
                <c:pt idx="101">
                  <c:v>256.24</c:v>
                </c:pt>
                <c:pt idx="102">
                  <c:v>259.11</c:v>
                </c:pt>
                <c:pt idx="103">
                  <c:v>261.18</c:v>
                </c:pt>
                <c:pt idx="104">
                  <c:v>264.02</c:v>
                </c:pt>
                <c:pt idx="105">
                  <c:v>266.13</c:v>
                </c:pt>
                <c:pt idx="106">
                  <c:v>268.94</c:v>
                </c:pt>
                <c:pt idx="107">
                  <c:v>271.08999999999997</c:v>
                </c:pt>
                <c:pt idx="108">
                  <c:v>273.87</c:v>
                </c:pt>
                <c:pt idx="109">
                  <c:v>276.08</c:v>
                </c:pt>
                <c:pt idx="110">
                  <c:v>278.83</c:v>
                </c:pt>
                <c:pt idx="111">
                  <c:v>281.08</c:v>
                </c:pt>
                <c:pt idx="112">
                  <c:v>283.81</c:v>
                </c:pt>
                <c:pt idx="113">
                  <c:v>286.11</c:v>
                </c:pt>
                <c:pt idx="114">
                  <c:v>288.81</c:v>
                </c:pt>
                <c:pt idx="115">
                  <c:v>291.08</c:v>
                </c:pt>
                <c:pt idx="116">
                  <c:v>293.75</c:v>
                </c:pt>
                <c:pt idx="117">
                  <c:v>295.99</c:v>
                </c:pt>
                <c:pt idx="118">
                  <c:v>298.64</c:v>
                </c:pt>
                <c:pt idx="119">
                  <c:v>300.83999999999997</c:v>
                </c:pt>
                <c:pt idx="120">
                  <c:v>302.02</c:v>
                </c:pt>
                <c:pt idx="121">
                  <c:v>303.48</c:v>
                </c:pt>
                <c:pt idx="122">
                  <c:v>305.64999999999998</c:v>
                </c:pt>
                <c:pt idx="123">
                  <c:v>308.27</c:v>
                </c:pt>
                <c:pt idx="124">
                  <c:v>310.41000000000003</c:v>
                </c:pt>
                <c:pt idx="125">
                  <c:v>313.01</c:v>
                </c:pt>
                <c:pt idx="126">
                  <c:v>315.12</c:v>
                </c:pt>
                <c:pt idx="127">
                  <c:v>317.70999999999998</c:v>
                </c:pt>
                <c:pt idx="128">
                  <c:v>319.79000000000002</c:v>
                </c:pt>
                <c:pt idx="129">
                  <c:v>322.36</c:v>
                </c:pt>
                <c:pt idx="130">
                  <c:v>324.42</c:v>
                </c:pt>
                <c:pt idx="131">
                  <c:v>326.98</c:v>
                </c:pt>
                <c:pt idx="132">
                  <c:v>329.01</c:v>
                </c:pt>
                <c:pt idx="133">
                  <c:v>331.56</c:v>
                </c:pt>
                <c:pt idx="134">
                  <c:v>333.56</c:v>
                </c:pt>
                <c:pt idx="135">
                  <c:v>336.1</c:v>
                </c:pt>
                <c:pt idx="136">
                  <c:v>338.08</c:v>
                </c:pt>
                <c:pt idx="137">
                  <c:v>340.6</c:v>
                </c:pt>
                <c:pt idx="138">
                  <c:v>342.57</c:v>
                </c:pt>
                <c:pt idx="139">
                  <c:v>345.08</c:v>
                </c:pt>
                <c:pt idx="140">
                  <c:v>347.02</c:v>
                </c:pt>
                <c:pt idx="141">
                  <c:v>349.52</c:v>
                </c:pt>
                <c:pt idx="142">
                  <c:v>351.44</c:v>
                </c:pt>
                <c:pt idx="143">
                  <c:v>353.93</c:v>
                </c:pt>
                <c:pt idx="144">
                  <c:v>355.83</c:v>
                </c:pt>
                <c:pt idx="145">
                  <c:v>358.32</c:v>
                </c:pt>
                <c:pt idx="146">
                  <c:v>360.2</c:v>
                </c:pt>
                <c:pt idx="147">
                  <c:v>362.67</c:v>
                </c:pt>
                <c:pt idx="148">
                  <c:v>364.53</c:v>
                </c:pt>
                <c:pt idx="149">
                  <c:v>367</c:v>
                </c:pt>
                <c:pt idx="150">
                  <c:v>371.3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F-4F3C-8147-C6391CF6D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185472"/>
        <c:axId val="347193152"/>
      </c:scatterChart>
      <c:valAx>
        <c:axId val="34718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3152"/>
        <c:crosses val="autoZero"/>
        <c:crossBetween val="midCat"/>
      </c:valAx>
      <c:valAx>
        <c:axId val="3471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8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USonic!$A$2:$A$55</c:f>
              <c:numCache>
                <c:formatCode>General</c:formatCode>
                <c:ptCount val="54"/>
                <c:pt idx="0">
                  <c:v>92.9</c:v>
                </c:pt>
                <c:pt idx="1">
                  <c:v>57.1</c:v>
                </c:pt>
                <c:pt idx="2">
                  <c:v>31.05</c:v>
                </c:pt>
                <c:pt idx="3">
                  <c:v>11.5875</c:v>
                </c:pt>
                <c:pt idx="4">
                  <c:v>8.0250000000000004</c:v>
                </c:pt>
                <c:pt idx="5">
                  <c:v>63.6</c:v>
                </c:pt>
                <c:pt idx="6">
                  <c:v>21.4</c:v>
                </c:pt>
                <c:pt idx="7">
                  <c:v>14.25</c:v>
                </c:pt>
                <c:pt idx="8">
                  <c:v>8.4749999999999996</c:v>
                </c:pt>
                <c:pt idx="9">
                  <c:v>63.8</c:v>
                </c:pt>
                <c:pt idx="10">
                  <c:v>26.8</c:v>
                </c:pt>
                <c:pt idx="11">
                  <c:v>16.462499999999999</c:v>
                </c:pt>
                <c:pt idx="12">
                  <c:v>7.125</c:v>
                </c:pt>
                <c:pt idx="13">
                  <c:v>67.3</c:v>
                </c:pt>
                <c:pt idx="14">
                  <c:v>41</c:v>
                </c:pt>
                <c:pt idx="15">
                  <c:v>21.15</c:v>
                </c:pt>
                <c:pt idx="16">
                  <c:v>8.1750000000000007</c:v>
                </c:pt>
                <c:pt idx="17">
                  <c:v>81.5</c:v>
                </c:pt>
                <c:pt idx="18">
                  <c:v>13.12</c:v>
                </c:pt>
                <c:pt idx="19">
                  <c:v>59.9</c:v>
                </c:pt>
                <c:pt idx="20">
                  <c:v>14.62</c:v>
                </c:pt>
                <c:pt idx="21">
                  <c:v>32.9</c:v>
                </c:pt>
                <c:pt idx="22">
                  <c:v>5.44</c:v>
                </c:pt>
                <c:pt idx="23">
                  <c:v>12.56</c:v>
                </c:pt>
                <c:pt idx="24">
                  <c:v>5.44</c:v>
                </c:pt>
                <c:pt idx="25">
                  <c:v>32</c:v>
                </c:pt>
                <c:pt idx="26">
                  <c:v>13.95</c:v>
                </c:pt>
                <c:pt idx="27">
                  <c:v>75.8</c:v>
                </c:pt>
                <c:pt idx="28">
                  <c:v>20</c:v>
                </c:pt>
                <c:pt idx="29">
                  <c:v>10.42</c:v>
                </c:pt>
                <c:pt idx="30">
                  <c:v>59.5</c:v>
                </c:pt>
                <c:pt idx="31">
                  <c:v>21.67</c:v>
                </c:pt>
                <c:pt idx="32">
                  <c:v>8.5500000000000007</c:v>
                </c:pt>
                <c:pt idx="33">
                  <c:v>62</c:v>
                </c:pt>
                <c:pt idx="34">
                  <c:v>20.2</c:v>
                </c:pt>
                <c:pt idx="35">
                  <c:v>7.76</c:v>
                </c:pt>
                <c:pt idx="36">
                  <c:v>3.75</c:v>
                </c:pt>
                <c:pt idx="37">
                  <c:v>11.81</c:v>
                </c:pt>
                <c:pt idx="38">
                  <c:v>54.7</c:v>
                </c:pt>
                <c:pt idx="39">
                  <c:v>23.7</c:v>
                </c:pt>
                <c:pt idx="40">
                  <c:v>11.55</c:v>
                </c:pt>
                <c:pt idx="41">
                  <c:v>61.3</c:v>
                </c:pt>
                <c:pt idx="42">
                  <c:v>17.7</c:v>
                </c:pt>
                <c:pt idx="43">
                  <c:v>8.74</c:v>
                </c:pt>
                <c:pt idx="44">
                  <c:v>59.2</c:v>
                </c:pt>
                <c:pt idx="45">
                  <c:v>16.3</c:v>
                </c:pt>
                <c:pt idx="46">
                  <c:v>8.6199999999999992</c:v>
                </c:pt>
                <c:pt idx="47">
                  <c:v>81</c:v>
                </c:pt>
                <c:pt idx="48">
                  <c:v>4.87</c:v>
                </c:pt>
                <c:pt idx="49">
                  <c:v>14.62</c:v>
                </c:pt>
                <c:pt idx="50">
                  <c:v>81.7</c:v>
                </c:pt>
                <c:pt idx="51">
                  <c:v>17.170000000000002</c:v>
                </c:pt>
                <c:pt idx="52">
                  <c:v>81.3</c:v>
                </c:pt>
                <c:pt idx="53">
                  <c:v>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E-4896-8A40-BB1F8AB1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156224"/>
        <c:axId val="363199488"/>
      </c:scatterChart>
      <c:valAx>
        <c:axId val="36315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199488"/>
        <c:crosses val="autoZero"/>
        <c:crossBetween val="midCat"/>
      </c:valAx>
      <c:valAx>
        <c:axId val="3631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3156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264317</xdr:colOff>
      <xdr:row>0</xdr:row>
      <xdr:rowOff>61912</xdr:rowOff>
    </xdr:from>
    <xdr:to>
      <xdr:col>20</xdr:col>
      <xdr:colOff>338137</xdr:colOff>
      <xdr:row>14</xdr:row>
      <xdr:rowOff>57148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F234B-A470-0FA9-257A-0A696499B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907255</xdr:colOff>
      <xdr:row>1</xdr:row>
      <xdr:rowOff>9524</xdr:rowOff>
    </xdr:from>
    <xdr:to>
      <xdr:col>15</xdr:col>
      <xdr:colOff>364329</xdr:colOff>
      <xdr:row>16</xdr:row>
      <xdr:rowOff>14286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7B121-3381-E447-855B-D11E5009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538163</xdr:colOff>
      <xdr:row>2</xdr:row>
      <xdr:rowOff>171449</xdr:rowOff>
    </xdr:from>
    <xdr:to>
      <xdr:col>16</xdr:col>
      <xdr:colOff>216693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446FC-DE79-BE07-1AE7-AE4935620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37</xdr:row>
      <xdr:rowOff>142875</xdr:rowOff>
    </xdr:from>
    <xdr:to>
      <xdr:col>14</xdr:col>
      <xdr:colOff>257175</xdr:colOff>
      <xdr:row>52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123825</xdr:colOff>
      <xdr:row>2</xdr:row>
      <xdr:rowOff>133350</xdr:rowOff>
    </xdr:from>
    <xdr:to>
      <xdr:col>25</xdr:col>
      <xdr:colOff>304800</xdr:colOff>
      <xdr:row>5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54150" y="609600"/>
          <a:ext cx="423862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zoomScaleNormal="100" workbookViewId="0">
      <selection activeCell="S22" sqref="S22"/>
    </sheetView>
  </sheetViews>
  <sheetFormatPr defaultRowHeight="14.25" x14ac:dyDescent="0.45"/>
  <cols>
    <col min="10" max="10" width="8.86328125" customWidth="1"/>
    <col min="12" max="12" width="8.3984375" customWidth="1"/>
    <col min="13" max="13" width="5" bestFit="1" customWidth="1"/>
    <col min="14" max="14" width="2" bestFit="1" customWidth="1"/>
  </cols>
  <sheetData>
    <row r="1" spans="1:17" ht="19.149999999999999" x14ac:dyDescent="0.65">
      <c r="A1" s="4" t="s">
        <v>2</v>
      </c>
      <c r="B1" s="4" t="s">
        <v>3</v>
      </c>
      <c r="D1" s="7" t="s">
        <v>33</v>
      </c>
      <c r="E1" s="8" t="s">
        <v>30</v>
      </c>
      <c r="F1" s="8" t="s">
        <v>0</v>
      </c>
      <c r="G1" s="8" t="s">
        <v>32</v>
      </c>
      <c r="H1" s="8" t="s">
        <v>31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7" x14ac:dyDescent="0.45">
      <c r="A2">
        <v>0.96</v>
      </c>
      <c r="B2">
        <v>1.9</v>
      </c>
      <c r="D2" s="5">
        <v>1</v>
      </c>
      <c r="E2" s="5">
        <f>1/A2</f>
        <v>1.0416666666666667</v>
      </c>
      <c r="F2" s="5">
        <f t="shared" ref="F2:F11" si="0">B2</f>
        <v>1.9</v>
      </c>
      <c r="G2" s="5">
        <f>E2^2</f>
        <v>1.0850694444444446</v>
      </c>
      <c r="H2" s="5">
        <f>E2*F2</f>
        <v>1.9791666666666667</v>
      </c>
      <c r="I2" s="5">
        <f>$J$20+$J$21*E2</f>
        <v>1.684387153709765</v>
      </c>
      <c r="J2" s="5">
        <f>(F2-I2)^2</f>
        <v>4.6488899485376468E-2</v>
      </c>
      <c r="K2" s="5">
        <f>(F2-AVERAGE($F$2:$F$11))^2</f>
        <v>4.4100000000000037</v>
      </c>
      <c r="L2" s="5">
        <f>(I2-AVERAGE($F$2:$F$11))^2</f>
        <v>5.3620628539043675</v>
      </c>
    </row>
    <row r="3" spans="1:17" x14ac:dyDescent="0.45">
      <c r="A3">
        <v>0.75</v>
      </c>
      <c r="B3">
        <v>2.6</v>
      </c>
      <c r="D3" s="5">
        <v>2</v>
      </c>
      <c r="E3" s="5">
        <f t="shared" ref="E3:E11" si="1">1/A3</f>
        <v>1.3333333333333333</v>
      </c>
      <c r="F3" s="5">
        <f t="shared" si="0"/>
        <v>2.6</v>
      </c>
      <c r="G3" s="5">
        <f t="shared" ref="G3:G11" si="2">E3^2</f>
        <v>1.7777777777777777</v>
      </c>
      <c r="H3" s="5">
        <f t="shared" ref="H3:H11" si="3">E3*F3</f>
        <v>3.4666666666666668</v>
      </c>
      <c r="I3" s="5">
        <f t="shared" ref="I3:I11" si="4">$J$20+$J$21*E3</f>
        <v>3.2387450442381196</v>
      </c>
      <c r="J3" s="5">
        <f t="shared" ref="J3:J11" si="5">(F3-I3)^2</f>
        <v>0.40799523153875727</v>
      </c>
      <c r="K3" s="5">
        <f t="shared" ref="K3:K11" si="6">(F3-AVERAGE($F$2:$F$11))^2</f>
        <v>1.9600000000000022</v>
      </c>
      <c r="L3" s="5">
        <f t="shared" ref="L3:L11" si="7">(I3-AVERAGE($F$2:$F$11))^2</f>
        <v>0.57950910767202379</v>
      </c>
    </row>
    <row r="4" spans="1:17" x14ac:dyDescent="0.45">
      <c r="A4">
        <v>0.64</v>
      </c>
      <c r="B4">
        <v>4.28</v>
      </c>
      <c r="D4" s="5">
        <v>3</v>
      </c>
      <c r="E4" s="5">
        <f t="shared" si="1"/>
        <v>1.5625</v>
      </c>
      <c r="F4" s="5">
        <f t="shared" si="0"/>
        <v>4.28</v>
      </c>
      <c r="G4" s="5">
        <f t="shared" si="2"/>
        <v>2.44140625</v>
      </c>
      <c r="H4" s="5">
        <f t="shared" si="3"/>
        <v>6.6875</v>
      </c>
      <c r="I4" s="5">
        <f t="shared" si="4"/>
        <v>4.4600262439389695</v>
      </c>
      <c r="J4" s="5">
        <f t="shared" si="5"/>
        <v>3.240944850677327E-2</v>
      </c>
      <c r="K4" s="5">
        <f t="shared" si="6"/>
        <v>7.8399999999999637E-2</v>
      </c>
      <c r="L4" s="5">
        <f t="shared" si="7"/>
        <v>0.21162414511259547</v>
      </c>
    </row>
    <row r="5" spans="1:17" x14ac:dyDescent="0.45">
      <c r="A5">
        <v>0.55000000000000004</v>
      </c>
      <c r="B5">
        <v>6.52</v>
      </c>
      <c r="D5" s="5">
        <v>4</v>
      </c>
      <c r="E5" s="5">
        <f t="shared" si="1"/>
        <v>1.8181818181818181</v>
      </c>
      <c r="F5" s="5">
        <f t="shared" si="0"/>
        <v>6.52</v>
      </c>
      <c r="G5" s="5">
        <f t="shared" si="2"/>
        <v>3.3057851239669418</v>
      </c>
      <c r="H5" s="5">
        <f t="shared" si="3"/>
        <v>11.854545454545454</v>
      </c>
      <c r="I5" s="5">
        <f t="shared" si="4"/>
        <v>5.822612706415125</v>
      </c>
      <c r="J5" s="5">
        <f t="shared" si="5"/>
        <v>0.4863490372536361</v>
      </c>
      <c r="K5" s="5">
        <f t="shared" si="6"/>
        <v>6.3503999999999934</v>
      </c>
      <c r="L5" s="5">
        <f t="shared" si="7"/>
        <v>3.3219170775858631</v>
      </c>
    </row>
    <row r="6" spans="1:17" x14ac:dyDescent="0.45">
      <c r="A6">
        <v>0.68</v>
      </c>
      <c r="B6">
        <v>4.55</v>
      </c>
      <c r="D6" s="5">
        <v>5</v>
      </c>
      <c r="E6" s="5">
        <f t="shared" si="1"/>
        <v>1.4705882352941175</v>
      </c>
      <c r="F6" s="5">
        <f t="shared" si="0"/>
        <v>4.55</v>
      </c>
      <c r="G6" s="5">
        <f t="shared" si="2"/>
        <v>2.1626297577854667</v>
      </c>
      <c r="H6" s="5">
        <f t="shared" si="3"/>
        <v>6.6911764705882346</v>
      </c>
      <c r="I6" s="5">
        <f t="shared" si="4"/>
        <v>3.9702075809573456</v>
      </c>
      <c r="J6" s="5">
        <f t="shared" si="5"/>
        <v>0.33615924917933276</v>
      </c>
      <c r="K6" s="5">
        <f t="shared" si="6"/>
        <v>0.30249999999999883</v>
      </c>
      <c r="L6" s="5">
        <f t="shared" si="7"/>
        <v>8.8758823241316914E-4</v>
      </c>
    </row>
    <row r="7" spans="1:17" x14ac:dyDescent="0.45">
      <c r="A7">
        <v>0.71</v>
      </c>
      <c r="B7">
        <v>2.91</v>
      </c>
      <c r="D7" s="5">
        <v>6</v>
      </c>
      <c r="E7" s="5">
        <f t="shared" si="1"/>
        <v>1.4084507042253522</v>
      </c>
      <c r="F7" s="5">
        <f t="shared" si="0"/>
        <v>2.91</v>
      </c>
      <c r="G7" s="5">
        <f t="shared" si="2"/>
        <v>1.9837333862328907</v>
      </c>
      <c r="H7" s="5">
        <f t="shared" si="3"/>
        <v>4.098591549295775</v>
      </c>
      <c r="I7" s="5">
        <f t="shared" si="4"/>
        <v>3.6390625693641354</v>
      </c>
      <c r="J7" s="5">
        <f t="shared" si="5"/>
        <v>0.53153223004783456</v>
      </c>
      <c r="K7" s="5">
        <f t="shared" si="6"/>
        <v>1.1881000000000017</v>
      </c>
      <c r="L7" s="5">
        <f t="shared" si="7"/>
        <v>0.1302758288340202</v>
      </c>
    </row>
    <row r="8" spans="1:17" x14ac:dyDescent="0.45">
      <c r="A8">
        <v>1.1000000000000001</v>
      </c>
      <c r="B8">
        <v>1.81</v>
      </c>
      <c r="D8" s="5">
        <v>7</v>
      </c>
      <c r="E8" s="5">
        <f t="shared" si="1"/>
        <v>0.90909090909090906</v>
      </c>
      <c r="F8" s="5">
        <f t="shared" si="0"/>
        <v>1.81</v>
      </c>
      <c r="G8" s="5">
        <f t="shared" si="2"/>
        <v>0.82644628099173545</v>
      </c>
      <c r="H8" s="5">
        <f t="shared" si="3"/>
        <v>1.6454545454545455</v>
      </c>
      <c r="I8" s="5">
        <f t="shared" si="4"/>
        <v>0.97786083983323913</v>
      </c>
      <c r="J8" s="5">
        <f t="shared" si="5"/>
        <v>0.69245558188304224</v>
      </c>
      <c r="K8" s="5">
        <f t="shared" si="6"/>
        <v>4.7961000000000036</v>
      </c>
      <c r="L8" s="5">
        <f t="shared" si="7"/>
        <v>9.1333251034134602</v>
      </c>
    </row>
    <row r="9" spans="1:17" x14ac:dyDescent="0.45">
      <c r="A9">
        <v>0.45</v>
      </c>
      <c r="B9">
        <v>8.2100000000000009</v>
      </c>
      <c r="D9" s="5">
        <v>8</v>
      </c>
      <c r="E9" s="5">
        <f t="shared" si="1"/>
        <v>2.2222222222222223</v>
      </c>
      <c r="F9" s="5">
        <f t="shared" si="0"/>
        <v>8.2100000000000009</v>
      </c>
      <c r="G9" s="5">
        <f t="shared" si="2"/>
        <v>4.9382716049382722</v>
      </c>
      <c r="H9" s="5">
        <f t="shared" si="3"/>
        <v>18.244444444444447</v>
      </c>
      <c r="I9" s="5">
        <f t="shared" si="4"/>
        <v>7.975835758229298</v>
      </c>
      <c r="J9" s="5">
        <f t="shared" si="5"/>
        <v>5.4832892124048169E-2</v>
      </c>
      <c r="K9" s="5">
        <f t="shared" si="6"/>
        <v>17.7241</v>
      </c>
      <c r="L9" s="5">
        <f t="shared" si="7"/>
        <v>15.80726997641473</v>
      </c>
    </row>
    <row r="10" spans="1:17" x14ac:dyDescent="0.45">
      <c r="A10">
        <v>0.71</v>
      </c>
      <c r="B10">
        <v>2.84</v>
      </c>
      <c r="D10" s="5">
        <v>9</v>
      </c>
      <c r="E10" s="5">
        <f t="shared" si="1"/>
        <v>1.4084507042253522</v>
      </c>
      <c r="F10" s="5">
        <f t="shared" si="0"/>
        <v>2.84</v>
      </c>
      <c r="G10" s="5">
        <f t="shared" si="2"/>
        <v>1.9837333862328907</v>
      </c>
      <c r="H10" s="5">
        <f t="shared" si="3"/>
        <v>4</v>
      </c>
      <c r="I10" s="5">
        <f t="shared" si="4"/>
        <v>3.6390625693641354</v>
      </c>
      <c r="J10" s="5">
        <f t="shared" si="5"/>
        <v>0.63850098975881397</v>
      </c>
      <c r="K10" s="5">
        <f t="shared" si="6"/>
        <v>1.3456000000000023</v>
      </c>
      <c r="L10" s="5">
        <f t="shared" si="7"/>
        <v>0.1302758288340202</v>
      </c>
    </row>
    <row r="11" spans="1:17" x14ac:dyDescent="0.45">
      <c r="A11">
        <v>0.63</v>
      </c>
      <c r="B11">
        <v>4.38</v>
      </c>
      <c r="D11" s="5">
        <v>10</v>
      </c>
      <c r="E11" s="5">
        <f t="shared" si="1"/>
        <v>1.5873015873015872</v>
      </c>
      <c r="F11" s="5">
        <f t="shared" si="0"/>
        <v>4.38</v>
      </c>
      <c r="G11" s="5">
        <f t="shared" si="2"/>
        <v>2.5195263290501382</v>
      </c>
      <c r="H11" s="5">
        <f t="shared" si="3"/>
        <v>6.9523809523809517</v>
      </c>
      <c r="I11" s="5">
        <f t="shared" si="4"/>
        <v>4.5921995339498842</v>
      </c>
      <c r="J11" s="5">
        <f t="shared" si="5"/>
        <v>4.5028642208548117E-2</v>
      </c>
      <c r="K11" s="5">
        <f t="shared" si="6"/>
        <v>0.14439999999999925</v>
      </c>
      <c r="L11" s="5">
        <f t="shared" si="7"/>
        <v>0.35070028801045905</v>
      </c>
    </row>
    <row r="12" spans="1:17" ht="18" x14ac:dyDescent="0.55000000000000004">
      <c r="D12" s="6" t="s">
        <v>34</v>
      </c>
      <c r="E12" s="5">
        <f>SUM(E2:E11)</f>
        <v>14.761786180541359</v>
      </c>
      <c r="F12" s="5">
        <f t="shared" ref="F12:L12" si="8">SUM(F2:F11)</f>
        <v>40.000000000000007</v>
      </c>
      <c r="G12" s="5">
        <f t="shared" si="8"/>
        <v>23.024379341420556</v>
      </c>
      <c r="H12" s="5">
        <f t="shared" si="8"/>
        <v>65.619926750042737</v>
      </c>
      <c r="I12" s="5"/>
      <c r="J12" s="5">
        <f t="shared" si="8"/>
        <v>3.2717522019861627</v>
      </c>
      <c r="K12" s="5">
        <f t="shared" si="8"/>
        <v>38.299600000000005</v>
      </c>
      <c r="L12" s="5">
        <f t="shared" si="8"/>
        <v>35.027847798013951</v>
      </c>
    </row>
    <row r="14" spans="1:17" ht="15.75" x14ac:dyDescent="0.55000000000000004">
      <c r="E14" s="9">
        <f>D11</f>
        <v>10</v>
      </c>
      <c r="F14" s="10">
        <f>E12</f>
        <v>14.761786180541359</v>
      </c>
      <c r="G14" s="35" t="s">
        <v>35</v>
      </c>
      <c r="H14" s="11" t="s">
        <v>36</v>
      </c>
      <c r="I14" s="35" t="s">
        <v>38</v>
      </c>
      <c r="J14" s="11">
        <f>F12</f>
        <v>40.000000000000007</v>
      </c>
      <c r="N14" t="s">
        <v>43</v>
      </c>
      <c r="O14">
        <f>1-J12/K12</f>
        <v>0.91457476835303342</v>
      </c>
      <c r="Q14">
        <f>J12/8</f>
        <v>0.40896902524827033</v>
      </c>
    </row>
    <row r="15" spans="1:17" ht="15.75" x14ac:dyDescent="0.55000000000000004">
      <c r="E15" s="9">
        <f>E12</f>
        <v>14.761786180541359</v>
      </c>
      <c r="F15" s="10">
        <f>G12</f>
        <v>23.024379341420556</v>
      </c>
      <c r="G15" s="35"/>
      <c r="H15" s="11" t="s">
        <v>37</v>
      </c>
      <c r="I15" s="35"/>
      <c r="J15" s="11">
        <f>H12</f>
        <v>65.619926750042737</v>
      </c>
      <c r="Q15">
        <f>L12/Q14</f>
        <v>85.649146110148095</v>
      </c>
    </row>
    <row r="17" spans="5:19" x14ac:dyDescent="0.45">
      <c r="E17" s="9">
        <v>10</v>
      </c>
      <c r="F17" s="10">
        <v>14.761786180541359</v>
      </c>
      <c r="G17">
        <v>-1</v>
      </c>
      <c r="H17" s="36" t="s">
        <v>38</v>
      </c>
      <c r="J17" s="9">
        <f t="array" ref="J17:K18">MINVERSE(E17:F18)</f>
        <v>1.866822066363085</v>
      </c>
      <c r="K17" s="10">
        <v>-1.1968890788379449</v>
      </c>
    </row>
    <row r="18" spans="5:19" x14ac:dyDescent="0.45">
      <c r="E18" s="9">
        <v>14.761786180541359</v>
      </c>
      <c r="F18" s="10">
        <v>23.024379341420556</v>
      </c>
      <c r="H18" s="36"/>
      <c r="J18" s="9">
        <v>-1.1968890788379447</v>
      </c>
      <c r="K18" s="10">
        <v>0.81080234071921176</v>
      </c>
      <c r="Q18">
        <f>SQRT($Q$14*J17)</f>
        <v>0.8737690774984388</v>
      </c>
      <c r="S18">
        <f>2.36</f>
        <v>2.36</v>
      </c>
    </row>
    <row r="19" spans="5:19" x14ac:dyDescent="0.45">
      <c r="Q19">
        <f>SQRT($Q$14*K18)</f>
        <v>0.57584116121804974</v>
      </c>
    </row>
    <row r="20" spans="5:19" ht="15.75" x14ac:dyDescent="0.55000000000000004">
      <c r="H20" s="11" t="s">
        <v>36</v>
      </c>
      <c r="I20" s="36" t="s">
        <v>38</v>
      </c>
      <c r="J20" s="11">
        <f t="array" ref="J20:J21">MMULT(J17:K18,J14:J15)</f>
        <v>-3.8668910267486467</v>
      </c>
      <c r="O20">
        <f>J20-Q18*S18</f>
        <v>-5.928986049644962</v>
      </c>
      <c r="P20">
        <f>J20+Q18*S18</f>
        <v>-1.8047960038523314</v>
      </c>
    </row>
    <row r="21" spans="5:19" ht="15.75" x14ac:dyDescent="0.55000000000000004">
      <c r="H21" s="11" t="s">
        <v>37</v>
      </c>
      <c r="I21" s="36"/>
      <c r="J21" s="11">
        <v>5.329227053240075</v>
      </c>
      <c r="O21">
        <f>J21-Q19*S18</f>
        <v>3.9702419127654776</v>
      </c>
      <c r="P21">
        <f>J21+Q19*S18</f>
        <v>6.6882121937146728</v>
      </c>
    </row>
  </sheetData>
  <mergeCells count="4">
    <mergeCell ref="G14:G15"/>
    <mergeCell ref="I14:I15"/>
    <mergeCell ref="H17:H18"/>
    <mergeCell ref="I20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workbookViewId="0">
      <selection activeCell="G16" sqref="G16"/>
    </sheetView>
  </sheetViews>
  <sheetFormatPr defaultRowHeight="14.25" x14ac:dyDescent="0.45"/>
  <cols>
    <col min="3" max="3" width="3.59765625" customWidth="1"/>
    <col min="7" max="7" width="15.3984375" customWidth="1"/>
    <col min="8" max="8" width="18" bestFit="1" customWidth="1"/>
    <col min="9" max="9" width="12" bestFit="1" customWidth="1"/>
    <col min="10" max="10" width="14.59765625" bestFit="1" customWidth="1"/>
    <col min="13" max="13" width="13.3984375" bestFit="1" customWidth="1"/>
    <col min="14" max="16" width="12.73046875" bestFit="1" customWidth="1"/>
  </cols>
  <sheetData>
    <row r="1" spans="1:13" ht="15.75" x14ac:dyDescent="0.5">
      <c r="A1" s="4" t="s">
        <v>2</v>
      </c>
      <c r="B1" s="4" t="s">
        <v>3</v>
      </c>
      <c r="D1" s="7" t="s">
        <v>33</v>
      </c>
      <c r="E1" s="8" t="s">
        <v>30</v>
      </c>
      <c r="F1" s="8" t="s">
        <v>0</v>
      </c>
    </row>
    <row r="2" spans="1:13" x14ac:dyDescent="0.45">
      <c r="A2">
        <v>0.96</v>
      </c>
      <c r="B2">
        <v>1.9</v>
      </c>
      <c r="D2" s="5">
        <v>1</v>
      </c>
      <c r="E2" s="5">
        <f>LN(A2)</f>
        <v>-4.0821994520255166E-2</v>
      </c>
      <c r="F2" s="5">
        <f t="shared" ref="F2:F11" si="0">B2</f>
        <v>1.9</v>
      </c>
      <c r="G2">
        <f>$I$18+$I$19*E2</f>
        <v>1.6203130618825168</v>
      </c>
      <c r="H2" t="s">
        <v>4</v>
      </c>
    </row>
    <row r="3" spans="1:13" ht="14.65" thickBot="1" x14ac:dyDescent="0.5">
      <c r="A3">
        <v>0.75</v>
      </c>
      <c r="B3">
        <v>2.6</v>
      </c>
      <c r="D3" s="5">
        <v>2</v>
      </c>
      <c r="E3" s="5">
        <f t="shared" ref="E3:E11" si="1">LN(A3)</f>
        <v>-0.2876820724517809</v>
      </c>
      <c r="F3" s="5">
        <f t="shared" si="0"/>
        <v>2.6</v>
      </c>
      <c r="G3">
        <f t="shared" ref="G3:G11" si="2">$I$18+$I$19*E3</f>
        <v>3.4559303007020503</v>
      </c>
    </row>
    <row r="4" spans="1:13" x14ac:dyDescent="0.45">
      <c r="A4">
        <v>0.64</v>
      </c>
      <c r="B4">
        <v>4.28</v>
      </c>
      <c r="D4" s="5">
        <v>3</v>
      </c>
      <c r="E4" s="5">
        <f t="shared" si="1"/>
        <v>-0.44628710262841947</v>
      </c>
      <c r="F4" s="5">
        <f t="shared" si="0"/>
        <v>4.28</v>
      </c>
      <c r="G4">
        <f t="shared" si="2"/>
        <v>4.6352952672661711</v>
      </c>
      <c r="H4" s="56" t="s">
        <v>5</v>
      </c>
      <c r="I4" s="56"/>
    </row>
    <row r="5" spans="1:13" x14ac:dyDescent="0.45">
      <c r="A5">
        <v>0.55000000000000004</v>
      </c>
      <c r="B5">
        <v>6.52</v>
      </c>
      <c r="D5" s="5">
        <v>4</v>
      </c>
      <c r="E5" s="5">
        <f t="shared" si="1"/>
        <v>-0.59783700075562041</v>
      </c>
      <c r="F5" s="5">
        <f t="shared" si="0"/>
        <v>6.52</v>
      </c>
      <c r="G5">
        <f t="shared" si="2"/>
        <v>5.762199252206166</v>
      </c>
      <c r="H5" s="53" t="s">
        <v>6</v>
      </c>
      <c r="I5" s="53">
        <v>0.916939196259972</v>
      </c>
    </row>
    <row r="6" spans="1:13" x14ac:dyDescent="0.45">
      <c r="A6">
        <v>0.68</v>
      </c>
      <c r="B6">
        <v>4.55</v>
      </c>
      <c r="D6" s="5">
        <v>5</v>
      </c>
      <c r="E6" s="5">
        <f t="shared" si="1"/>
        <v>-0.38566248081198462</v>
      </c>
      <c r="F6" s="5">
        <f t="shared" si="0"/>
        <v>4.55</v>
      </c>
      <c r="G6">
        <f t="shared" si="2"/>
        <v>4.1844990031005631</v>
      </c>
      <c r="H6" s="53" t="s">
        <v>7</v>
      </c>
      <c r="I6" s="53">
        <v>0.84077748963788346</v>
      </c>
    </row>
    <row r="7" spans="1:13" x14ac:dyDescent="0.45">
      <c r="A7">
        <v>0.71</v>
      </c>
      <c r="B7">
        <v>2.91</v>
      </c>
      <c r="D7" s="5">
        <v>6</v>
      </c>
      <c r="E7" s="5">
        <f t="shared" si="1"/>
        <v>-0.34249030894677601</v>
      </c>
      <c r="F7" s="5">
        <f t="shared" si="0"/>
        <v>2.91</v>
      </c>
      <c r="G7">
        <f t="shared" si="2"/>
        <v>3.8634767317917196</v>
      </c>
      <c r="H7" s="53" t="s">
        <v>8</v>
      </c>
      <c r="I7" s="53">
        <v>0.82087467584261886</v>
      </c>
    </row>
    <row r="8" spans="1:13" x14ac:dyDescent="0.45">
      <c r="A8">
        <v>1.1000000000000001</v>
      </c>
      <c r="B8">
        <v>1.81</v>
      </c>
      <c r="D8" s="5">
        <v>7</v>
      </c>
      <c r="E8" s="5">
        <f t="shared" si="1"/>
        <v>9.5310179804324935E-2</v>
      </c>
      <c r="F8" s="5">
        <f t="shared" si="0"/>
        <v>1.81</v>
      </c>
      <c r="G8">
        <f t="shared" si="2"/>
        <v>0.60805312887909757</v>
      </c>
      <c r="H8" s="53" t="s">
        <v>9</v>
      </c>
      <c r="I8" s="53">
        <v>0.87308064188430767</v>
      </c>
    </row>
    <row r="9" spans="1:13" ht="14.65" thickBot="1" x14ac:dyDescent="0.5">
      <c r="A9">
        <v>0.45</v>
      </c>
      <c r="B9">
        <v>8.2100000000000009</v>
      </c>
      <c r="D9" s="5">
        <v>8</v>
      </c>
      <c r="E9" s="5">
        <f t="shared" si="1"/>
        <v>-0.79850769621777162</v>
      </c>
      <c r="F9" s="5">
        <f t="shared" si="0"/>
        <v>8.2100000000000009</v>
      </c>
      <c r="G9">
        <f t="shared" si="2"/>
        <v>7.2543586608992321</v>
      </c>
      <c r="H9" s="54" t="s">
        <v>10</v>
      </c>
      <c r="I9" s="54">
        <v>10</v>
      </c>
    </row>
    <row r="10" spans="1:13" x14ac:dyDescent="0.45">
      <c r="A10">
        <v>0.71</v>
      </c>
      <c r="B10">
        <v>2.84</v>
      </c>
      <c r="D10" s="5">
        <v>9</v>
      </c>
      <c r="E10" s="5">
        <f t="shared" si="1"/>
        <v>-0.34249030894677601</v>
      </c>
      <c r="F10" s="5">
        <f t="shared" si="0"/>
        <v>2.84</v>
      </c>
      <c r="G10">
        <f t="shared" si="2"/>
        <v>3.8634767317917196</v>
      </c>
    </row>
    <row r="11" spans="1:13" ht="14.65" thickBot="1" x14ac:dyDescent="0.5">
      <c r="A11">
        <v>0.63</v>
      </c>
      <c r="B11">
        <v>4.38</v>
      </c>
      <c r="D11" s="5">
        <v>10</v>
      </c>
      <c r="E11" s="5">
        <f t="shared" si="1"/>
        <v>-0.46203545959655867</v>
      </c>
      <c r="F11" s="5">
        <f t="shared" si="0"/>
        <v>4.38</v>
      </c>
      <c r="G11">
        <f t="shared" si="2"/>
        <v>4.7523978614807714</v>
      </c>
      <c r="H11" t="s">
        <v>11</v>
      </c>
    </row>
    <row r="12" spans="1:13" x14ac:dyDescent="0.45">
      <c r="H12" s="55"/>
      <c r="I12" s="55" t="s">
        <v>16</v>
      </c>
      <c r="J12" s="55" t="s">
        <v>17</v>
      </c>
      <c r="K12" s="55" t="s">
        <v>18</v>
      </c>
      <c r="L12" s="55" t="s">
        <v>19</v>
      </c>
      <c r="M12" s="55" t="s">
        <v>20</v>
      </c>
    </row>
    <row r="13" spans="1:13" x14ac:dyDescent="0.45">
      <c r="H13" s="53" t="s">
        <v>12</v>
      </c>
      <c r="I13" s="53">
        <v>1</v>
      </c>
      <c r="J13" s="53">
        <v>32.201441542135086</v>
      </c>
      <c r="K13" s="53">
        <v>32.201441542135086</v>
      </c>
      <c r="L13" s="53">
        <v>42.24415192177139</v>
      </c>
      <c r="M13" s="53">
        <v>1.8819322726301911E-4</v>
      </c>
    </row>
    <row r="14" spans="1:13" x14ac:dyDescent="0.45">
      <c r="H14" s="53" t="s">
        <v>13</v>
      </c>
      <c r="I14" s="53">
        <v>8</v>
      </c>
      <c r="J14" s="53">
        <v>6.0981584578649173</v>
      </c>
      <c r="K14" s="53">
        <v>0.76226980723311466</v>
      </c>
      <c r="L14" s="53"/>
      <c r="M14" s="53"/>
    </row>
    <row r="15" spans="1:13" ht="14.65" thickBot="1" x14ac:dyDescent="0.5">
      <c r="H15" s="54" t="s">
        <v>14</v>
      </c>
      <c r="I15" s="54">
        <v>9</v>
      </c>
      <c r="J15" s="54">
        <v>38.299600000000005</v>
      </c>
      <c r="K15" s="54"/>
      <c r="L15" s="54"/>
      <c r="M15" s="54"/>
    </row>
    <row r="16" spans="1:13" ht="14.65" thickBot="1" x14ac:dyDescent="0.5"/>
    <row r="17" spans="8:16" x14ac:dyDescent="0.45">
      <c r="H17" s="55"/>
      <c r="I17" s="55" t="s">
        <v>21</v>
      </c>
      <c r="J17" s="55" t="s">
        <v>9</v>
      </c>
      <c r="K17" s="55" t="s">
        <v>22</v>
      </c>
      <c r="L17" s="55" t="s">
        <v>23</v>
      </c>
      <c r="M17" s="55" t="s">
        <v>24</v>
      </c>
      <c r="N17" s="55" t="s">
        <v>25</v>
      </c>
      <c r="O17" s="55" t="s">
        <v>151</v>
      </c>
      <c r="P17" s="55" t="s">
        <v>152</v>
      </c>
    </row>
    <row r="18" spans="8:16" x14ac:dyDescent="0.45">
      <c r="H18" s="53" t="s">
        <v>15</v>
      </c>
      <c r="I18" s="53">
        <v>1.3167663827586367</v>
      </c>
      <c r="J18" s="53">
        <v>0.49664744149158385</v>
      </c>
      <c r="K18" s="53">
        <v>2.6513101100530898</v>
      </c>
      <c r="L18" s="53">
        <v>2.9196396710598437E-2</v>
      </c>
      <c r="M18" s="53">
        <v>0.17149532894047459</v>
      </c>
      <c r="N18" s="53">
        <v>2.4620374365767987</v>
      </c>
      <c r="O18" s="53">
        <v>0.17149532894047459</v>
      </c>
      <c r="P18" s="53">
        <v>2.4620374365767987</v>
      </c>
    </row>
    <row r="19" spans="8:16" ht="14.65" thickBot="1" x14ac:dyDescent="0.5">
      <c r="H19" s="54" t="s">
        <v>30</v>
      </c>
      <c r="I19" s="54">
        <v>-7.4358610521410373</v>
      </c>
      <c r="J19" s="54">
        <v>1.1440578041290606</v>
      </c>
      <c r="K19" s="54">
        <v>-6.4995501322608016</v>
      </c>
      <c r="L19" s="54">
        <v>1.8819322726301892E-4</v>
      </c>
      <c r="M19" s="54">
        <v>-10.07406307937525</v>
      </c>
      <c r="N19" s="54">
        <v>-4.7976590249068245</v>
      </c>
      <c r="O19" s="54">
        <v>-10.07406307937525</v>
      </c>
      <c r="P19" s="54">
        <v>-4.7976590249068245</v>
      </c>
    </row>
    <row r="23" spans="8:16" x14ac:dyDescent="0.45">
      <c r="H23" t="s">
        <v>26</v>
      </c>
    </row>
    <row r="24" spans="8:16" ht="14.65" thickBot="1" x14ac:dyDescent="0.5"/>
    <row r="25" spans="8:16" x14ac:dyDescent="0.45">
      <c r="H25" s="3" t="s">
        <v>27</v>
      </c>
      <c r="I25" s="3" t="s">
        <v>44</v>
      </c>
      <c r="J25" s="3" t="s">
        <v>28</v>
      </c>
      <c r="K25" s="3" t="s">
        <v>29</v>
      </c>
    </row>
    <row r="26" spans="8:16" x14ac:dyDescent="0.45">
      <c r="H26">
        <v>1</v>
      </c>
      <c r="I26">
        <v>1.4602935939471662</v>
      </c>
      <c r="J26">
        <v>0.43970640605283373</v>
      </c>
      <c r="K26">
        <v>0.94266008393572054</v>
      </c>
    </row>
    <row r="27" spans="8:16" x14ac:dyDescent="0.45">
      <c r="H27">
        <v>2</v>
      </c>
      <c r="I27">
        <v>2.7226378033001004</v>
      </c>
      <c r="J27">
        <v>-0.12263780330010032</v>
      </c>
      <c r="K27">
        <v>-0.26291580100080264</v>
      </c>
    </row>
    <row r="28" spans="8:16" x14ac:dyDescent="0.45">
      <c r="H28">
        <v>3</v>
      </c>
      <c r="I28">
        <v>4.7286625425981468</v>
      </c>
      <c r="J28">
        <v>-0.44866254259814653</v>
      </c>
      <c r="K28">
        <v>-0.96186060571872567</v>
      </c>
    </row>
    <row r="29" spans="8:16" x14ac:dyDescent="0.45">
      <c r="H29">
        <v>4</v>
      </c>
      <c r="I29">
        <v>6.4226999869306107</v>
      </c>
      <c r="J29">
        <v>9.7300013069388847E-2</v>
      </c>
      <c r="K29">
        <v>0.20859563841768528</v>
      </c>
    </row>
    <row r="30" spans="8:16" x14ac:dyDescent="0.45">
      <c r="H30">
        <v>5</v>
      </c>
      <c r="I30">
        <v>4.9748639315064977</v>
      </c>
      <c r="J30">
        <v>-0.42486393150649793</v>
      </c>
      <c r="K30">
        <v>-0.91084019659939297</v>
      </c>
    </row>
    <row r="31" spans="8:16" x14ac:dyDescent="0.45">
      <c r="H31">
        <v>6</v>
      </c>
      <c r="I31">
        <v>3.1759746132037874</v>
      </c>
      <c r="J31">
        <v>-0.26597461320378724</v>
      </c>
      <c r="K31">
        <v>-0.57020695572337587</v>
      </c>
    </row>
    <row r="32" spans="8:16" x14ac:dyDescent="0.45">
      <c r="H32">
        <v>7</v>
      </c>
      <c r="I32">
        <v>1.2649919749011604</v>
      </c>
      <c r="J32">
        <v>0.54500802509883961</v>
      </c>
      <c r="K32">
        <v>1.1684098835339278</v>
      </c>
    </row>
    <row r="33" spans="8:11" x14ac:dyDescent="0.45">
      <c r="H33">
        <v>8</v>
      </c>
      <c r="I33">
        <v>7.350282478203197</v>
      </c>
      <c r="J33">
        <v>0.85971752179680383</v>
      </c>
      <c r="K33">
        <v>1.8430966210681203</v>
      </c>
    </row>
    <row r="34" spans="8:11" x14ac:dyDescent="0.45">
      <c r="H34">
        <v>9</v>
      </c>
      <c r="I34">
        <v>3.0779796664640946</v>
      </c>
      <c r="J34">
        <v>-0.23797966646409474</v>
      </c>
      <c r="K34">
        <v>-0.51019027531994399</v>
      </c>
    </row>
    <row r="35" spans="8:11" ht="14.65" thickBot="1" x14ac:dyDescent="0.5">
      <c r="H35" s="2">
        <v>10</v>
      </c>
      <c r="I35" s="2">
        <v>4.8216134089452458</v>
      </c>
      <c r="J35" s="2">
        <v>-0.44161340894524592</v>
      </c>
      <c r="K35" s="2">
        <v>-0.94674839259322718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665E-C6B4-4448-819B-BB94BFC69024}">
  <dimension ref="A1:S20"/>
  <sheetViews>
    <sheetView workbookViewId="0">
      <selection activeCell="F18" sqref="F18"/>
    </sheetView>
  </sheetViews>
  <sheetFormatPr defaultRowHeight="14.25" x14ac:dyDescent="0.45"/>
  <sheetData>
    <row r="1" spans="1:16" ht="15.75" x14ac:dyDescent="0.5">
      <c r="A1" s="4" t="s">
        <v>2</v>
      </c>
      <c r="B1" s="4" t="s">
        <v>3</v>
      </c>
      <c r="D1" s="7" t="s">
        <v>33</v>
      </c>
      <c r="E1" s="8" t="s">
        <v>153</v>
      </c>
      <c r="F1" s="8" t="s">
        <v>154</v>
      </c>
    </row>
    <row r="2" spans="1:16" x14ac:dyDescent="0.45">
      <c r="A2">
        <v>0.96</v>
      </c>
      <c r="B2">
        <v>1.9</v>
      </c>
      <c r="D2" s="5">
        <v>1</v>
      </c>
      <c r="E2" s="5">
        <f>LN(A2)</f>
        <v>-4.0821994520255166E-2</v>
      </c>
      <c r="F2" s="5">
        <f>LN(B2)</f>
        <v>0.64185388617239469</v>
      </c>
      <c r="G2">
        <f>$K$20*A2^$L$18</f>
        <v>1.7714463445004649</v>
      </c>
      <c r="K2" t="s">
        <v>4</v>
      </c>
    </row>
    <row r="3" spans="1:16" ht="14.65" thickBot="1" x14ac:dyDescent="0.5">
      <c r="A3">
        <v>0.75</v>
      </c>
      <c r="B3">
        <v>2.6</v>
      </c>
      <c r="D3" s="5">
        <v>2</v>
      </c>
      <c r="E3" s="5">
        <f t="shared" ref="E3:E11" si="0">LN(A3)</f>
        <v>-0.2876820724517809</v>
      </c>
      <c r="F3" s="5">
        <f t="shared" ref="F3:F11" si="1">LN(B3)</f>
        <v>0.95551144502743635</v>
      </c>
      <c r="G3">
        <f t="shared" ref="G3:G11" si="2">$K$20*A3^$L$18</f>
        <v>1.5290326090766664</v>
      </c>
    </row>
    <row r="4" spans="1:16" x14ac:dyDescent="0.45">
      <c r="A4">
        <v>0.64</v>
      </c>
      <c r="B4">
        <v>4.28</v>
      </c>
      <c r="D4" s="5">
        <v>3</v>
      </c>
      <c r="E4" s="5">
        <f t="shared" si="0"/>
        <v>-0.44628710262841947</v>
      </c>
      <c r="F4" s="5">
        <f t="shared" si="1"/>
        <v>1.4539530095937054</v>
      </c>
      <c r="G4">
        <f t="shared" si="2"/>
        <v>1.3910874468715615</v>
      </c>
      <c r="K4" s="56" t="s">
        <v>5</v>
      </c>
      <c r="L4" s="56"/>
    </row>
    <row r="5" spans="1:16" x14ac:dyDescent="0.45">
      <c r="A5">
        <v>0.55000000000000004</v>
      </c>
      <c r="B5">
        <v>6.52</v>
      </c>
      <c r="D5" s="5">
        <v>4</v>
      </c>
      <c r="E5" s="5">
        <f t="shared" si="0"/>
        <v>-0.59783700075562041</v>
      </c>
      <c r="F5" s="5">
        <f t="shared" si="1"/>
        <v>1.8748743759385615</v>
      </c>
      <c r="G5">
        <f t="shared" si="2"/>
        <v>1.2709213221433935</v>
      </c>
      <c r="K5" s="53" t="s">
        <v>6</v>
      </c>
      <c r="L5" s="53">
        <v>0.95552225036434701</v>
      </c>
    </row>
    <row r="6" spans="1:16" x14ac:dyDescent="0.45">
      <c r="A6">
        <v>0.68</v>
      </c>
      <c r="B6">
        <v>4.55</v>
      </c>
      <c r="D6" s="5">
        <v>5</v>
      </c>
      <c r="E6" s="5">
        <f t="shared" si="0"/>
        <v>-0.38566248081198462</v>
      </c>
      <c r="F6" s="5">
        <f t="shared" si="1"/>
        <v>1.5151272329628591</v>
      </c>
      <c r="G6">
        <f t="shared" si="2"/>
        <v>1.4422812080037051</v>
      </c>
      <c r="K6" s="53" t="s">
        <v>7</v>
      </c>
      <c r="L6" s="53">
        <v>0.91302277094134576</v>
      </c>
    </row>
    <row r="7" spans="1:16" x14ac:dyDescent="0.45">
      <c r="A7">
        <v>0.71</v>
      </c>
      <c r="B7">
        <v>2.91</v>
      </c>
      <c r="D7" s="5">
        <v>6</v>
      </c>
      <c r="E7" s="5">
        <f t="shared" si="0"/>
        <v>-0.34249030894677601</v>
      </c>
      <c r="F7" s="5">
        <f t="shared" si="1"/>
        <v>1.0681530811834012</v>
      </c>
      <c r="G7">
        <f t="shared" si="2"/>
        <v>1.4798819630764142</v>
      </c>
      <c r="K7" s="53" t="s">
        <v>8</v>
      </c>
      <c r="L7" s="53">
        <v>0.90215061730901391</v>
      </c>
    </row>
    <row r="8" spans="1:16" x14ac:dyDescent="0.45">
      <c r="A8">
        <v>1.1000000000000001</v>
      </c>
      <c r="B8">
        <v>1.81</v>
      </c>
      <c r="D8" s="5">
        <v>7</v>
      </c>
      <c r="E8" s="5">
        <f t="shared" si="0"/>
        <v>9.5310179804324935E-2</v>
      </c>
      <c r="F8" s="5">
        <f t="shared" si="1"/>
        <v>0.59332684527773438</v>
      </c>
      <c r="G8">
        <f t="shared" si="2"/>
        <v>1.9211981981275623</v>
      </c>
      <c r="K8" s="53" t="s">
        <v>9</v>
      </c>
      <c r="L8" s="53">
        <v>0.15618400719222111</v>
      </c>
    </row>
    <row r="9" spans="1:16" ht="14.65" thickBot="1" x14ac:dyDescent="0.5">
      <c r="A9">
        <v>0.45</v>
      </c>
      <c r="B9">
        <v>8.2100000000000009</v>
      </c>
      <c r="D9" s="5">
        <v>8</v>
      </c>
      <c r="E9" s="5">
        <f t="shared" si="0"/>
        <v>-0.79850769621777162</v>
      </c>
      <c r="F9" s="5">
        <f t="shared" si="1"/>
        <v>2.1053529234643369</v>
      </c>
      <c r="G9">
        <f t="shared" si="2"/>
        <v>1.1276275781429421</v>
      </c>
      <c r="K9" s="54" t="s">
        <v>10</v>
      </c>
      <c r="L9" s="54">
        <v>10</v>
      </c>
    </row>
    <row r="10" spans="1:16" x14ac:dyDescent="0.45">
      <c r="A10">
        <v>0.71</v>
      </c>
      <c r="B10">
        <v>2.84</v>
      </c>
      <c r="D10" s="5">
        <v>9</v>
      </c>
      <c r="E10" s="5">
        <f t="shared" si="0"/>
        <v>-0.34249030894677601</v>
      </c>
      <c r="F10" s="5">
        <f t="shared" si="1"/>
        <v>1.0438040521731147</v>
      </c>
      <c r="G10">
        <f t="shared" si="2"/>
        <v>1.4798819630764142</v>
      </c>
    </row>
    <row r="11" spans="1:16" ht="14.65" thickBot="1" x14ac:dyDescent="0.5">
      <c r="A11">
        <v>0.63</v>
      </c>
      <c r="B11">
        <v>4.38</v>
      </c>
      <c r="D11" s="5">
        <v>10</v>
      </c>
      <c r="E11" s="5">
        <f t="shared" si="0"/>
        <v>-0.46203545959655867</v>
      </c>
      <c r="F11" s="5">
        <f t="shared" si="1"/>
        <v>1.4770487243883548</v>
      </c>
      <c r="G11">
        <f t="shared" si="2"/>
        <v>1.3780888986266819</v>
      </c>
      <c r="K11" t="s">
        <v>11</v>
      </c>
    </row>
    <row r="12" spans="1:16" x14ac:dyDescent="0.45">
      <c r="K12" s="55"/>
      <c r="L12" s="55" t="s">
        <v>16</v>
      </c>
      <c r="M12" s="55" t="s">
        <v>17</v>
      </c>
      <c r="N12" s="55" t="s">
        <v>18</v>
      </c>
      <c r="O12" s="55" t="s">
        <v>19</v>
      </c>
      <c r="P12" s="55" t="s">
        <v>20</v>
      </c>
    </row>
    <row r="13" spans="1:16" x14ac:dyDescent="0.45">
      <c r="K13" s="53" t="s">
        <v>12</v>
      </c>
      <c r="L13" s="53">
        <v>1</v>
      </c>
      <c r="M13" s="53">
        <v>2.048515011887305</v>
      </c>
      <c r="N13" s="53">
        <v>2.048515011887305</v>
      </c>
      <c r="O13" s="53">
        <v>83.978096871827191</v>
      </c>
      <c r="P13" s="53">
        <v>1.6224776015464594E-5</v>
      </c>
    </row>
    <row r="14" spans="1:16" x14ac:dyDescent="0.45">
      <c r="K14" s="53" t="s">
        <v>13</v>
      </c>
      <c r="L14" s="53">
        <v>8</v>
      </c>
      <c r="M14" s="53">
        <v>0.19514755282095819</v>
      </c>
      <c r="N14" s="53">
        <v>2.4393444102619774E-2</v>
      </c>
      <c r="O14" s="53"/>
      <c r="P14" s="53"/>
    </row>
    <row r="15" spans="1:16" ht="14.65" thickBot="1" x14ac:dyDescent="0.5">
      <c r="K15" s="54" t="s">
        <v>14</v>
      </c>
      <c r="L15" s="54">
        <v>9</v>
      </c>
      <c r="M15" s="54">
        <v>2.2436625647082633</v>
      </c>
      <c r="N15" s="54"/>
      <c r="O15" s="54"/>
      <c r="P15" s="54"/>
    </row>
    <row r="16" spans="1:16" ht="14.65" thickBot="1" x14ac:dyDescent="0.5"/>
    <row r="17" spans="11:19" x14ac:dyDescent="0.45">
      <c r="K17" s="55"/>
      <c r="L17" s="55" t="s">
        <v>21</v>
      </c>
      <c r="M17" s="55" t="s">
        <v>9</v>
      </c>
      <c r="N17" s="55" t="s">
        <v>22</v>
      </c>
      <c r="O17" s="55" t="s">
        <v>23</v>
      </c>
      <c r="P17" s="55" t="s">
        <v>24</v>
      </c>
      <c r="Q17" s="55" t="s">
        <v>25</v>
      </c>
      <c r="R17" s="55" t="s">
        <v>151</v>
      </c>
      <c r="S17" s="55" t="s">
        <v>152</v>
      </c>
    </row>
    <row r="18" spans="11:19" x14ac:dyDescent="0.45">
      <c r="K18" s="53" t="s">
        <v>15</v>
      </c>
      <c r="L18" s="53">
        <v>0.59613163919985968</v>
      </c>
      <c r="M18" s="53">
        <v>8.8844470777074414E-2</v>
      </c>
      <c r="N18" s="53">
        <v>6.70983387019833</v>
      </c>
      <c r="O18" s="53">
        <v>1.5116647811422141E-4</v>
      </c>
      <c r="P18" s="53">
        <v>0.39125592219790029</v>
      </c>
      <c r="Q18" s="53">
        <v>0.80100735620181907</v>
      </c>
      <c r="R18" s="53">
        <v>0.39125592219790029</v>
      </c>
      <c r="S18" s="53">
        <v>0.80100735620181907</v>
      </c>
    </row>
    <row r="19" spans="11:19" ht="14.65" thickBot="1" x14ac:dyDescent="0.5">
      <c r="K19" s="54" t="s">
        <v>153</v>
      </c>
      <c r="L19" s="54">
        <v>-1.8754832264438654</v>
      </c>
      <c r="M19" s="54">
        <v>0.20465868069502716</v>
      </c>
      <c r="N19" s="54">
        <v>-9.1639563984027799</v>
      </c>
      <c r="O19" s="54">
        <v>1.622477601546454E-5</v>
      </c>
      <c r="P19" s="54">
        <v>-2.3474269904320275</v>
      </c>
      <c r="Q19" s="54">
        <v>-1.4035394624557036</v>
      </c>
      <c r="R19" s="54">
        <v>-2.3474269904320275</v>
      </c>
      <c r="S19" s="54">
        <v>-1.4035394624557036</v>
      </c>
    </row>
    <row r="20" spans="11:19" x14ac:dyDescent="0.45">
      <c r="K20">
        <f>EXP(L18)</f>
        <v>1.8150838031763712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7"/>
  <sheetViews>
    <sheetView workbookViewId="0">
      <selection activeCell="E8" sqref="E8"/>
    </sheetView>
  </sheetViews>
  <sheetFormatPr defaultRowHeight="14.25" x14ac:dyDescent="0.45"/>
  <sheetData>
    <row r="1" spans="1:2" ht="15.75" x14ac:dyDescent="0.5">
      <c r="A1" s="1" t="s">
        <v>1</v>
      </c>
      <c r="B1" s="1" t="s">
        <v>0</v>
      </c>
    </row>
    <row r="2" spans="1:2" x14ac:dyDescent="0.45">
      <c r="A2">
        <v>24.41</v>
      </c>
      <c r="B2">
        <v>0.59099999999999997</v>
      </c>
    </row>
    <row r="3" spans="1:2" x14ac:dyDescent="0.45">
      <c r="A3">
        <v>34.82</v>
      </c>
      <c r="B3">
        <v>1.5469999999999999</v>
      </c>
    </row>
    <row r="4" spans="1:2" x14ac:dyDescent="0.45">
      <c r="A4">
        <v>44.09</v>
      </c>
      <c r="B4">
        <v>2.9020000000000001</v>
      </c>
    </row>
    <row r="5" spans="1:2" x14ac:dyDescent="0.45">
      <c r="A5">
        <v>45.07</v>
      </c>
      <c r="B5">
        <v>2.8940000000000001</v>
      </c>
    </row>
    <row r="6" spans="1:2" x14ac:dyDescent="0.45">
      <c r="A6">
        <v>54.98</v>
      </c>
      <c r="B6">
        <v>4.7030000000000003</v>
      </c>
    </row>
    <row r="7" spans="1:2" x14ac:dyDescent="0.45">
      <c r="A7">
        <v>65.510000000000005</v>
      </c>
      <c r="B7">
        <v>6.3070000000000004</v>
      </c>
    </row>
    <row r="8" spans="1:2" x14ac:dyDescent="0.45">
      <c r="A8">
        <v>70.53</v>
      </c>
      <c r="B8">
        <v>7.03</v>
      </c>
    </row>
    <row r="9" spans="1:2" x14ac:dyDescent="0.45">
      <c r="A9">
        <v>75.7</v>
      </c>
      <c r="B9">
        <v>7.8979999999999997</v>
      </c>
    </row>
    <row r="10" spans="1:2" x14ac:dyDescent="0.45">
      <c r="A10">
        <v>89.57</v>
      </c>
      <c r="B10">
        <v>9.4700000000000006</v>
      </c>
    </row>
    <row r="11" spans="1:2" x14ac:dyDescent="0.45">
      <c r="A11">
        <v>91.14</v>
      </c>
      <c r="B11">
        <v>9.484</v>
      </c>
    </row>
    <row r="12" spans="1:2" x14ac:dyDescent="0.45">
      <c r="A12">
        <v>96.4</v>
      </c>
      <c r="B12">
        <v>10.071999999999999</v>
      </c>
    </row>
    <row r="13" spans="1:2" x14ac:dyDescent="0.45">
      <c r="A13">
        <v>97.19</v>
      </c>
      <c r="B13">
        <v>10.163</v>
      </c>
    </row>
    <row r="14" spans="1:2" x14ac:dyDescent="0.45">
      <c r="A14">
        <v>114.26</v>
      </c>
      <c r="B14">
        <v>11.615</v>
      </c>
    </row>
    <row r="15" spans="1:2" x14ac:dyDescent="0.45">
      <c r="A15">
        <v>120.25</v>
      </c>
      <c r="B15">
        <v>12.005000000000001</v>
      </c>
    </row>
    <row r="16" spans="1:2" x14ac:dyDescent="0.45">
      <c r="A16">
        <v>127.08</v>
      </c>
      <c r="B16">
        <v>12.478</v>
      </c>
    </row>
    <row r="17" spans="1:2" x14ac:dyDescent="0.45">
      <c r="A17">
        <v>133.55000000000001</v>
      </c>
      <c r="B17">
        <v>12.981999999999999</v>
      </c>
    </row>
    <row r="18" spans="1:2" x14ac:dyDescent="0.45">
      <c r="A18">
        <v>133.61000000000001</v>
      </c>
      <c r="B18">
        <v>12.97</v>
      </c>
    </row>
    <row r="19" spans="1:2" x14ac:dyDescent="0.45">
      <c r="A19">
        <v>158.66999999999999</v>
      </c>
      <c r="B19">
        <v>13.926</v>
      </c>
    </row>
    <row r="20" spans="1:2" x14ac:dyDescent="0.45">
      <c r="A20">
        <v>172.74</v>
      </c>
      <c r="B20">
        <v>14.452</v>
      </c>
    </row>
    <row r="21" spans="1:2" x14ac:dyDescent="0.45">
      <c r="A21">
        <v>171.31</v>
      </c>
      <c r="B21">
        <v>14.404</v>
      </c>
    </row>
    <row r="22" spans="1:2" x14ac:dyDescent="0.45">
      <c r="A22">
        <v>202.14</v>
      </c>
      <c r="B22">
        <v>15.19</v>
      </c>
    </row>
    <row r="23" spans="1:2" x14ac:dyDescent="0.45">
      <c r="A23">
        <v>220.55</v>
      </c>
      <c r="B23">
        <v>15.55</v>
      </c>
    </row>
    <row r="24" spans="1:2" x14ac:dyDescent="0.45">
      <c r="A24">
        <v>221.05</v>
      </c>
      <c r="B24">
        <v>15.528</v>
      </c>
    </row>
    <row r="25" spans="1:2" x14ac:dyDescent="0.45">
      <c r="A25">
        <v>221.39</v>
      </c>
      <c r="B25">
        <v>15.499000000000001</v>
      </c>
    </row>
    <row r="26" spans="1:2" x14ac:dyDescent="0.45">
      <c r="A26">
        <v>250.99</v>
      </c>
      <c r="B26">
        <v>16.131</v>
      </c>
    </row>
    <row r="27" spans="1:2" x14ac:dyDescent="0.45">
      <c r="A27">
        <v>268.99</v>
      </c>
      <c r="B27">
        <v>16.437999999999999</v>
      </c>
    </row>
    <row r="28" spans="1:2" x14ac:dyDescent="0.45">
      <c r="A28">
        <v>271.8</v>
      </c>
      <c r="B28">
        <v>16.387</v>
      </c>
    </row>
    <row r="29" spans="1:2" x14ac:dyDescent="0.45">
      <c r="A29">
        <v>271.97000000000003</v>
      </c>
      <c r="B29">
        <v>16.548999999999999</v>
      </c>
    </row>
    <row r="30" spans="1:2" x14ac:dyDescent="0.45">
      <c r="A30">
        <v>321.31</v>
      </c>
      <c r="B30">
        <v>16.872</v>
      </c>
    </row>
    <row r="31" spans="1:2" x14ac:dyDescent="0.45">
      <c r="A31">
        <v>321.69</v>
      </c>
      <c r="B31">
        <v>16.829999999999998</v>
      </c>
    </row>
    <row r="32" spans="1:2" x14ac:dyDescent="0.45">
      <c r="A32">
        <v>330.14</v>
      </c>
      <c r="B32">
        <v>16.925999999999998</v>
      </c>
    </row>
    <row r="33" spans="1:2" x14ac:dyDescent="0.45">
      <c r="A33">
        <v>333.03</v>
      </c>
      <c r="B33">
        <v>16.907</v>
      </c>
    </row>
    <row r="34" spans="1:2" x14ac:dyDescent="0.45">
      <c r="A34">
        <v>333.47</v>
      </c>
      <c r="B34">
        <v>16.966000000000001</v>
      </c>
    </row>
    <row r="35" spans="1:2" x14ac:dyDescent="0.45">
      <c r="A35">
        <v>340.77</v>
      </c>
      <c r="B35">
        <v>17.059999999999999</v>
      </c>
    </row>
    <row r="36" spans="1:2" x14ac:dyDescent="0.45">
      <c r="A36">
        <v>345.65</v>
      </c>
      <c r="B36">
        <v>17.122</v>
      </c>
    </row>
    <row r="37" spans="1:2" x14ac:dyDescent="0.45">
      <c r="A37">
        <v>373.11</v>
      </c>
      <c r="B37">
        <v>17.311</v>
      </c>
    </row>
    <row r="38" spans="1:2" x14ac:dyDescent="0.45">
      <c r="A38">
        <v>373.79</v>
      </c>
      <c r="B38">
        <v>17.355</v>
      </c>
    </row>
    <row r="39" spans="1:2" x14ac:dyDescent="0.45">
      <c r="A39">
        <v>411.82</v>
      </c>
      <c r="B39">
        <v>17.667999999999999</v>
      </c>
    </row>
    <row r="40" spans="1:2" x14ac:dyDescent="0.45">
      <c r="A40">
        <v>419.51</v>
      </c>
      <c r="B40">
        <v>17.766999999999999</v>
      </c>
    </row>
    <row r="41" spans="1:2" x14ac:dyDescent="0.45">
      <c r="A41">
        <v>421.59</v>
      </c>
      <c r="B41">
        <v>17.803000000000001</v>
      </c>
    </row>
    <row r="42" spans="1:2" x14ac:dyDescent="0.45">
      <c r="A42">
        <v>422.02</v>
      </c>
      <c r="B42">
        <v>17.765000000000001</v>
      </c>
    </row>
    <row r="43" spans="1:2" x14ac:dyDescent="0.45">
      <c r="A43">
        <v>422.47</v>
      </c>
      <c r="B43">
        <v>17.768000000000001</v>
      </c>
    </row>
    <row r="44" spans="1:2" x14ac:dyDescent="0.45">
      <c r="A44">
        <v>422.61</v>
      </c>
      <c r="B44">
        <v>17.736000000000001</v>
      </c>
    </row>
    <row r="45" spans="1:2" x14ac:dyDescent="0.45">
      <c r="A45">
        <v>441.75</v>
      </c>
      <c r="B45">
        <v>17.858000000000001</v>
      </c>
    </row>
    <row r="46" spans="1:2" x14ac:dyDescent="0.45">
      <c r="A46">
        <v>447.41</v>
      </c>
      <c r="B46">
        <v>17.876999999999999</v>
      </c>
    </row>
    <row r="47" spans="1:2" x14ac:dyDescent="0.45">
      <c r="A47">
        <v>448.7</v>
      </c>
      <c r="B47">
        <v>17.911999999999999</v>
      </c>
    </row>
    <row r="48" spans="1:2" x14ac:dyDescent="0.45">
      <c r="A48">
        <v>472.89</v>
      </c>
      <c r="B48">
        <v>18.045999999999999</v>
      </c>
    </row>
    <row r="49" spans="1:2" x14ac:dyDescent="0.45">
      <c r="A49">
        <v>476.69</v>
      </c>
      <c r="B49">
        <v>18.085000000000001</v>
      </c>
    </row>
    <row r="50" spans="1:2" x14ac:dyDescent="0.45">
      <c r="A50">
        <v>522.47</v>
      </c>
      <c r="B50">
        <v>18.291</v>
      </c>
    </row>
    <row r="51" spans="1:2" x14ac:dyDescent="0.45">
      <c r="A51">
        <v>522.62</v>
      </c>
      <c r="B51">
        <v>18.356999999999999</v>
      </c>
    </row>
    <row r="52" spans="1:2" x14ac:dyDescent="0.45">
      <c r="A52">
        <v>524.42999999999995</v>
      </c>
      <c r="B52">
        <v>18.425999999999998</v>
      </c>
    </row>
    <row r="53" spans="1:2" x14ac:dyDescent="0.45">
      <c r="A53">
        <v>546.75</v>
      </c>
      <c r="B53">
        <v>18.584</v>
      </c>
    </row>
    <row r="54" spans="1:2" x14ac:dyDescent="0.45">
      <c r="A54">
        <v>549.53</v>
      </c>
      <c r="B54">
        <v>18.61</v>
      </c>
    </row>
    <row r="55" spans="1:2" x14ac:dyDescent="0.45">
      <c r="A55">
        <v>575.29</v>
      </c>
      <c r="B55">
        <v>18.87</v>
      </c>
    </row>
    <row r="56" spans="1:2" x14ac:dyDescent="0.45">
      <c r="A56">
        <v>576</v>
      </c>
      <c r="B56">
        <v>18.795000000000002</v>
      </c>
    </row>
    <row r="57" spans="1:2" x14ac:dyDescent="0.45">
      <c r="A57">
        <v>625.54999999999995</v>
      </c>
      <c r="B57">
        <v>19.111000000000001</v>
      </c>
    </row>
    <row r="58" spans="1:2" x14ac:dyDescent="0.45">
      <c r="A58">
        <v>20.149999999999999</v>
      </c>
      <c r="B58">
        <v>0.36699999999999999</v>
      </c>
    </row>
    <row r="59" spans="1:2" x14ac:dyDescent="0.45">
      <c r="A59">
        <v>28.78</v>
      </c>
      <c r="B59">
        <v>0.79600000000000004</v>
      </c>
    </row>
    <row r="60" spans="1:2" x14ac:dyDescent="0.45">
      <c r="A60">
        <v>29.57</v>
      </c>
      <c r="B60">
        <v>0.89200000000000002</v>
      </c>
    </row>
    <row r="61" spans="1:2" x14ac:dyDescent="0.45">
      <c r="A61">
        <v>37.409999999999997</v>
      </c>
      <c r="B61">
        <v>1.903</v>
      </c>
    </row>
    <row r="62" spans="1:2" x14ac:dyDescent="0.45">
      <c r="A62">
        <v>39.119999999999997</v>
      </c>
      <c r="B62">
        <v>2.15</v>
      </c>
    </row>
    <row r="63" spans="1:2" x14ac:dyDescent="0.45">
      <c r="A63">
        <v>50.24</v>
      </c>
      <c r="B63">
        <v>3.6970000000000001</v>
      </c>
    </row>
    <row r="64" spans="1:2" x14ac:dyDescent="0.45">
      <c r="A64">
        <v>61.38</v>
      </c>
      <c r="B64">
        <v>5.87</v>
      </c>
    </row>
    <row r="65" spans="1:2" x14ac:dyDescent="0.45">
      <c r="A65">
        <v>66.25</v>
      </c>
      <c r="B65">
        <v>6.4210000000000003</v>
      </c>
    </row>
    <row r="66" spans="1:2" x14ac:dyDescent="0.45">
      <c r="A66">
        <v>73.42</v>
      </c>
      <c r="B66">
        <v>7.4219999999999997</v>
      </c>
    </row>
    <row r="67" spans="1:2" x14ac:dyDescent="0.45">
      <c r="A67">
        <v>95.52</v>
      </c>
      <c r="B67">
        <v>9.9440000000000008</v>
      </c>
    </row>
    <row r="68" spans="1:2" x14ac:dyDescent="0.45">
      <c r="A68">
        <v>107.32</v>
      </c>
      <c r="B68">
        <v>11.023</v>
      </c>
    </row>
    <row r="69" spans="1:2" x14ac:dyDescent="0.45">
      <c r="A69">
        <v>122.04</v>
      </c>
      <c r="B69">
        <v>11.87</v>
      </c>
    </row>
    <row r="70" spans="1:2" x14ac:dyDescent="0.45">
      <c r="A70">
        <v>134.03</v>
      </c>
      <c r="B70">
        <v>12.786</v>
      </c>
    </row>
    <row r="71" spans="1:2" x14ac:dyDescent="0.45">
      <c r="A71">
        <v>163.19</v>
      </c>
      <c r="B71">
        <v>14.067</v>
      </c>
    </row>
    <row r="72" spans="1:2" x14ac:dyDescent="0.45">
      <c r="A72">
        <v>163.47999999999999</v>
      </c>
      <c r="B72">
        <v>13.974</v>
      </c>
    </row>
    <row r="73" spans="1:2" x14ac:dyDescent="0.45">
      <c r="A73">
        <v>175.7</v>
      </c>
      <c r="B73">
        <v>14.462</v>
      </c>
    </row>
    <row r="74" spans="1:2" x14ac:dyDescent="0.45">
      <c r="A74">
        <v>179.86</v>
      </c>
      <c r="B74">
        <v>14.464</v>
      </c>
    </row>
    <row r="75" spans="1:2" x14ac:dyDescent="0.45">
      <c r="A75">
        <v>211.27</v>
      </c>
      <c r="B75">
        <v>15.381</v>
      </c>
    </row>
    <row r="76" spans="1:2" x14ac:dyDescent="0.45">
      <c r="A76">
        <v>217.78</v>
      </c>
      <c r="B76">
        <v>15.483000000000001</v>
      </c>
    </row>
    <row r="77" spans="1:2" x14ac:dyDescent="0.45">
      <c r="A77">
        <v>219.14</v>
      </c>
      <c r="B77">
        <v>15.59</v>
      </c>
    </row>
    <row r="78" spans="1:2" x14ac:dyDescent="0.45">
      <c r="A78">
        <v>262.52</v>
      </c>
      <c r="B78">
        <v>16.074999999999999</v>
      </c>
    </row>
    <row r="79" spans="1:2" x14ac:dyDescent="0.45">
      <c r="A79">
        <v>268.01</v>
      </c>
      <c r="B79">
        <v>16.347000000000001</v>
      </c>
    </row>
    <row r="80" spans="1:2" x14ac:dyDescent="0.45">
      <c r="A80">
        <v>268.62</v>
      </c>
      <c r="B80">
        <v>16.181000000000001</v>
      </c>
    </row>
    <row r="81" spans="1:2" x14ac:dyDescent="0.45">
      <c r="A81">
        <v>336.25</v>
      </c>
      <c r="B81">
        <v>16.914999999999999</v>
      </c>
    </row>
    <row r="82" spans="1:2" x14ac:dyDescent="0.45">
      <c r="A82">
        <v>337.23</v>
      </c>
      <c r="B82">
        <v>17.003</v>
      </c>
    </row>
    <row r="83" spans="1:2" x14ac:dyDescent="0.45">
      <c r="A83">
        <v>339.33</v>
      </c>
      <c r="B83">
        <v>16.978000000000002</v>
      </c>
    </row>
    <row r="84" spans="1:2" x14ac:dyDescent="0.45">
      <c r="A84">
        <v>427.38</v>
      </c>
      <c r="B84">
        <v>17.756</v>
      </c>
    </row>
    <row r="85" spans="1:2" x14ac:dyDescent="0.45">
      <c r="A85">
        <v>428.58</v>
      </c>
      <c r="B85">
        <v>17.808</v>
      </c>
    </row>
    <row r="86" spans="1:2" x14ac:dyDescent="0.45">
      <c r="A86">
        <v>432.68</v>
      </c>
      <c r="B86">
        <v>17.867999999999999</v>
      </c>
    </row>
    <row r="87" spans="1:2" x14ac:dyDescent="0.45">
      <c r="A87">
        <v>528.99</v>
      </c>
      <c r="B87">
        <v>18.481000000000002</v>
      </c>
    </row>
    <row r="88" spans="1:2" x14ac:dyDescent="0.45">
      <c r="A88">
        <v>531.08000000000004</v>
      </c>
      <c r="B88">
        <v>18.486000000000001</v>
      </c>
    </row>
    <row r="89" spans="1:2" x14ac:dyDescent="0.45">
      <c r="A89">
        <v>628.34</v>
      </c>
      <c r="B89">
        <v>19.09</v>
      </c>
    </row>
    <row r="90" spans="1:2" x14ac:dyDescent="0.45">
      <c r="A90">
        <v>253.24</v>
      </c>
      <c r="B90">
        <v>16.062000000000001</v>
      </c>
    </row>
    <row r="91" spans="1:2" x14ac:dyDescent="0.45">
      <c r="A91">
        <v>273.13</v>
      </c>
      <c r="B91">
        <v>16.337</v>
      </c>
    </row>
    <row r="92" spans="1:2" x14ac:dyDescent="0.45">
      <c r="A92">
        <v>273.66000000000003</v>
      </c>
      <c r="B92">
        <v>16.344999999999999</v>
      </c>
    </row>
    <row r="93" spans="1:2" x14ac:dyDescent="0.45">
      <c r="A93">
        <v>282.10000000000002</v>
      </c>
      <c r="B93">
        <v>16.388000000000002</v>
      </c>
    </row>
    <row r="94" spans="1:2" x14ac:dyDescent="0.45">
      <c r="A94">
        <v>346.62</v>
      </c>
      <c r="B94">
        <v>17.158999999999999</v>
      </c>
    </row>
    <row r="95" spans="1:2" x14ac:dyDescent="0.45">
      <c r="A95">
        <v>347.19</v>
      </c>
      <c r="B95">
        <v>17.116</v>
      </c>
    </row>
    <row r="96" spans="1:2" x14ac:dyDescent="0.45">
      <c r="A96">
        <v>348.78</v>
      </c>
      <c r="B96">
        <v>17.164000000000001</v>
      </c>
    </row>
    <row r="97" spans="1:2" x14ac:dyDescent="0.45">
      <c r="A97">
        <v>351.18</v>
      </c>
      <c r="B97">
        <v>17.123000000000001</v>
      </c>
    </row>
    <row r="98" spans="1:2" x14ac:dyDescent="0.45">
      <c r="A98">
        <v>450.1</v>
      </c>
      <c r="B98">
        <v>17.978999999999999</v>
      </c>
    </row>
    <row r="99" spans="1:2" x14ac:dyDescent="0.45">
      <c r="A99">
        <v>450.35</v>
      </c>
      <c r="B99">
        <v>17.974</v>
      </c>
    </row>
    <row r="100" spans="1:2" x14ac:dyDescent="0.45">
      <c r="A100">
        <v>451.92</v>
      </c>
      <c r="B100">
        <v>18.007000000000001</v>
      </c>
    </row>
    <row r="101" spans="1:2" x14ac:dyDescent="0.45">
      <c r="A101">
        <v>455.56</v>
      </c>
      <c r="B101">
        <v>17.992999999999999</v>
      </c>
    </row>
    <row r="102" spans="1:2" x14ac:dyDescent="0.45">
      <c r="A102">
        <v>552.22</v>
      </c>
      <c r="B102">
        <v>18.523</v>
      </c>
    </row>
    <row r="103" spans="1:2" x14ac:dyDescent="0.45">
      <c r="A103">
        <v>553.55999999999995</v>
      </c>
      <c r="B103">
        <v>18.669</v>
      </c>
    </row>
    <row r="104" spans="1:2" x14ac:dyDescent="0.45">
      <c r="A104">
        <v>555.74</v>
      </c>
      <c r="B104">
        <v>18.617000000000001</v>
      </c>
    </row>
    <row r="105" spans="1:2" x14ac:dyDescent="0.45">
      <c r="A105">
        <v>652.59</v>
      </c>
      <c r="B105">
        <v>19.370999999999999</v>
      </c>
    </row>
    <row r="106" spans="1:2" x14ac:dyDescent="0.45">
      <c r="A106">
        <v>656.2</v>
      </c>
      <c r="B106">
        <v>19.329999999999998</v>
      </c>
    </row>
    <row r="107" spans="1:2" x14ac:dyDescent="0.45">
      <c r="A107">
        <v>14.13</v>
      </c>
      <c r="B107">
        <v>0.08</v>
      </c>
    </row>
    <row r="108" spans="1:2" x14ac:dyDescent="0.45">
      <c r="A108">
        <v>20.41</v>
      </c>
      <c r="B108">
        <v>0.248</v>
      </c>
    </row>
    <row r="109" spans="1:2" x14ac:dyDescent="0.45">
      <c r="A109">
        <v>31.3</v>
      </c>
      <c r="B109">
        <v>1.089</v>
      </c>
    </row>
    <row r="110" spans="1:2" x14ac:dyDescent="0.45">
      <c r="A110">
        <v>33.840000000000003</v>
      </c>
      <c r="B110">
        <v>1.4179999999999999</v>
      </c>
    </row>
    <row r="111" spans="1:2" x14ac:dyDescent="0.45">
      <c r="A111">
        <v>39.700000000000003</v>
      </c>
      <c r="B111">
        <v>2.278</v>
      </c>
    </row>
    <row r="112" spans="1:2" x14ac:dyDescent="0.45">
      <c r="A112">
        <v>48.83</v>
      </c>
      <c r="B112">
        <v>3.6240000000000001</v>
      </c>
    </row>
    <row r="113" spans="1:2" x14ac:dyDescent="0.45">
      <c r="A113">
        <v>54.5</v>
      </c>
      <c r="B113">
        <v>4.5739999999999998</v>
      </c>
    </row>
    <row r="114" spans="1:2" x14ac:dyDescent="0.45">
      <c r="A114">
        <v>60.41</v>
      </c>
      <c r="B114">
        <v>5.556</v>
      </c>
    </row>
    <row r="115" spans="1:2" x14ac:dyDescent="0.45">
      <c r="A115">
        <v>72.77</v>
      </c>
      <c r="B115">
        <v>7.2670000000000003</v>
      </c>
    </row>
    <row r="116" spans="1:2" x14ac:dyDescent="0.45">
      <c r="A116">
        <v>75.25</v>
      </c>
      <c r="B116">
        <v>7.6950000000000003</v>
      </c>
    </row>
    <row r="117" spans="1:2" x14ac:dyDescent="0.45">
      <c r="A117">
        <v>86.84</v>
      </c>
      <c r="B117">
        <v>9.1359999999999992</v>
      </c>
    </row>
    <row r="118" spans="1:2" x14ac:dyDescent="0.45">
      <c r="A118">
        <v>94.88</v>
      </c>
      <c r="B118">
        <v>9.9589999999999996</v>
      </c>
    </row>
    <row r="119" spans="1:2" x14ac:dyDescent="0.45">
      <c r="A119">
        <v>96.4</v>
      </c>
      <c r="B119">
        <v>9.9570000000000007</v>
      </c>
    </row>
    <row r="120" spans="1:2" x14ac:dyDescent="0.45">
      <c r="A120">
        <v>117.37</v>
      </c>
      <c r="B120">
        <v>11.6</v>
      </c>
    </row>
    <row r="121" spans="1:2" x14ac:dyDescent="0.45">
      <c r="A121">
        <v>139.08000000000001</v>
      </c>
      <c r="B121">
        <v>13.138</v>
      </c>
    </row>
    <row r="122" spans="1:2" x14ac:dyDescent="0.45">
      <c r="A122">
        <v>147.72999999999999</v>
      </c>
      <c r="B122">
        <v>13.564</v>
      </c>
    </row>
    <row r="123" spans="1:2" x14ac:dyDescent="0.45">
      <c r="A123">
        <v>158.63</v>
      </c>
      <c r="B123">
        <v>13.871</v>
      </c>
    </row>
    <row r="124" spans="1:2" x14ac:dyDescent="0.45">
      <c r="A124">
        <v>161.84</v>
      </c>
      <c r="B124">
        <v>13.994</v>
      </c>
    </row>
    <row r="125" spans="1:2" x14ac:dyDescent="0.45">
      <c r="A125">
        <v>192.11</v>
      </c>
      <c r="B125">
        <v>14.946999999999999</v>
      </c>
    </row>
    <row r="126" spans="1:2" x14ac:dyDescent="0.45">
      <c r="A126">
        <v>206.76</v>
      </c>
      <c r="B126">
        <v>15.473000000000001</v>
      </c>
    </row>
    <row r="127" spans="1:2" x14ac:dyDescent="0.45">
      <c r="A127">
        <v>209.07</v>
      </c>
      <c r="B127">
        <v>15.379</v>
      </c>
    </row>
    <row r="128" spans="1:2" x14ac:dyDescent="0.45">
      <c r="A128">
        <v>213.32</v>
      </c>
      <c r="B128">
        <v>15.455</v>
      </c>
    </row>
    <row r="129" spans="1:2" x14ac:dyDescent="0.45">
      <c r="A129">
        <v>226.44</v>
      </c>
      <c r="B129">
        <v>15.907999999999999</v>
      </c>
    </row>
    <row r="130" spans="1:2" x14ac:dyDescent="0.45">
      <c r="A130">
        <v>237.12</v>
      </c>
      <c r="B130">
        <v>16.114000000000001</v>
      </c>
    </row>
    <row r="131" spans="1:2" x14ac:dyDescent="0.45">
      <c r="A131">
        <v>330.9</v>
      </c>
      <c r="B131">
        <v>17.071000000000002</v>
      </c>
    </row>
    <row r="132" spans="1:2" x14ac:dyDescent="0.45">
      <c r="A132">
        <v>358.72</v>
      </c>
      <c r="B132">
        <v>17.135000000000002</v>
      </c>
    </row>
    <row r="133" spans="1:2" x14ac:dyDescent="0.45">
      <c r="A133">
        <v>370.77</v>
      </c>
      <c r="B133">
        <v>17.282</v>
      </c>
    </row>
    <row r="134" spans="1:2" x14ac:dyDescent="0.45">
      <c r="A134">
        <v>372.72</v>
      </c>
      <c r="B134">
        <v>17.367999999999999</v>
      </c>
    </row>
    <row r="135" spans="1:2" x14ac:dyDescent="0.45">
      <c r="A135">
        <v>396.24</v>
      </c>
      <c r="B135">
        <v>17.483000000000001</v>
      </c>
    </row>
    <row r="136" spans="1:2" x14ac:dyDescent="0.45">
      <c r="A136">
        <v>416.59</v>
      </c>
      <c r="B136">
        <v>17.763999999999999</v>
      </c>
    </row>
    <row r="137" spans="1:2" x14ac:dyDescent="0.45">
      <c r="A137">
        <v>484.02</v>
      </c>
      <c r="B137">
        <v>18.184999999999999</v>
      </c>
    </row>
    <row r="138" spans="1:2" x14ac:dyDescent="0.45">
      <c r="A138">
        <v>495.47</v>
      </c>
      <c r="B138">
        <v>18.271000000000001</v>
      </c>
    </row>
    <row r="139" spans="1:2" x14ac:dyDescent="0.45">
      <c r="A139">
        <v>514.78</v>
      </c>
      <c r="B139">
        <v>18.236000000000001</v>
      </c>
    </row>
    <row r="140" spans="1:2" x14ac:dyDescent="0.45">
      <c r="A140">
        <v>515.65</v>
      </c>
      <c r="B140">
        <v>18.236999999999998</v>
      </c>
    </row>
    <row r="141" spans="1:2" x14ac:dyDescent="0.45">
      <c r="A141">
        <v>519.47</v>
      </c>
      <c r="B141">
        <v>18.523</v>
      </c>
    </row>
    <row r="142" spans="1:2" x14ac:dyDescent="0.45">
      <c r="A142">
        <v>544.47</v>
      </c>
      <c r="B142">
        <v>18.626999999999999</v>
      </c>
    </row>
    <row r="143" spans="1:2" x14ac:dyDescent="0.45">
      <c r="A143">
        <v>560.11</v>
      </c>
      <c r="B143">
        <v>18.664999999999999</v>
      </c>
    </row>
    <row r="144" spans="1:2" x14ac:dyDescent="0.45">
      <c r="A144">
        <v>620.77</v>
      </c>
      <c r="B144">
        <v>19.085999999999999</v>
      </c>
    </row>
    <row r="145" spans="1:2" x14ac:dyDescent="0.45">
      <c r="A145">
        <v>18.97</v>
      </c>
      <c r="B145">
        <v>0.214</v>
      </c>
    </row>
    <row r="146" spans="1:2" x14ac:dyDescent="0.45">
      <c r="A146">
        <v>28.93</v>
      </c>
      <c r="B146">
        <v>0.94299999999999995</v>
      </c>
    </row>
    <row r="147" spans="1:2" x14ac:dyDescent="0.45">
      <c r="A147">
        <v>33.909999999999997</v>
      </c>
      <c r="B147">
        <v>1.429</v>
      </c>
    </row>
    <row r="148" spans="1:2" x14ac:dyDescent="0.45">
      <c r="A148">
        <v>40.03</v>
      </c>
      <c r="B148">
        <v>2.2410000000000001</v>
      </c>
    </row>
    <row r="149" spans="1:2" x14ac:dyDescent="0.45">
      <c r="A149">
        <v>44.66</v>
      </c>
      <c r="B149">
        <v>2.9510000000000001</v>
      </c>
    </row>
    <row r="150" spans="1:2" x14ac:dyDescent="0.45">
      <c r="A150">
        <v>49.87</v>
      </c>
      <c r="B150">
        <v>3.782</v>
      </c>
    </row>
    <row r="151" spans="1:2" x14ac:dyDescent="0.45">
      <c r="A151">
        <v>55.16</v>
      </c>
      <c r="B151">
        <v>4.7569999999999997</v>
      </c>
    </row>
    <row r="152" spans="1:2" x14ac:dyDescent="0.45">
      <c r="A152">
        <v>60.9</v>
      </c>
      <c r="B152">
        <v>5.6020000000000003</v>
      </c>
    </row>
    <row r="153" spans="1:2" x14ac:dyDescent="0.45">
      <c r="A153">
        <v>72.08</v>
      </c>
      <c r="B153">
        <v>7.1689999999999996</v>
      </c>
    </row>
    <row r="154" spans="1:2" x14ac:dyDescent="0.45">
      <c r="A154">
        <v>85.15</v>
      </c>
      <c r="B154">
        <v>8.92</v>
      </c>
    </row>
    <row r="155" spans="1:2" x14ac:dyDescent="0.45">
      <c r="A155">
        <v>97.06</v>
      </c>
      <c r="B155">
        <v>10.055</v>
      </c>
    </row>
    <row r="156" spans="1:2" x14ac:dyDescent="0.45">
      <c r="A156">
        <v>119.63</v>
      </c>
      <c r="B156">
        <v>12.035</v>
      </c>
    </row>
    <row r="157" spans="1:2" x14ac:dyDescent="0.45">
      <c r="A157">
        <v>133.27000000000001</v>
      </c>
      <c r="B157">
        <v>12.861000000000001</v>
      </c>
    </row>
    <row r="158" spans="1:2" x14ac:dyDescent="0.45">
      <c r="A158">
        <v>143.84</v>
      </c>
      <c r="B158">
        <v>13.436</v>
      </c>
    </row>
    <row r="159" spans="1:2" x14ac:dyDescent="0.45">
      <c r="A159">
        <v>161.91</v>
      </c>
      <c r="B159">
        <v>14.167</v>
      </c>
    </row>
    <row r="160" spans="1:2" x14ac:dyDescent="0.45">
      <c r="A160">
        <v>180.67</v>
      </c>
      <c r="B160">
        <v>14.755000000000001</v>
      </c>
    </row>
    <row r="161" spans="1:2" x14ac:dyDescent="0.45">
      <c r="A161">
        <v>198.44</v>
      </c>
      <c r="B161">
        <v>15.167999999999999</v>
      </c>
    </row>
    <row r="162" spans="1:2" x14ac:dyDescent="0.45">
      <c r="A162">
        <v>226.86</v>
      </c>
      <c r="B162">
        <v>15.651</v>
      </c>
    </row>
    <row r="163" spans="1:2" x14ac:dyDescent="0.45">
      <c r="A163">
        <v>229.65</v>
      </c>
      <c r="B163">
        <v>15.746</v>
      </c>
    </row>
    <row r="164" spans="1:2" x14ac:dyDescent="0.45">
      <c r="A164">
        <v>258.27</v>
      </c>
      <c r="B164">
        <v>16.216000000000001</v>
      </c>
    </row>
    <row r="165" spans="1:2" x14ac:dyDescent="0.45">
      <c r="A165">
        <v>273.77</v>
      </c>
      <c r="B165">
        <v>16.445</v>
      </c>
    </row>
    <row r="166" spans="1:2" x14ac:dyDescent="0.45">
      <c r="A166">
        <v>339.15</v>
      </c>
      <c r="B166">
        <v>16.965</v>
      </c>
    </row>
    <row r="167" spans="1:2" x14ac:dyDescent="0.45">
      <c r="A167">
        <v>350.13</v>
      </c>
      <c r="B167">
        <v>17.120999999999999</v>
      </c>
    </row>
    <row r="168" spans="1:2" x14ac:dyDescent="0.45">
      <c r="A168">
        <v>362.75</v>
      </c>
      <c r="B168">
        <v>17.206</v>
      </c>
    </row>
    <row r="169" spans="1:2" x14ac:dyDescent="0.45">
      <c r="A169">
        <v>371.03</v>
      </c>
      <c r="B169">
        <v>17.25</v>
      </c>
    </row>
    <row r="170" spans="1:2" x14ac:dyDescent="0.45">
      <c r="A170">
        <v>393.32</v>
      </c>
      <c r="B170">
        <v>17.338999999999999</v>
      </c>
    </row>
    <row r="171" spans="1:2" x14ac:dyDescent="0.45">
      <c r="A171">
        <v>448.53</v>
      </c>
      <c r="B171">
        <v>17.792999999999999</v>
      </c>
    </row>
    <row r="172" spans="1:2" x14ac:dyDescent="0.45">
      <c r="A172">
        <v>473.78</v>
      </c>
      <c r="B172">
        <v>18.123000000000001</v>
      </c>
    </row>
    <row r="173" spans="1:2" x14ac:dyDescent="0.45">
      <c r="A173">
        <v>511.12</v>
      </c>
      <c r="B173">
        <v>18.489999999999998</v>
      </c>
    </row>
    <row r="174" spans="1:2" x14ac:dyDescent="0.45">
      <c r="A174">
        <v>524.70000000000005</v>
      </c>
      <c r="B174">
        <v>18.565999999999999</v>
      </c>
    </row>
    <row r="175" spans="1:2" x14ac:dyDescent="0.45">
      <c r="A175">
        <v>548.75</v>
      </c>
      <c r="B175">
        <v>18.645</v>
      </c>
    </row>
    <row r="176" spans="1:2" x14ac:dyDescent="0.45">
      <c r="A176">
        <v>551.64</v>
      </c>
      <c r="B176">
        <v>18.706</v>
      </c>
    </row>
    <row r="177" spans="1:2" x14ac:dyDescent="0.45">
      <c r="A177">
        <v>574.02</v>
      </c>
      <c r="B177">
        <v>18.923999999999999</v>
      </c>
    </row>
    <row r="178" spans="1:2" x14ac:dyDescent="0.45">
      <c r="A178">
        <v>623.86</v>
      </c>
      <c r="B178">
        <v>19.100000000000001</v>
      </c>
    </row>
    <row r="179" spans="1:2" x14ac:dyDescent="0.45">
      <c r="A179">
        <v>21.46</v>
      </c>
      <c r="B179">
        <v>0.375</v>
      </c>
    </row>
    <row r="180" spans="1:2" x14ac:dyDescent="0.45">
      <c r="A180">
        <v>24.33</v>
      </c>
      <c r="B180">
        <v>0.47099999999999997</v>
      </c>
    </row>
    <row r="181" spans="1:2" x14ac:dyDescent="0.45">
      <c r="A181">
        <v>33.43</v>
      </c>
      <c r="B181">
        <v>1.504</v>
      </c>
    </row>
    <row r="182" spans="1:2" x14ac:dyDescent="0.45">
      <c r="A182">
        <v>39.22</v>
      </c>
      <c r="B182">
        <v>2.2040000000000002</v>
      </c>
    </row>
    <row r="183" spans="1:2" x14ac:dyDescent="0.45">
      <c r="A183">
        <v>44.18</v>
      </c>
      <c r="B183">
        <v>2.8130000000000002</v>
      </c>
    </row>
    <row r="184" spans="1:2" x14ac:dyDescent="0.45">
      <c r="A184">
        <v>55.02</v>
      </c>
      <c r="B184">
        <v>4.7649999999999997</v>
      </c>
    </row>
    <row r="185" spans="1:2" x14ac:dyDescent="0.45">
      <c r="A185">
        <v>94.33</v>
      </c>
      <c r="B185">
        <v>9.8350000000000009</v>
      </c>
    </row>
    <row r="186" spans="1:2" x14ac:dyDescent="0.45">
      <c r="A186">
        <v>96.44</v>
      </c>
      <c r="B186">
        <v>10.039999999999999</v>
      </c>
    </row>
    <row r="187" spans="1:2" x14ac:dyDescent="0.45">
      <c r="A187">
        <v>118.82</v>
      </c>
      <c r="B187">
        <v>11.946</v>
      </c>
    </row>
    <row r="188" spans="1:2" x14ac:dyDescent="0.45">
      <c r="A188">
        <v>128.47999999999999</v>
      </c>
      <c r="B188">
        <v>12.596</v>
      </c>
    </row>
    <row r="189" spans="1:2" x14ac:dyDescent="0.45">
      <c r="A189">
        <v>141.94</v>
      </c>
      <c r="B189">
        <v>13.303000000000001</v>
      </c>
    </row>
    <row r="190" spans="1:2" x14ac:dyDescent="0.45">
      <c r="A190">
        <v>156.91999999999999</v>
      </c>
      <c r="B190">
        <v>13.922000000000001</v>
      </c>
    </row>
    <row r="191" spans="1:2" x14ac:dyDescent="0.45">
      <c r="A191">
        <v>171.65</v>
      </c>
      <c r="B191">
        <v>14.44</v>
      </c>
    </row>
    <row r="192" spans="1:2" x14ac:dyDescent="0.45">
      <c r="A192">
        <v>190</v>
      </c>
      <c r="B192">
        <v>14.951000000000001</v>
      </c>
    </row>
    <row r="193" spans="1:2" x14ac:dyDescent="0.45">
      <c r="A193">
        <v>223.26</v>
      </c>
      <c r="B193">
        <v>15.627000000000001</v>
      </c>
    </row>
    <row r="194" spans="1:2" x14ac:dyDescent="0.45">
      <c r="A194">
        <v>223.88</v>
      </c>
      <c r="B194">
        <v>15.638999999999999</v>
      </c>
    </row>
    <row r="195" spans="1:2" x14ac:dyDescent="0.45">
      <c r="A195">
        <v>231.5</v>
      </c>
      <c r="B195">
        <v>15.814</v>
      </c>
    </row>
    <row r="196" spans="1:2" x14ac:dyDescent="0.45">
      <c r="A196">
        <v>265.05</v>
      </c>
      <c r="B196">
        <v>16.315000000000001</v>
      </c>
    </row>
    <row r="197" spans="1:2" x14ac:dyDescent="0.45">
      <c r="A197">
        <v>269.44</v>
      </c>
      <c r="B197">
        <v>16.334</v>
      </c>
    </row>
    <row r="198" spans="1:2" x14ac:dyDescent="0.45">
      <c r="A198">
        <v>271.77999999999997</v>
      </c>
      <c r="B198">
        <v>16.43</v>
      </c>
    </row>
    <row r="199" spans="1:2" x14ac:dyDescent="0.45">
      <c r="A199">
        <v>273.45999999999998</v>
      </c>
      <c r="B199">
        <v>16.422999999999998</v>
      </c>
    </row>
    <row r="200" spans="1:2" x14ac:dyDescent="0.45">
      <c r="A200">
        <v>334.61</v>
      </c>
      <c r="B200">
        <v>17.024000000000001</v>
      </c>
    </row>
    <row r="201" spans="1:2" x14ac:dyDescent="0.45">
      <c r="A201">
        <v>339.79</v>
      </c>
      <c r="B201">
        <v>17.009</v>
      </c>
    </row>
    <row r="202" spans="1:2" x14ac:dyDescent="0.45">
      <c r="A202">
        <v>349.52</v>
      </c>
      <c r="B202">
        <v>17.164999999999999</v>
      </c>
    </row>
    <row r="203" spans="1:2" x14ac:dyDescent="0.45">
      <c r="A203">
        <v>358.18</v>
      </c>
      <c r="B203">
        <v>17.134</v>
      </c>
    </row>
    <row r="204" spans="1:2" x14ac:dyDescent="0.45">
      <c r="A204">
        <v>377.98</v>
      </c>
      <c r="B204">
        <v>17.349</v>
      </c>
    </row>
    <row r="205" spans="1:2" x14ac:dyDescent="0.45">
      <c r="A205">
        <v>394.77</v>
      </c>
      <c r="B205">
        <v>17.576000000000001</v>
      </c>
    </row>
    <row r="206" spans="1:2" x14ac:dyDescent="0.45">
      <c r="A206">
        <v>429.66</v>
      </c>
      <c r="B206">
        <v>17.847999999999999</v>
      </c>
    </row>
    <row r="207" spans="1:2" x14ac:dyDescent="0.45">
      <c r="A207">
        <v>468.22</v>
      </c>
      <c r="B207">
        <v>18.09</v>
      </c>
    </row>
    <row r="208" spans="1:2" x14ac:dyDescent="0.45">
      <c r="A208">
        <v>487.27</v>
      </c>
      <c r="B208">
        <v>18.276</v>
      </c>
    </row>
    <row r="209" spans="1:2" x14ac:dyDescent="0.45">
      <c r="A209">
        <v>519.54</v>
      </c>
      <c r="B209">
        <v>18.404</v>
      </c>
    </row>
    <row r="210" spans="1:2" x14ac:dyDescent="0.45">
      <c r="A210">
        <v>523.03</v>
      </c>
      <c r="B210">
        <v>18.518999999999998</v>
      </c>
    </row>
    <row r="211" spans="1:2" x14ac:dyDescent="0.45">
      <c r="A211">
        <v>612.99</v>
      </c>
      <c r="B211">
        <v>19.132999999999999</v>
      </c>
    </row>
    <row r="212" spans="1:2" x14ac:dyDescent="0.45">
      <c r="A212">
        <v>638.59</v>
      </c>
      <c r="B212">
        <v>19.074000000000002</v>
      </c>
    </row>
    <row r="213" spans="1:2" x14ac:dyDescent="0.45">
      <c r="A213">
        <v>641.36</v>
      </c>
      <c r="B213">
        <v>19.239000000000001</v>
      </c>
    </row>
    <row r="214" spans="1:2" x14ac:dyDescent="0.45">
      <c r="A214">
        <v>622.04999999999995</v>
      </c>
      <c r="B214">
        <v>19.28</v>
      </c>
    </row>
    <row r="215" spans="1:2" x14ac:dyDescent="0.45">
      <c r="A215">
        <v>631.5</v>
      </c>
      <c r="B215">
        <v>19.100999999999999</v>
      </c>
    </row>
    <row r="216" spans="1:2" x14ac:dyDescent="0.45">
      <c r="A216">
        <v>663.97</v>
      </c>
      <c r="B216">
        <v>19.398</v>
      </c>
    </row>
    <row r="217" spans="1:2" x14ac:dyDescent="0.45">
      <c r="A217">
        <v>646.9</v>
      </c>
      <c r="B217">
        <v>19.251999999999999</v>
      </c>
    </row>
    <row r="218" spans="1:2" x14ac:dyDescent="0.45">
      <c r="A218">
        <v>748.29</v>
      </c>
      <c r="B218">
        <v>19.89</v>
      </c>
    </row>
    <row r="219" spans="1:2" x14ac:dyDescent="0.45">
      <c r="A219">
        <v>749.21</v>
      </c>
      <c r="B219">
        <v>20.007000000000001</v>
      </c>
    </row>
    <row r="220" spans="1:2" x14ac:dyDescent="0.45">
      <c r="A220">
        <v>750.14</v>
      </c>
      <c r="B220">
        <v>19.928999999999998</v>
      </c>
    </row>
    <row r="221" spans="1:2" x14ac:dyDescent="0.45">
      <c r="A221">
        <v>647.04</v>
      </c>
      <c r="B221">
        <v>19.268000000000001</v>
      </c>
    </row>
    <row r="222" spans="1:2" x14ac:dyDescent="0.45">
      <c r="A222">
        <v>646.89</v>
      </c>
      <c r="B222">
        <v>19.324000000000002</v>
      </c>
    </row>
    <row r="223" spans="1:2" x14ac:dyDescent="0.45">
      <c r="A223">
        <v>746.9</v>
      </c>
      <c r="B223">
        <v>20.048999999999999</v>
      </c>
    </row>
    <row r="224" spans="1:2" x14ac:dyDescent="0.45">
      <c r="A224">
        <v>748.43</v>
      </c>
      <c r="B224">
        <v>20.106999999999999</v>
      </c>
    </row>
    <row r="225" spans="1:2" x14ac:dyDescent="0.45">
      <c r="A225">
        <v>747.35</v>
      </c>
      <c r="B225">
        <v>20.062000000000001</v>
      </c>
    </row>
    <row r="226" spans="1:2" x14ac:dyDescent="0.45">
      <c r="A226">
        <v>749.27</v>
      </c>
      <c r="B226">
        <v>20.065000000000001</v>
      </c>
    </row>
    <row r="227" spans="1:2" x14ac:dyDescent="0.45">
      <c r="A227">
        <v>647.61</v>
      </c>
      <c r="B227">
        <v>19.286000000000001</v>
      </c>
    </row>
    <row r="228" spans="1:2" x14ac:dyDescent="0.45">
      <c r="A228">
        <v>747.78</v>
      </c>
      <c r="B228">
        <v>19.972000000000001</v>
      </c>
    </row>
    <row r="229" spans="1:2" x14ac:dyDescent="0.45">
      <c r="A229">
        <v>750.51</v>
      </c>
      <c r="B229">
        <v>20.088000000000001</v>
      </c>
    </row>
    <row r="230" spans="1:2" x14ac:dyDescent="0.45">
      <c r="A230">
        <v>851.37</v>
      </c>
      <c r="B230">
        <v>20.742999999999999</v>
      </c>
    </row>
    <row r="231" spans="1:2" x14ac:dyDescent="0.45">
      <c r="A231">
        <v>845.97</v>
      </c>
      <c r="B231">
        <v>20.83</v>
      </c>
    </row>
    <row r="232" spans="1:2" x14ac:dyDescent="0.45">
      <c r="A232">
        <v>847.54</v>
      </c>
      <c r="B232">
        <v>20.934999999999999</v>
      </c>
    </row>
    <row r="233" spans="1:2" x14ac:dyDescent="0.45">
      <c r="A233">
        <v>849.93</v>
      </c>
      <c r="B233">
        <v>21.035</v>
      </c>
    </row>
    <row r="234" spans="1:2" x14ac:dyDescent="0.45">
      <c r="A234">
        <v>851.61</v>
      </c>
      <c r="B234">
        <v>20.93</v>
      </c>
    </row>
    <row r="235" spans="1:2" x14ac:dyDescent="0.45">
      <c r="A235">
        <v>849.75</v>
      </c>
      <c r="B235">
        <v>21.074000000000002</v>
      </c>
    </row>
    <row r="236" spans="1:2" x14ac:dyDescent="0.45">
      <c r="A236">
        <v>850.98</v>
      </c>
      <c r="B236">
        <v>21.085000000000001</v>
      </c>
    </row>
    <row r="237" spans="1:2" x14ac:dyDescent="0.45">
      <c r="A237">
        <v>848.23</v>
      </c>
      <c r="B237">
        <v>20.934999999999999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workbookViewId="0">
      <selection activeCell="R2" sqref="R2"/>
    </sheetView>
  </sheetViews>
  <sheetFormatPr defaultRowHeight="14.25" x14ac:dyDescent="0.45"/>
  <cols>
    <col min="1" max="1" width="9.06640625" customWidth="1"/>
  </cols>
  <sheetData>
    <row r="1" spans="1:7" x14ac:dyDescent="0.45">
      <c r="A1" t="s">
        <v>0</v>
      </c>
      <c r="B1" t="s">
        <v>1</v>
      </c>
      <c r="G1">
        <v>92</v>
      </c>
    </row>
    <row r="2" spans="1:7" x14ac:dyDescent="0.45">
      <c r="A2">
        <v>8.2000000000000007E-3</v>
      </c>
      <c r="B2">
        <v>9.65</v>
      </c>
      <c r="C2">
        <f>$G$1/(1+EXP($G$2))</f>
        <v>81.03333117396518</v>
      </c>
      <c r="G2">
        <v>-2</v>
      </c>
    </row>
    <row r="3" spans="1:7" x14ac:dyDescent="0.45">
      <c r="A3">
        <v>1.12E-2</v>
      </c>
      <c r="B3">
        <v>10.74</v>
      </c>
    </row>
    <row r="4" spans="1:7" x14ac:dyDescent="0.45">
      <c r="A4">
        <v>1.49E-2</v>
      </c>
      <c r="B4">
        <v>11.81</v>
      </c>
    </row>
    <row r="5" spans="1:7" x14ac:dyDescent="0.45">
      <c r="A5">
        <v>1.9800000000000002E-2</v>
      </c>
      <c r="B5">
        <v>12.88</v>
      </c>
    </row>
    <row r="6" spans="1:7" x14ac:dyDescent="0.45">
      <c r="A6">
        <v>2.4799999999999999E-2</v>
      </c>
      <c r="B6">
        <v>14.06</v>
      </c>
    </row>
    <row r="7" spans="1:7" x14ac:dyDescent="0.45">
      <c r="A7">
        <v>3.2399999999999998E-2</v>
      </c>
      <c r="B7">
        <v>15.28</v>
      </c>
    </row>
    <row r="8" spans="1:7" x14ac:dyDescent="0.45">
      <c r="A8">
        <v>4.2000000000000003E-2</v>
      </c>
      <c r="B8">
        <v>16.63</v>
      </c>
    </row>
    <row r="9" spans="1:7" x14ac:dyDescent="0.45">
      <c r="A9">
        <v>5.4899999999999997E-2</v>
      </c>
      <c r="B9">
        <v>18.190000000000001</v>
      </c>
    </row>
    <row r="10" spans="1:7" x14ac:dyDescent="0.45">
      <c r="A10">
        <v>7.1900000000000006E-2</v>
      </c>
      <c r="B10">
        <v>19.88</v>
      </c>
    </row>
    <row r="11" spans="1:7" x14ac:dyDescent="0.45">
      <c r="A11">
        <v>9.6299999999999997E-2</v>
      </c>
      <c r="B11">
        <v>21.84</v>
      </c>
    </row>
    <row r="12" spans="1:7" x14ac:dyDescent="0.45">
      <c r="A12">
        <v>0.12909999999999999</v>
      </c>
      <c r="B12">
        <v>24</v>
      </c>
    </row>
    <row r="13" spans="1:7" x14ac:dyDescent="0.45">
      <c r="A13">
        <v>0.17100000000000001</v>
      </c>
      <c r="B13">
        <v>26.25</v>
      </c>
    </row>
    <row r="14" spans="1:7" x14ac:dyDescent="0.45">
      <c r="A14">
        <v>0.23139999999999999</v>
      </c>
      <c r="B14">
        <v>28.86</v>
      </c>
    </row>
    <row r="15" spans="1:7" x14ac:dyDescent="0.45">
      <c r="A15">
        <v>0.32269999999999999</v>
      </c>
      <c r="B15">
        <v>31.85</v>
      </c>
    </row>
    <row r="16" spans="1:7" x14ac:dyDescent="0.45">
      <c r="A16">
        <v>0.48089999999999999</v>
      </c>
      <c r="B16">
        <v>35.79</v>
      </c>
    </row>
    <row r="17" spans="1:2" x14ac:dyDescent="0.45">
      <c r="A17">
        <v>0.70840000000000003</v>
      </c>
      <c r="B17">
        <v>40.18</v>
      </c>
    </row>
    <row r="18" spans="1:2" x14ac:dyDescent="0.45">
      <c r="A18">
        <v>1.022</v>
      </c>
      <c r="B18">
        <v>44.74</v>
      </c>
    </row>
    <row r="19" spans="1:2" x14ac:dyDescent="0.45">
      <c r="A19">
        <v>1.458</v>
      </c>
      <c r="B19">
        <v>49.53</v>
      </c>
    </row>
    <row r="20" spans="1:2" x14ac:dyDescent="0.45">
      <c r="A20">
        <v>1.952</v>
      </c>
      <c r="B20">
        <v>53.94</v>
      </c>
    </row>
    <row r="21" spans="1:2" x14ac:dyDescent="0.45">
      <c r="A21">
        <v>2.5409999999999999</v>
      </c>
      <c r="B21">
        <v>58.29</v>
      </c>
    </row>
    <row r="22" spans="1:2" x14ac:dyDescent="0.45">
      <c r="A22">
        <v>3.2229999999999999</v>
      </c>
      <c r="B22">
        <v>62.63</v>
      </c>
    </row>
    <row r="23" spans="1:2" x14ac:dyDescent="0.45">
      <c r="A23">
        <v>3.9990000000000001</v>
      </c>
      <c r="B23">
        <v>67.03</v>
      </c>
    </row>
    <row r="24" spans="1:2" x14ac:dyDescent="0.45">
      <c r="A24">
        <v>4.8520000000000003</v>
      </c>
      <c r="B24">
        <v>71.25</v>
      </c>
    </row>
    <row r="25" spans="1:2" x14ac:dyDescent="0.45">
      <c r="A25">
        <v>5.7320000000000002</v>
      </c>
      <c r="B25">
        <v>75.22</v>
      </c>
    </row>
    <row r="26" spans="1:2" x14ac:dyDescent="0.45">
      <c r="A26">
        <v>6.7270000000000003</v>
      </c>
      <c r="B26">
        <v>79.33</v>
      </c>
    </row>
    <row r="27" spans="1:2" x14ac:dyDescent="0.45">
      <c r="A27">
        <v>7.835</v>
      </c>
      <c r="B27">
        <v>83.56</v>
      </c>
    </row>
    <row r="28" spans="1:2" x14ac:dyDescent="0.45">
      <c r="A28">
        <v>9.0250000000000004</v>
      </c>
      <c r="B28">
        <v>87.75</v>
      </c>
    </row>
    <row r="29" spans="1:2" x14ac:dyDescent="0.45">
      <c r="A29">
        <v>10.266999999999999</v>
      </c>
      <c r="B29">
        <v>91.93</v>
      </c>
    </row>
    <row r="30" spans="1:2" x14ac:dyDescent="0.45">
      <c r="A30">
        <v>11.577999999999999</v>
      </c>
      <c r="B30">
        <v>96.1</v>
      </c>
    </row>
    <row r="31" spans="1:2" x14ac:dyDescent="0.45">
      <c r="A31">
        <v>12.944000000000001</v>
      </c>
      <c r="B31">
        <v>100.28</v>
      </c>
    </row>
    <row r="32" spans="1:2" x14ac:dyDescent="0.45">
      <c r="A32">
        <v>14.377000000000001</v>
      </c>
      <c r="B32">
        <v>104.46</v>
      </c>
    </row>
    <row r="33" spans="1:2" x14ac:dyDescent="0.45">
      <c r="A33">
        <v>15.856</v>
      </c>
      <c r="B33">
        <v>108.66</v>
      </c>
    </row>
    <row r="34" spans="1:2" x14ac:dyDescent="0.45">
      <c r="A34">
        <v>17.331</v>
      </c>
      <c r="B34">
        <v>112.71</v>
      </c>
    </row>
    <row r="35" spans="1:2" x14ac:dyDescent="0.45">
      <c r="A35">
        <v>18.885000000000002</v>
      </c>
      <c r="B35">
        <v>116.88</v>
      </c>
    </row>
    <row r="36" spans="1:2" x14ac:dyDescent="0.45">
      <c r="A36">
        <v>20.574999999999999</v>
      </c>
      <c r="B36">
        <v>121.33</v>
      </c>
    </row>
    <row r="37" spans="1:2" x14ac:dyDescent="0.45">
      <c r="A37">
        <v>22.32</v>
      </c>
      <c r="B37">
        <v>125.79</v>
      </c>
    </row>
    <row r="38" spans="1:2" x14ac:dyDescent="0.45">
      <c r="A38">
        <v>22.303000000000001</v>
      </c>
      <c r="B38">
        <v>125.79</v>
      </c>
    </row>
    <row r="39" spans="1:2" x14ac:dyDescent="0.45">
      <c r="A39">
        <v>23.46</v>
      </c>
      <c r="B39">
        <v>128.74</v>
      </c>
    </row>
    <row r="40" spans="1:2" x14ac:dyDescent="0.45">
      <c r="A40">
        <v>24.06</v>
      </c>
      <c r="B40">
        <v>130.27000000000001</v>
      </c>
    </row>
    <row r="41" spans="1:2" x14ac:dyDescent="0.45">
      <c r="A41">
        <v>25.271999999999998</v>
      </c>
      <c r="B41">
        <v>133.33000000000001</v>
      </c>
    </row>
    <row r="42" spans="1:2" x14ac:dyDescent="0.45">
      <c r="A42">
        <v>25.853000000000002</v>
      </c>
      <c r="B42">
        <v>134.79</v>
      </c>
    </row>
    <row r="43" spans="1:2" x14ac:dyDescent="0.45">
      <c r="A43">
        <v>27.11</v>
      </c>
      <c r="B43">
        <v>137.93</v>
      </c>
    </row>
    <row r="44" spans="1:2" x14ac:dyDescent="0.45">
      <c r="A44">
        <v>27.658000000000001</v>
      </c>
      <c r="B44">
        <v>139.33000000000001</v>
      </c>
    </row>
    <row r="45" spans="1:2" x14ac:dyDescent="0.45">
      <c r="A45">
        <v>28.923999999999999</v>
      </c>
      <c r="B45">
        <v>142.46</v>
      </c>
    </row>
    <row r="46" spans="1:2" x14ac:dyDescent="0.45">
      <c r="A46">
        <v>29.510999999999999</v>
      </c>
      <c r="B46">
        <v>143.9</v>
      </c>
    </row>
    <row r="47" spans="1:2" x14ac:dyDescent="0.45">
      <c r="A47">
        <v>30.71</v>
      </c>
      <c r="B47">
        <v>146.91</v>
      </c>
    </row>
    <row r="48" spans="1:2" x14ac:dyDescent="0.45">
      <c r="A48">
        <v>31.35</v>
      </c>
      <c r="B48">
        <v>148.51</v>
      </c>
    </row>
    <row r="49" spans="1:2" x14ac:dyDescent="0.45">
      <c r="A49">
        <v>32.520000000000003</v>
      </c>
      <c r="B49">
        <v>151.41</v>
      </c>
    </row>
    <row r="50" spans="1:2" x14ac:dyDescent="0.45">
      <c r="A50">
        <v>33.229999999999997</v>
      </c>
      <c r="B50">
        <v>153.16999999999999</v>
      </c>
    </row>
    <row r="51" spans="1:2" x14ac:dyDescent="0.45">
      <c r="A51">
        <v>34.33</v>
      </c>
      <c r="B51">
        <v>155.97</v>
      </c>
    </row>
    <row r="52" spans="1:2" x14ac:dyDescent="0.45">
      <c r="A52">
        <v>35.06</v>
      </c>
      <c r="B52">
        <v>157.76</v>
      </c>
    </row>
    <row r="53" spans="1:2" x14ac:dyDescent="0.45">
      <c r="A53">
        <v>36.17</v>
      </c>
      <c r="B53">
        <v>160.56</v>
      </c>
    </row>
    <row r="54" spans="1:2" x14ac:dyDescent="0.45">
      <c r="A54">
        <v>36.840000000000003</v>
      </c>
      <c r="B54">
        <v>162.30000000000001</v>
      </c>
    </row>
    <row r="55" spans="1:2" x14ac:dyDescent="0.45">
      <c r="A55">
        <v>38.01</v>
      </c>
      <c r="B55">
        <v>165.21</v>
      </c>
    </row>
    <row r="56" spans="1:2" x14ac:dyDescent="0.45">
      <c r="A56">
        <v>38.67</v>
      </c>
      <c r="B56">
        <v>166.9</v>
      </c>
    </row>
    <row r="57" spans="1:2" x14ac:dyDescent="0.45">
      <c r="A57">
        <v>39.869999999999997</v>
      </c>
      <c r="B57">
        <v>169.92</v>
      </c>
    </row>
    <row r="58" spans="1:2" x14ac:dyDescent="0.45">
      <c r="A58">
        <v>40.03</v>
      </c>
      <c r="B58">
        <v>170.32</v>
      </c>
    </row>
    <row r="59" spans="1:2" x14ac:dyDescent="0.45">
      <c r="A59">
        <v>40.5</v>
      </c>
      <c r="B59">
        <v>171.54</v>
      </c>
    </row>
    <row r="60" spans="1:2" x14ac:dyDescent="0.45">
      <c r="A60">
        <v>41.37</v>
      </c>
      <c r="B60">
        <v>173.79</v>
      </c>
    </row>
    <row r="61" spans="1:2" x14ac:dyDescent="0.45">
      <c r="A61">
        <v>41.67</v>
      </c>
      <c r="B61">
        <v>174.57</v>
      </c>
    </row>
    <row r="62" spans="1:2" x14ac:dyDescent="0.45">
      <c r="A62">
        <v>42.31</v>
      </c>
      <c r="B62">
        <v>176.25</v>
      </c>
    </row>
    <row r="63" spans="1:2" x14ac:dyDescent="0.45">
      <c r="A63">
        <v>42.73</v>
      </c>
      <c r="B63">
        <v>177.34</v>
      </c>
    </row>
    <row r="64" spans="1:2" x14ac:dyDescent="0.45">
      <c r="A64">
        <v>43.46</v>
      </c>
      <c r="B64">
        <v>179.19</v>
      </c>
    </row>
    <row r="65" spans="1:2" x14ac:dyDescent="0.45">
      <c r="A65">
        <v>44.14</v>
      </c>
      <c r="B65">
        <v>181.02</v>
      </c>
    </row>
    <row r="66" spans="1:2" x14ac:dyDescent="0.45">
      <c r="A66">
        <v>44.55</v>
      </c>
      <c r="B66">
        <v>182.08</v>
      </c>
    </row>
    <row r="67" spans="1:2" x14ac:dyDescent="0.45">
      <c r="A67">
        <v>45.22</v>
      </c>
      <c r="B67">
        <v>183.88</v>
      </c>
    </row>
    <row r="68" spans="1:2" x14ac:dyDescent="0.45">
      <c r="A68">
        <v>45.92</v>
      </c>
      <c r="B68">
        <v>185.75</v>
      </c>
    </row>
    <row r="69" spans="1:2" x14ac:dyDescent="0.45">
      <c r="A69">
        <v>46.3</v>
      </c>
      <c r="B69">
        <v>186.8</v>
      </c>
    </row>
    <row r="70" spans="1:2" x14ac:dyDescent="0.45">
      <c r="A70">
        <v>47</v>
      </c>
      <c r="B70">
        <v>188.63</v>
      </c>
    </row>
    <row r="71" spans="1:2" x14ac:dyDescent="0.45">
      <c r="A71">
        <v>47.68</v>
      </c>
      <c r="B71">
        <v>190.45</v>
      </c>
    </row>
    <row r="72" spans="1:2" x14ac:dyDescent="0.45">
      <c r="A72">
        <v>48.06</v>
      </c>
      <c r="B72">
        <v>191.48</v>
      </c>
    </row>
    <row r="73" spans="1:2" x14ac:dyDescent="0.45">
      <c r="A73">
        <v>48.74</v>
      </c>
      <c r="B73">
        <v>193.35</v>
      </c>
    </row>
    <row r="74" spans="1:2" x14ac:dyDescent="0.45">
      <c r="A74">
        <v>49.41</v>
      </c>
      <c r="B74">
        <v>195.22</v>
      </c>
    </row>
    <row r="75" spans="1:2" x14ac:dyDescent="0.45">
      <c r="A75">
        <v>49.76</v>
      </c>
      <c r="B75">
        <v>196.23</v>
      </c>
    </row>
    <row r="76" spans="1:2" x14ac:dyDescent="0.45">
      <c r="A76">
        <v>50.43</v>
      </c>
      <c r="B76">
        <v>198.05</v>
      </c>
    </row>
    <row r="77" spans="1:2" x14ac:dyDescent="0.45">
      <c r="A77">
        <v>51.11</v>
      </c>
      <c r="B77">
        <v>199.97</v>
      </c>
    </row>
    <row r="78" spans="1:2" x14ac:dyDescent="0.45">
      <c r="A78">
        <v>51.5</v>
      </c>
      <c r="B78">
        <v>201.06</v>
      </c>
    </row>
    <row r="79" spans="1:2" x14ac:dyDescent="0.45">
      <c r="A79">
        <v>52.12</v>
      </c>
      <c r="B79">
        <v>202.83</v>
      </c>
    </row>
    <row r="80" spans="1:2" x14ac:dyDescent="0.45">
      <c r="A80">
        <v>52.76</v>
      </c>
      <c r="B80">
        <v>204.69</v>
      </c>
    </row>
    <row r="81" spans="1:2" x14ac:dyDescent="0.45">
      <c r="A81">
        <v>53.18</v>
      </c>
      <c r="B81">
        <v>205.86</v>
      </c>
    </row>
    <row r="82" spans="1:2" x14ac:dyDescent="0.45">
      <c r="A82">
        <v>53.78</v>
      </c>
      <c r="B82">
        <v>207.58</v>
      </c>
    </row>
    <row r="83" spans="1:2" x14ac:dyDescent="0.45">
      <c r="A83">
        <v>54.46</v>
      </c>
      <c r="B83">
        <v>209.5</v>
      </c>
    </row>
    <row r="84" spans="1:2" x14ac:dyDescent="0.45">
      <c r="A84">
        <v>54.83</v>
      </c>
      <c r="B84">
        <v>210.65</v>
      </c>
    </row>
    <row r="85" spans="1:2" x14ac:dyDescent="0.45">
      <c r="A85">
        <v>55.4</v>
      </c>
      <c r="B85">
        <v>212.33</v>
      </c>
    </row>
    <row r="86" spans="1:2" x14ac:dyDescent="0.45">
      <c r="A86">
        <v>56.43</v>
      </c>
      <c r="B86">
        <v>215.43</v>
      </c>
    </row>
    <row r="87" spans="1:2" x14ac:dyDescent="0.45">
      <c r="A87">
        <v>57.03</v>
      </c>
      <c r="B87">
        <v>217.16</v>
      </c>
    </row>
    <row r="88" spans="1:2" x14ac:dyDescent="0.45">
      <c r="A88">
        <v>58</v>
      </c>
      <c r="B88">
        <v>220.21</v>
      </c>
    </row>
    <row r="89" spans="1:2" x14ac:dyDescent="0.45">
      <c r="A89">
        <v>58.61</v>
      </c>
      <c r="B89">
        <v>221.98</v>
      </c>
    </row>
    <row r="90" spans="1:2" x14ac:dyDescent="0.45">
      <c r="A90">
        <v>59.58</v>
      </c>
      <c r="B90">
        <v>225.06</v>
      </c>
    </row>
    <row r="91" spans="1:2" x14ac:dyDescent="0.45">
      <c r="A91">
        <v>60.11</v>
      </c>
      <c r="B91">
        <v>226.79</v>
      </c>
    </row>
    <row r="92" spans="1:2" x14ac:dyDescent="0.45">
      <c r="A92">
        <v>61.1</v>
      </c>
      <c r="B92">
        <v>229.92</v>
      </c>
    </row>
    <row r="93" spans="1:2" x14ac:dyDescent="0.45">
      <c r="A93">
        <v>61.65</v>
      </c>
      <c r="B93">
        <v>231.69</v>
      </c>
    </row>
    <row r="94" spans="1:2" x14ac:dyDescent="0.45">
      <c r="A94">
        <v>62.59</v>
      </c>
      <c r="B94">
        <v>234.77</v>
      </c>
    </row>
    <row r="95" spans="1:2" x14ac:dyDescent="0.45">
      <c r="A95">
        <v>63.12</v>
      </c>
      <c r="B95">
        <v>236.6</v>
      </c>
    </row>
    <row r="96" spans="1:2" x14ac:dyDescent="0.45">
      <c r="A96">
        <v>64.03</v>
      </c>
      <c r="B96">
        <v>239.63</v>
      </c>
    </row>
    <row r="97" spans="1:2" x14ac:dyDescent="0.45">
      <c r="A97">
        <v>64.62</v>
      </c>
      <c r="B97">
        <v>241.5</v>
      </c>
    </row>
    <row r="98" spans="1:2" x14ac:dyDescent="0.45">
      <c r="A98">
        <v>65.489999999999995</v>
      </c>
      <c r="B98">
        <v>244.48</v>
      </c>
    </row>
    <row r="99" spans="1:2" x14ac:dyDescent="0.45">
      <c r="A99">
        <v>66.03</v>
      </c>
      <c r="B99">
        <v>246.4</v>
      </c>
    </row>
    <row r="100" spans="1:2" x14ac:dyDescent="0.45">
      <c r="A100">
        <v>66.89</v>
      </c>
      <c r="B100">
        <v>249.35</v>
      </c>
    </row>
    <row r="101" spans="1:2" x14ac:dyDescent="0.45">
      <c r="A101">
        <v>67.42</v>
      </c>
      <c r="B101">
        <v>251.32</v>
      </c>
    </row>
    <row r="102" spans="1:2" x14ac:dyDescent="0.45">
      <c r="A102">
        <v>68.23</v>
      </c>
      <c r="B102">
        <v>254.22</v>
      </c>
    </row>
    <row r="103" spans="1:2" x14ac:dyDescent="0.45">
      <c r="A103">
        <v>68.77</v>
      </c>
      <c r="B103">
        <v>256.24</v>
      </c>
    </row>
    <row r="104" spans="1:2" x14ac:dyDescent="0.45">
      <c r="A104">
        <v>69.59</v>
      </c>
      <c r="B104">
        <v>259.11</v>
      </c>
    </row>
    <row r="105" spans="1:2" x14ac:dyDescent="0.45">
      <c r="A105">
        <v>70.11</v>
      </c>
      <c r="B105">
        <v>261.18</v>
      </c>
    </row>
    <row r="106" spans="1:2" x14ac:dyDescent="0.45">
      <c r="A106">
        <v>70.86</v>
      </c>
      <c r="B106">
        <v>264.02</v>
      </c>
    </row>
    <row r="107" spans="1:2" x14ac:dyDescent="0.45">
      <c r="A107">
        <v>71.430000000000007</v>
      </c>
      <c r="B107">
        <v>266.13</v>
      </c>
    </row>
    <row r="108" spans="1:2" x14ac:dyDescent="0.45">
      <c r="A108">
        <v>72.16</v>
      </c>
      <c r="B108">
        <v>268.94</v>
      </c>
    </row>
    <row r="109" spans="1:2" x14ac:dyDescent="0.45">
      <c r="A109">
        <v>72.7</v>
      </c>
      <c r="B109">
        <v>271.08999999999997</v>
      </c>
    </row>
    <row r="110" spans="1:2" x14ac:dyDescent="0.45">
      <c r="A110">
        <v>73.400000000000006</v>
      </c>
      <c r="B110">
        <v>273.87</v>
      </c>
    </row>
    <row r="111" spans="1:2" x14ac:dyDescent="0.45">
      <c r="A111">
        <v>73.930000000000007</v>
      </c>
      <c r="B111">
        <v>276.08</v>
      </c>
    </row>
    <row r="112" spans="1:2" x14ac:dyDescent="0.45">
      <c r="A112">
        <v>74.599999999999994</v>
      </c>
      <c r="B112">
        <v>278.83</v>
      </c>
    </row>
    <row r="113" spans="1:2" x14ac:dyDescent="0.45">
      <c r="A113">
        <v>75.16</v>
      </c>
      <c r="B113">
        <v>281.08</v>
      </c>
    </row>
    <row r="114" spans="1:2" x14ac:dyDescent="0.45">
      <c r="A114">
        <v>75.819999999999993</v>
      </c>
      <c r="B114">
        <v>283.81</v>
      </c>
    </row>
    <row r="115" spans="1:2" x14ac:dyDescent="0.45">
      <c r="A115">
        <v>76.34</v>
      </c>
      <c r="B115">
        <v>286.11</v>
      </c>
    </row>
    <row r="116" spans="1:2" x14ac:dyDescent="0.45">
      <c r="A116">
        <v>76.98</v>
      </c>
      <c r="B116">
        <v>288.81</v>
      </c>
    </row>
    <row r="117" spans="1:2" x14ac:dyDescent="0.45">
      <c r="A117">
        <v>77.48</v>
      </c>
      <c r="B117">
        <v>291.08</v>
      </c>
    </row>
    <row r="118" spans="1:2" x14ac:dyDescent="0.45">
      <c r="A118">
        <v>78.08</v>
      </c>
      <c r="B118">
        <v>293.75</v>
      </c>
    </row>
    <row r="119" spans="1:2" x14ac:dyDescent="0.45">
      <c r="A119">
        <v>78.599999999999994</v>
      </c>
      <c r="B119">
        <v>295.99</v>
      </c>
    </row>
    <row r="120" spans="1:2" x14ac:dyDescent="0.45">
      <c r="A120">
        <v>79.17</v>
      </c>
      <c r="B120">
        <v>298.64</v>
      </c>
    </row>
    <row r="121" spans="1:2" x14ac:dyDescent="0.45">
      <c r="A121">
        <v>79.62</v>
      </c>
      <c r="B121">
        <v>300.83999999999997</v>
      </c>
    </row>
    <row r="122" spans="1:2" x14ac:dyDescent="0.45">
      <c r="A122">
        <v>79.88</v>
      </c>
      <c r="B122">
        <v>302.02</v>
      </c>
    </row>
    <row r="123" spans="1:2" x14ac:dyDescent="0.45">
      <c r="A123">
        <v>80.19</v>
      </c>
      <c r="B123">
        <v>303.48</v>
      </c>
    </row>
    <row r="124" spans="1:2" x14ac:dyDescent="0.45">
      <c r="A124">
        <v>80.66</v>
      </c>
      <c r="B124">
        <v>305.64999999999998</v>
      </c>
    </row>
    <row r="125" spans="1:2" x14ac:dyDescent="0.45">
      <c r="A125">
        <v>81.22</v>
      </c>
      <c r="B125">
        <v>308.27</v>
      </c>
    </row>
    <row r="126" spans="1:2" x14ac:dyDescent="0.45">
      <c r="A126">
        <v>81.66</v>
      </c>
      <c r="B126">
        <v>310.41000000000003</v>
      </c>
    </row>
    <row r="127" spans="1:2" x14ac:dyDescent="0.45">
      <c r="A127">
        <v>82.16</v>
      </c>
      <c r="B127">
        <v>313.01</v>
      </c>
    </row>
    <row r="128" spans="1:2" x14ac:dyDescent="0.45">
      <c r="A128">
        <v>82.59</v>
      </c>
      <c r="B128">
        <v>315.12</v>
      </c>
    </row>
    <row r="129" spans="1:2" x14ac:dyDescent="0.45">
      <c r="A129">
        <v>83.14</v>
      </c>
      <c r="B129">
        <v>317.70999999999998</v>
      </c>
    </row>
    <row r="130" spans="1:2" x14ac:dyDescent="0.45">
      <c r="A130">
        <v>83.5</v>
      </c>
      <c r="B130">
        <v>319.79000000000002</v>
      </c>
    </row>
    <row r="131" spans="1:2" x14ac:dyDescent="0.45">
      <c r="A131">
        <v>84</v>
      </c>
      <c r="B131">
        <v>322.36</v>
      </c>
    </row>
    <row r="132" spans="1:2" x14ac:dyDescent="0.45">
      <c r="A132">
        <v>84.4</v>
      </c>
      <c r="B132">
        <v>324.42</v>
      </c>
    </row>
    <row r="133" spans="1:2" x14ac:dyDescent="0.45">
      <c r="A133">
        <v>84.89</v>
      </c>
      <c r="B133">
        <v>326.98</v>
      </c>
    </row>
    <row r="134" spans="1:2" x14ac:dyDescent="0.45">
      <c r="A134">
        <v>85.26</v>
      </c>
      <c r="B134">
        <v>329.01</v>
      </c>
    </row>
    <row r="135" spans="1:2" x14ac:dyDescent="0.45">
      <c r="A135">
        <v>85.74</v>
      </c>
      <c r="B135">
        <v>331.56</v>
      </c>
    </row>
    <row r="136" spans="1:2" x14ac:dyDescent="0.45">
      <c r="A136">
        <v>86.07</v>
      </c>
      <c r="B136">
        <v>333.56</v>
      </c>
    </row>
    <row r="137" spans="1:2" x14ac:dyDescent="0.45">
      <c r="A137">
        <v>86.54</v>
      </c>
      <c r="B137">
        <v>336.1</v>
      </c>
    </row>
    <row r="138" spans="1:2" x14ac:dyDescent="0.45">
      <c r="A138">
        <v>86.89</v>
      </c>
      <c r="B138">
        <v>338.08</v>
      </c>
    </row>
    <row r="139" spans="1:2" x14ac:dyDescent="0.45">
      <c r="A139">
        <v>87.32</v>
      </c>
      <c r="B139">
        <v>340.6</v>
      </c>
    </row>
    <row r="140" spans="1:2" x14ac:dyDescent="0.45">
      <c r="A140">
        <v>87.65</v>
      </c>
      <c r="B140">
        <v>342.57</v>
      </c>
    </row>
    <row r="141" spans="1:2" x14ac:dyDescent="0.45">
      <c r="A141">
        <v>88.1</v>
      </c>
      <c r="B141">
        <v>345.08</v>
      </c>
    </row>
    <row r="142" spans="1:2" x14ac:dyDescent="0.45">
      <c r="A142">
        <v>88.43</v>
      </c>
      <c r="B142">
        <v>347.02</v>
      </c>
    </row>
    <row r="143" spans="1:2" x14ac:dyDescent="0.45">
      <c r="A143">
        <v>88.83</v>
      </c>
      <c r="B143">
        <v>349.52</v>
      </c>
    </row>
    <row r="144" spans="1:2" x14ac:dyDescent="0.45">
      <c r="A144">
        <v>89.12</v>
      </c>
      <c r="B144">
        <v>351.44</v>
      </c>
    </row>
    <row r="145" spans="1:2" x14ac:dyDescent="0.45">
      <c r="A145">
        <v>89.54</v>
      </c>
      <c r="B145">
        <v>353.93</v>
      </c>
    </row>
    <row r="146" spans="1:2" x14ac:dyDescent="0.45">
      <c r="A146">
        <v>89.85</v>
      </c>
      <c r="B146">
        <v>355.83</v>
      </c>
    </row>
    <row r="147" spans="1:2" x14ac:dyDescent="0.45">
      <c r="A147">
        <v>90.25</v>
      </c>
      <c r="B147">
        <v>358.32</v>
      </c>
    </row>
    <row r="148" spans="1:2" x14ac:dyDescent="0.45">
      <c r="A148">
        <v>90.55</v>
      </c>
      <c r="B148">
        <v>360.2</v>
      </c>
    </row>
    <row r="149" spans="1:2" x14ac:dyDescent="0.45">
      <c r="A149">
        <v>90.93</v>
      </c>
      <c r="B149">
        <v>362.67</v>
      </c>
    </row>
    <row r="150" spans="1:2" x14ac:dyDescent="0.45">
      <c r="A150">
        <v>91.2</v>
      </c>
      <c r="B150">
        <v>364.53</v>
      </c>
    </row>
    <row r="151" spans="1:2" x14ac:dyDescent="0.45">
      <c r="A151">
        <v>91.55</v>
      </c>
      <c r="B151">
        <v>367</v>
      </c>
    </row>
    <row r="152" spans="1:2" x14ac:dyDescent="0.45">
      <c r="A152">
        <v>92.2</v>
      </c>
      <c r="B152">
        <v>371.3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topLeftCell="A33" workbookViewId="0">
      <selection activeCell="H59" sqref="H59"/>
    </sheetView>
  </sheetViews>
  <sheetFormatPr defaultRowHeight="14.25" x14ac:dyDescent="0.45"/>
  <cols>
    <col min="1" max="1" width="8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92.9</v>
      </c>
      <c r="B2">
        <v>0.5</v>
      </c>
    </row>
    <row r="3" spans="1:2" x14ac:dyDescent="0.45">
      <c r="A3">
        <v>57.1</v>
      </c>
      <c r="B3">
        <v>1</v>
      </c>
    </row>
    <row r="4" spans="1:2" x14ac:dyDescent="0.45">
      <c r="A4">
        <v>31.05</v>
      </c>
      <c r="B4">
        <v>1.75</v>
      </c>
    </row>
    <row r="5" spans="1:2" x14ac:dyDescent="0.45">
      <c r="A5">
        <v>11.5875</v>
      </c>
      <c r="B5">
        <v>3.75</v>
      </c>
    </row>
    <row r="6" spans="1:2" x14ac:dyDescent="0.45">
      <c r="A6">
        <v>8.0250000000000004</v>
      </c>
      <c r="B6">
        <v>5.75</v>
      </c>
    </row>
    <row r="7" spans="1:2" x14ac:dyDescent="0.45">
      <c r="A7">
        <v>63.6</v>
      </c>
      <c r="B7">
        <v>0.875</v>
      </c>
    </row>
    <row r="8" spans="1:2" x14ac:dyDescent="0.45">
      <c r="A8">
        <v>21.4</v>
      </c>
      <c r="B8">
        <v>2.25</v>
      </c>
    </row>
    <row r="9" spans="1:2" x14ac:dyDescent="0.45">
      <c r="A9">
        <v>14.25</v>
      </c>
      <c r="B9">
        <v>3.25</v>
      </c>
    </row>
    <row r="10" spans="1:2" x14ac:dyDescent="0.45">
      <c r="A10">
        <v>8.4749999999999996</v>
      </c>
      <c r="B10">
        <v>5.25</v>
      </c>
    </row>
    <row r="11" spans="1:2" x14ac:dyDescent="0.45">
      <c r="A11">
        <v>63.8</v>
      </c>
      <c r="B11">
        <v>0.75</v>
      </c>
    </row>
    <row r="12" spans="1:2" x14ac:dyDescent="0.45">
      <c r="A12">
        <v>26.8</v>
      </c>
      <c r="B12">
        <v>1.75</v>
      </c>
    </row>
    <row r="13" spans="1:2" x14ac:dyDescent="0.45">
      <c r="A13">
        <v>16.462499999999999</v>
      </c>
      <c r="B13">
        <v>2.75</v>
      </c>
    </row>
    <row r="14" spans="1:2" x14ac:dyDescent="0.45">
      <c r="A14">
        <v>7.125</v>
      </c>
      <c r="B14">
        <v>4.75</v>
      </c>
    </row>
    <row r="15" spans="1:2" x14ac:dyDescent="0.45">
      <c r="A15">
        <v>67.3</v>
      </c>
      <c r="B15">
        <v>0.625</v>
      </c>
    </row>
    <row r="16" spans="1:2" x14ac:dyDescent="0.45">
      <c r="A16">
        <v>41</v>
      </c>
      <c r="B16">
        <v>1.25</v>
      </c>
    </row>
    <row r="17" spans="1:2" x14ac:dyDescent="0.45">
      <c r="A17">
        <v>21.15</v>
      </c>
      <c r="B17">
        <v>2.25</v>
      </c>
    </row>
    <row r="18" spans="1:2" x14ac:dyDescent="0.45">
      <c r="A18">
        <v>8.1750000000000007</v>
      </c>
      <c r="B18">
        <v>4.25</v>
      </c>
    </row>
    <row r="19" spans="1:2" x14ac:dyDescent="0.45">
      <c r="A19">
        <v>81.5</v>
      </c>
      <c r="B19">
        <v>0.5</v>
      </c>
    </row>
    <row r="20" spans="1:2" x14ac:dyDescent="0.45">
      <c r="A20">
        <v>13.12</v>
      </c>
      <c r="B20">
        <v>3</v>
      </c>
    </row>
    <row r="21" spans="1:2" x14ac:dyDescent="0.45">
      <c r="A21">
        <v>59.9</v>
      </c>
      <c r="B21">
        <v>0.75</v>
      </c>
    </row>
    <row r="22" spans="1:2" x14ac:dyDescent="0.45">
      <c r="A22">
        <v>14.62</v>
      </c>
      <c r="B22">
        <v>3</v>
      </c>
    </row>
    <row r="23" spans="1:2" x14ac:dyDescent="0.45">
      <c r="A23">
        <v>32.9</v>
      </c>
      <c r="B23">
        <v>1.5</v>
      </c>
    </row>
    <row r="24" spans="1:2" x14ac:dyDescent="0.45">
      <c r="A24">
        <v>5.44</v>
      </c>
      <c r="B24">
        <v>6</v>
      </c>
    </row>
    <row r="25" spans="1:2" x14ac:dyDescent="0.45">
      <c r="A25">
        <v>12.56</v>
      </c>
      <c r="B25">
        <v>3</v>
      </c>
    </row>
    <row r="26" spans="1:2" x14ac:dyDescent="0.45">
      <c r="A26">
        <v>5.44</v>
      </c>
      <c r="B26">
        <v>6</v>
      </c>
    </row>
    <row r="27" spans="1:2" x14ac:dyDescent="0.45">
      <c r="A27">
        <v>32</v>
      </c>
      <c r="B27">
        <v>1.5</v>
      </c>
    </row>
    <row r="28" spans="1:2" x14ac:dyDescent="0.45">
      <c r="A28">
        <v>13.95</v>
      </c>
      <c r="B28">
        <v>3</v>
      </c>
    </row>
    <row r="29" spans="1:2" x14ac:dyDescent="0.45">
      <c r="A29">
        <v>75.8</v>
      </c>
      <c r="B29">
        <v>0.5</v>
      </c>
    </row>
    <row r="30" spans="1:2" x14ac:dyDescent="0.45">
      <c r="A30">
        <v>20</v>
      </c>
      <c r="B30">
        <v>2</v>
      </c>
    </row>
    <row r="31" spans="1:2" x14ac:dyDescent="0.45">
      <c r="A31">
        <v>10.42</v>
      </c>
      <c r="B31">
        <v>4</v>
      </c>
    </row>
    <row r="32" spans="1:2" x14ac:dyDescent="0.45">
      <c r="A32">
        <v>59.5</v>
      </c>
      <c r="B32">
        <v>0.75</v>
      </c>
    </row>
    <row r="33" spans="1:2" x14ac:dyDescent="0.45">
      <c r="A33">
        <v>21.67</v>
      </c>
      <c r="B33">
        <v>2</v>
      </c>
    </row>
    <row r="34" spans="1:2" x14ac:dyDescent="0.45">
      <c r="A34">
        <v>8.5500000000000007</v>
      </c>
      <c r="B34">
        <v>5</v>
      </c>
    </row>
    <row r="35" spans="1:2" x14ac:dyDescent="0.45">
      <c r="A35">
        <v>62</v>
      </c>
      <c r="B35">
        <v>0.75</v>
      </c>
    </row>
    <row r="36" spans="1:2" x14ac:dyDescent="0.45">
      <c r="A36">
        <v>20.2</v>
      </c>
      <c r="B36">
        <v>2.25</v>
      </c>
    </row>
    <row r="37" spans="1:2" x14ac:dyDescent="0.45">
      <c r="A37">
        <v>7.76</v>
      </c>
      <c r="B37">
        <v>3.75</v>
      </c>
    </row>
    <row r="38" spans="1:2" x14ac:dyDescent="0.45">
      <c r="A38">
        <v>3.75</v>
      </c>
      <c r="B38">
        <v>5.75</v>
      </c>
    </row>
    <row r="39" spans="1:2" x14ac:dyDescent="0.45">
      <c r="A39">
        <v>11.81</v>
      </c>
      <c r="B39">
        <v>3</v>
      </c>
    </row>
    <row r="40" spans="1:2" x14ac:dyDescent="0.45">
      <c r="A40">
        <v>54.7</v>
      </c>
      <c r="B40">
        <v>0.75</v>
      </c>
    </row>
    <row r="41" spans="1:2" x14ac:dyDescent="0.45">
      <c r="A41">
        <v>23.7</v>
      </c>
      <c r="B41">
        <v>2.5</v>
      </c>
    </row>
    <row r="42" spans="1:2" x14ac:dyDescent="0.45">
      <c r="A42">
        <v>11.55</v>
      </c>
      <c r="B42">
        <v>4</v>
      </c>
    </row>
    <row r="43" spans="1:2" x14ac:dyDescent="0.45">
      <c r="A43">
        <v>61.3</v>
      </c>
      <c r="B43">
        <v>0.75</v>
      </c>
    </row>
    <row r="44" spans="1:2" x14ac:dyDescent="0.45">
      <c r="A44">
        <v>17.7</v>
      </c>
      <c r="B44">
        <v>2.5</v>
      </c>
    </row>
    <row r="45" spans="1:2" x14ac:dyDescent="0.45">
      <c r="A45">
        <v>8.74</v>
      </c>
      <c r="B45">
        <v>4</v>
      </c>
    </row>
    <row r="46" spans="1:2" x14ac:dyDescent="0.45">
      <c r="A46">
        <v>59.2</v>
      </c>
      <c r="B46">
        <v>0.75</v>
      </c>
    </row>
    <row r="47" spans="1:2" x14ac:dyDescent="0.45">
      <c r="A47">
        <v>16.3</v>
      </c>
      <c r="B47">
        <v>2.5</v>
      </c>
    </row>
    <row r="48" spans="1:2" x14ac:dyDescent="0.45">
      <c r="A48">
        <v>8.6199999999999992</v>
      </c>
      <c r="B48">
        <v>4</v>
      </c>
    </row>
    <row r="49" spans="1:2" x14ac:dyDescent="0.45">
      <c r="A49">
        <v>81</v>
      </c>
      <c r="B49">
        <v>0.5</v>
      </c>
    </row>
    <row r="50" spans="1:2" x14ac:dyDescent="0.45">
      <c r="A50">
        <v>4.87</v>
      </c>
      <c r="B50">
        <v>6</v>
      </c>
    </row>
    <row r="51" spans="1:2" x14ac:dyDescent="0.45">
      <c r="A51">
        <v>14.62</v>
      </c>
      <c r="B51">
        <v>3</v>
      </c>
    </row>
    <row r="52" spans="1:2" x14ac:dyDescent="0.45">
      <c r="A52">
        <v>81.7</v>
      </c>
      <c r="B52">
        <v>0.5</v>
      </c>
    </row>
    <row r="53" spans="1:2" x14ac:dyDescent="0.45">
      <c r="A53">
        <v>17.170000000000002</v>
      </c>
      <c r="B53">
        <v>2.75</v>
      </c>
    </row>
    <row r="54" spans="1:2" x14ac:dyDescent="0.45">
      <c r="A54">
        <v>81.3</v>
      </c>
      <c r="B54">
        <v>0.5</v>
      </c>
    </row>
    <row r="55" spans="1:2" x14ac:dyDescent="0.45">
      <c r="A55">
        <v>28.9</v>
      </c>
      <c r="B55">
        <v>1.75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F21" sqref="F21"/>
    </sheetView>
  </sheetViews>
  <sheetFormatPr defaultRowHeight="14.25" x14ac:dyDescent="0.45"/>
  <sheetData>
    <row r="1" spans="1:2" ht="15.75" x14ac:dyDescent="0.5">
      <c r="A1" s="1" t="s">
        <v>1</v>
      </c>
      <c r="B1" s="1" t="s">
        <v>0</v>
      </c>
    </row>
    <row r="2" spans="1:2" x14ac:dyDescent="0.45">
      <c r="A2">
        <v>14.13</v>
      </c>
      <c r="B2">
        <v>0.08</v>
      </c>
    </row>
    <row r="3" spans="1:2" x14ac:dyDescent="0.45">
      <c r="A3">
        <v>44.09</v>
      </c>
      <c r="B3">
        <v>2.9020000000000001</v>
      </c>
    </row>
    <row r="4" spans="1:2" x14ac:dyDescent="0.45">
      <c r="A4">
        <v>75.25</v>
      </c>
      <c r="B4">
        <v>7.6950000000000003</v>
      </c>
    </row>
    <row r="5" spans="1:2" x14ac:dyDescent="0.45">
      <c r="A5">
        <v>122.04</v>
      </c>
      <c r="B5">
        <v>11.87</v>
      </c>
    </row>
    <row r="6" spans="1:2" x14ac:dyDescent="0.45">
      <c r="A6">
        <v>172.74</v>
      </c>
      <c r="B6">
        <v>14.452</v>
      </c>
    </row>
    <row r="7" spans="1:2" x14ac:dyDescent="0.45">
      <c r="A7">
        <v>226.86</v>
      </c>
      <c r="B7">
        <v>15.651</v>
      </c>
    </row>
    <row r="8" spans="1:2" x14ac:dyDescent="0.45">
      <c r="A8">
        <v>282.10000000000002</v>
      </c>
      <c r="B8">
        <v>16.388000000000002</v>
      </c>
    </row>
    <row r="9" spans="1:2" x14ac:dyDescent="0.45">
      <c r="A9">
        <v>351.18</v>
      </c>
      <c r="B9">
        <v>17.123000000000001</v>
      </c>
    </row>
    <row r="10" spans="1:2" x14ac:dyDescent="0.45">
      <c r="A10">
        <v>427.38</v>
      </c>
      <c r="B10">
        <v>17.756</v>
      </c>
    </row>
    <row r="11" spans="1:2" x14ac:dyDescent="0.45">
      <c r="A11">
        <v>514.78</v>
      </c>
      <c r="B11">
        <v>18.236000000000001</v>
      </c>
    </row>
    <row r="12" spans="1:2" x14ac:dyDescent="0.45">
      <c r="A12">
        <v>574.02</v>
      </c>
      <c r="B12">
        <v>18.923999999999999</v>
      </c>
    </row>
    <row r="13" spans="1:2" x14ac:dyDescent="0.45">
      <c r="A13">
        <v>747.35</v>
      </c>
      <c r="B13">
        <v>20.062000000000001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24"/>
  <sheetViews>
    <sheetView topLeftCell="A1101" workbookViewId="0">
      <selection activeCell="N1123" sqref="N1123"/>
    </sheetView>
  </sheetViews>
  <sheetFormatPr defaultRowHeight="14.25" x14ac:dyDescent="0.45"/>
  <cols>
    <col min="3" max="3" width="3.265625" customWidth="1"/>
    <col min="8" max="8" width="3.1328125" customWidth="1"/>
    <col min="11" max="11" width="2.73046875" customWidth="1"/>
    <col min="12" max="12" width="11.265625" customWidth="1"/>
    <col min="14" max="14" width="20.265625" bestFit="1" customWidth="1"/>
  </cols>
  <sheetData>
    <row r="1" spans="1:16" ht="20.65" x14ac:dyDescent="0.55000000000000004">
      <c r="D1" s="12" t="s">
        <v>1</v>
      </c>
      <c r="E1" s="12" t="s">
        <v>0</v>
      </c>
      <c r="F1" s="13" t="s">
        <v>39</v>
      </c>
      <c r="G1" s="13" t="s">
        <v>47</v>
      </c>
      <c r="I1" s="37" t="s">
        <v>45</v>
      </c>
      <c r="J1" s="37"/>
      <c r="L1" s="37" t="s">
        <v>48</v>
      </c>
      <c r="M1" s="37"/>
      <c r="O1" s="37" t="s">
        <v>49</v>
      </c>
      <c r="P1" s="37"/>
    </row>
    <row r="2" spans="1:16" x14ac:dyDescent="0.45">
      <c r="D2" s="5">
        <v>14.13</v>
      </c>
      <c r="E2" s="5">
        <v>0.08</v>
      </c>
      <c r="F2" s="5">
        <f>D2*A5/(A6+D2)</f>
        <v>1.1198510035465912</v>
      </c>
      <c r="G2" s="5">
        <f>(E2-F2)</f>
        <v>-1.0398510035465911</v>
      </c>
      <c r="I2" s="5">
        <f>D2/(A6+D2)</f>
        <v>9.3320916962215932E-3</v>
      </c>
      <c r="J2" s="5">
        <f>-A5*D2/(A6+D2)^2</f>
        <v>-7.3960030086359237E-4</v>
      </c>
      <c r="L2" s="5">
        <f t="array" ref="L2:M3">MMULT(TRANSPOSE(I2:J13),I2:J13)</f>
        <v>0.39945204237942733</v>
      </c>
      <c r="M2" s="5">
        <v>-2.3933797549860338E-2</v>
      </c>
      <c r="O2" s="5">
        <f t="array" ref="O2:P3">MINVERSE(L2:M3)</f>
        <v>286.59206205253821</v>
      </c>
      <c r="P2" s="5">
        <v>4741.4032094242466</v>
      </c>
    </row>
    <row r="3" spans="1:16" x14ac:dyDescent="0.45">
      <c r="D3" s="5">
        <v>44.09</v>
      </c>
      <c r="E3" s="5">
        <v>2.9020000000000001</v>
      </c>
      <c r="F3" s="5">
        <f>D3*A5/(A6+D3)</f>
        <v>3.4264842075267636</v>
      </c>
      <c r="G3" s="5">
        <f t="shared" ref="G3:G13" si="0">(E3-F3)</f>
        <v>-0.5244842075267635</v>
      </c>
      <c r="I3" s="5">
        <f>D3/(A6+D3)</f>
        <v>2.855403506272303E-2</v>
      </c>
      <c r="J3" s="5">
        <f>-A5*D3/(A6+D3)^2</f>
        <v>-2.2190961715487854E-3</v>
      </c>
      <c r="L3" s="5">
        <v>-2.3933797549860338E-2</v>
      </c>
      <c r="M3" s="5">
        <v>1.446668019907842E-3</v>
      </c>
      <c r="O3" s="5">
        <v>4741.4032094242466</v>
      </c>
      <c r="P3" s="5">
        <v>79133.417578354129</v>
      </c>
    </row>
    <row r="4" spans="1:16" x14ac:dyDescent="0.45">
      <c r="A4" s="16" t="s">
        <v>46</v>
      </c>
      <c r="D4" s="5">
        <v>75.25</v>
      </c>
      <c r="E4" s="5">
        <v>7.6950000000000003</v>
      </c>
      <c r="F4" s="5">
        <f>D4*A5/(A6+D4)</f>
        <v>5.7324234248531978</v>
      </c>
      <c r="G4" s="5">
        <f t="shared" si="0"/>
        <v>1.9625765751468025</v>
      </c>
      <c r="I4" s="5">
        <f>D4/(A6+D4)</f>
        <v>4.7770195207109983E-2</v>
      </c>
      <c r="J4" s="5">
        <f>-A5*D4/(A6+D4)^2</f>
        <v>-3.639056292558767E-3</v>
      </c>
    </row>
    <row r="5" spans="1:16" ht="20.65" x14ac:dyDescent="0.55000000000000004">
      <c r="A5" s="5">
        <v>120</v>
      </c>
      <c r="D5" s="5">
        <v>122.04</v>
      </c>
      <c r="E5" s="5">
        <v>11.87</v>
      </c>
      <c r="F5" s="5">
        <f>D5*A5/(A6+D5)</f>
        <v>9.0286306133017682</v>
      </c>
      <c r="G5" s="5">
        <f t="shared" si="0"/>
        <v>2.841369386698231</v>
      </c>
      <c r="I5" s="5">
        <f>D5/(A6+D5)</f>
        <v>7.5238588444181409E-2</v>
      </c>
      <c r="J5" s="5">
        <f>-A5*D5/(A6+D5)^2</f>
        <v>-5.5662194602486802E-3</v>
      </c>
      <c r="L5" s="14" t="s">
        <v>50</v>
      </c>
      <c r="N5" s="14" t="s">
        <v>51</v>
      </c>
    </row>
    <row r="6" spans="1:16" x14ac:dyDescent="0.45">
      <c r="A6" s="5">
        <v>1500</v>
      </c>
      <c r="D6" s="5">
        <v>172.74</v>
      </c>
      <c r="E6" s="5">
        <v>14.452</v>
      </c>
      <c r="F6" s="5">
        <f>D6*A5/(A6+D6)</f>
        <v>12.392123103411171</v>
      </c>
      <c r="G6" s="5">
        <f t="shared" si="0"/>
        <v>2.059876896588829</v>
      </c>
      <c r="I6" s="5">
        <f>D6/(A6+D6)</f>
        <v>0.10326769252842642</v>
      </c>
      <c r="J6" s="5">
        <f>-A5*D6/(A6+D6)^2</f>
        <v>-7.4082780966624644E-3</v>
      </c>
      <c r="L6" s="5">
        <f t="array" ref="L6:L7">MMULT(TRANSPOSE(I2:J9),G2:G9)</f>
        <v>-1.0023848516158269</v>
      </c>
      <c r="N6" s="5">
        <f t="array" ref="N6:N7">MMULT(O2:P3,L6:L7)</f>
        <v>6.3351228152126851</v>
      </c>
    </row>
    <row r="7" spans="1:16" x14ac:dyDescent="0.45">
      <c r="D7" s="5">
        <v>226.86</v>
      </c>
      <c r="E7" s="5">
        <v>15.651</v>
      </c>
      <c r="F7" s="5">
        <f>D7*A5/(A6+D7)</f>
        <v>15.764566901775476</v>
      </c>
      <c r="G7" s="5">
        <f t="shared" si="0"/>
        <v>-0.11356690177547613</v>
      </c>
      <c r="I7" s="5">
        <f>D7/(A6+D7)</f>
        <v>0.13137139084812896</v>
      </c>
      <c r="J7" s="5">
        <f>-A5*D7/(A6+D7)^2</f>
        <v>-9.1290358811805666E-3</v>
      </c>
      <c r="L7" s="5">
        <v>6.1924846177693768E-2</v>
      </c>
      <c r="N7" s="5">
        <v>147.61395852525857</v>
      </c>
    </row>
    <row r="8" spans="1:16" x14ac:dyDescent="0.45">
      <c r="D8" s="5">
        <v>282.10000000000002</v>
      </c>
      <c r="E8" s="5">
        <v>16.388000000000002</v>
      </c>
      <c r="F8" s="5">
        <f>D8*A5/(A6+D8)</f>
        <v>18.995567027663991</v>
      </c>
      <c r="G8" s="5">
        <f t="shared" si="0"/>
        <v>-2.6075670276639897</v>
      </c>
      <c r="I8" s="5">
        <f>D8/(A6+D8)</f>
        <v>0.15829639189719996</v>
      </c>
      <c r="J8" s="5">
        <f>-A5*D8/(A6+D8)^2</f>
        <v>-1.0659091536762243E-2</v>
      </c>
    </row>
    <row r="9" spans="1:16" x14ac:dyDescent="0.45">
      <c r="D9" s="5">
        <v>351.18</v>
      </c>
      <c r="E9" s="5">
        <v>17.123000000000001</v>
      </c>
      <c r="F9" s="5">
        <f>D9*A5/(A6+D9)</f>
        <v>22.764723041519463</v>
      </c>
      <c r="G9" s="5">
        <f t="shared" si="0"/>
        <v>-5.6417230415194624</v>
      </c>
      <c r="I9" s="5">
        <f>D9/(A6+D9)</f>
        <v>0.18970602534599554</v>
      </c>
      <c r="J9" s="5">
        <f>-A5*D9/(A6+D9)^2</f>
        <v>-1.2297411943473601E-2</v>
      </c>
    </row>
    <row r="10" spans="1:16" x14ac:dyDescent="0.45">
      <c r="D10" s="5">
        <v>427.38</v>
      </c>
      <c r="E10" s="5">
        <v>17.756</v>
      </c>
      <c r="F10" s="5">
        <f>D10*A5/(A6+D10)</f>
        <v>26.608971764779128</v>
      </c>
      <c r="G10" s="5">
        <f t="shared" si="0"/>
        <v>-8.8529717647791273</v>
      </c>
      <c r="I10" s="5">
        <f>D10/(A6+D10)</f>
        <v>0.22174143137315941</v>
      </c>
      <c r="J10" s="5">
        <f>-A5*D10/(A6+D10)^2</f>
        <v>-1.3805773518859345E-2</v>
      </c>
    </row>
    <row r="11" spans="1:16" x14ac:dyDescent="0.45">
      <c r="D11" s="5">
        <v>514.78</v>
      </c>
      <c r="E11" s="5">
        <v>18.236000000000001</v>
      </c>
      <c r="F11" s="5">
        <f>D11*A5/(A6+D11)</f>
        <v>30.660220967053476</v>
      </c>
      <c r="G11" s="5">
        <f t="shared" si="0"/>
        <v>-12.424220967053476</v>
      </c>
      <c r="I11" s="5">
        <f>D11/(A6+D11)</f>
        <v>0.25550184139211229</v>
      </c>
      <c r="J11" s="5">
        <f>-A5*D11/(A6+D11)^2</f>
        <v>-1.5217652034988174E-2</v>
      </c>
    </row>
    <row r="12" spans="1:16" x14ac:dyDescent="0.45">
      <c r="D12" s="5">
        <v>574.02</v>
      </c>
      <c r="E12" s="5">
        <v>18.923999999999999</v>
      </c>
      <c r="F12" s="5">
        <f>D12*A5/(A6+D12)</f>
        <v>33.212023027743221</v>
      </c>
      <c r="G12" s="5">
        <f t="shared" si="0"/>
        <v>-14.288023027743222</v>
      </c>
      <c r="I12" s="5">
        <f>D12/(A6+D12)</f>
        <v>0.27676685856452687</v>
      </c>
      <c r="J12" s="5">
        <f>-A5*D12/(A6+D12)^2</f>
        <v>-1.6013357165188001E-2</v>
      </c>
    </row>
    <row r="13" spans="1:16" x14ac:dyDescent="0.45">
      <c r="D13" s="5">
        <v>747.35</v>
      </c>
      <c r="E13" s="5">
        <v>20.062000000000001</v>
      </c>
      <c r="F13" s="5">
        <f>D13*A5/(A6+D13)</f>
        <v>39.905666674082809</v>
      </c>
      <c r="G13" s="5">
        <f t="shared" si="0"/>
        <v>-19.843666674082808</v>
      </c>
      <c r="I13" s="5">
        <f>D13/(A6+D13)</f>
        <v>0.33254722228402345</v>
      </c>
      <c r="J13" s="5">
        <f>-A5*D13/(A6+D13)^2</f>
        <v>-1.7756765378816299E-2</v>
      </c>
    </row>
    <row r="14" spans="1:16" x14ac:dyDescent="0.45">
      <c r="G14" s="15">
        <f t="array" ref="G14">SUM(G2:G13^2)</f>
        <v>886.82098036932689</v>
      </c>
    </row>
    <row r="16" spans="1:16" ht="20.65" x14ac:dyDescent="0.55000000000000004">
      <c r="D16" s="12" t="s">
        <v>1</v>
      </c>
      <c r="E16" s="12" t="s">
        <v>0</v>
      </c>
      <c r="F16" s="13" t="s">
        <v>39</v>
      </c>
      <c r="G16" s="13" t="s">
        <v>47</v>
      </c>
      <c r="I16" s="37" t="s">
        <v>45</v>
      </c>
      <c r="J16" s="37"/>
      <c r="L16" s="37" t="s">
        <v>48</v>
      </c>
      <c r="M16" s="37"/>
      <c r="O16" s="37" t="s">
        <v>49</v>
      </c>
      <c r="P16" s="37"/>
    </row>
    <row r="17" spans="1:16" x14ac:dyDescent="0.45">
      <c r="D17" s="5">
        <v>14.13</v>
      </c>
      <c r="E17" s="5">
        <v>0.08</v>
      </c>
      <c r="F17" s="5">
        <f>D17*A20/(A21+D17)</f>
        <v>1.074242079365334</v>
      </c>
      <c r="G17" s="5">
        <f>(E17-F17)</f>
        <v>-0.99424207936533404</v>
      </c>
      <c r="I17" s="5">
        <f>D17/(A21+D17)</f>
        <v>8.503115012098432E-3</v>
      </c>
      <c r="J17" s="5">
        <f>-A20*D17/(A21+D17)^2</f>
        <v>-6.4645463210751648E-4</v>
      </c>
      <c r="L17" s="5">
        <f t="array" ref="L17:M18">MMULT(TRANSPOSE(I17:J28),I17:J28)</f>
        <v>0.34653652442736071</v>
      </c>
      <c r="M17" s="5">
        <v>-2.032476827711855E-2</v>
      </c>
      <c r="O17" s="5">
        <f t="array" ref="O17:P18">MINVERSE(L17:M18)</f>
        <v>385.45754115913257</v>
      </c>
      <c r="P17" s="5">
        <v>6522.8353317490973</v>
      </c>
    </row>
    <row r="18" spans="1:16" x14ac:dyDescent="0.45">
      <c r="D18" s="5">
        <v>44.09</v>
      </c>
      <c r="E18" s="5">
        <v>2.9020000000000001</v>
      </c>
      <c r="F18" s="5">
        <f>D18*A20/(A21+D18)</f>
        <v>3.2926065679827761</v>
      </c>
      <c r="G18" s="5">
        <f t="shared" ref="G18:G28" si="1">(E18-F18)</f>
        <v>-0.39060656798277593</v>
      </c>
      <c r="I18" s="5">
        <f>D18/(A21+D18)</f>
        <v>2.6062479654203462E-2</v>
      </c>
      <c r="J18" s="5">
        <f>-A20*D18/(A21+D18)^2</f>
        <v>-1.9463255088987927E-3</v>
      </c>
      <c r="L18" s="5">
        <v>-2.032476827711855E-2</v>
      </c>
      <c r="M18" s="5">
        <v>1.2010628517010989E-3</v>
      </c>
      <c r="O18" s="5">
        <v>6522.8353317490992</v>
      </c>
      <c r="P18" s="5">
        <v>111214.09378236615</v>
      </c>
    </row>
    <row r="19" spans="1:16" x14ac:dyDescent="0.45">
      <c r="A19" s="16" t="s">
        <v>46</v>
      </c>
      <c r="D19" s="5">
        <v>75.25</v>
      </c>
      <c r="E19" s="5">
        <v>7.6950000000000003</v>
      </c>
      <c r="F19" s="5">
        <f>D19*A20/(A21+D19)</f>
        <v>5.5179736884056352</v>
      </c>
      <c r="G19" s="5">
        <f t="shared" si="1"/>
        <v>2.1770263115943651</v>
      </c>
      <c r="I19" s="5">
        <f>D19/(A21+D19)</f>
        <v>4.3677273314378623E-2</v>
      </c>
      <c r="J19" s="5">
        <f>-A20*D19/(A21+D19)^2</f>
        <v>-3.2027912947514003E-3</v>
      </c>
    </row>
    <row r="20" spans="1:16" ht="20.65" x14ac:dyDescent="0.55000000000000004">
      <c r="A20" s="5">
        <f>A5+N6</f>
        <v>126.33512281521269</v>
      </c>
      <c r="D20" s="5">
        <v>122.04</v>
      </c>
      <c r="E20" s="5">
        <v>11.87</v>
      </c>
      <c r="F20" s="5">
        <f>D20*A20/(A21+D20)</f>
        <v>8.712402961094778</v>
      </c>
      <c r="G20" s="5">
        <f t="shared" si="1"/>
        <v>3.1575970389052213</v>
      </c>
      <c r="I20" s="5">
        <f>D20/(A21+D20)</f>
        <v>6.8962634989781876E-2</v>
      </c>
      <c r="J20" s="5">
        <f>-A20*D20/(A21+D20)^2</f>
        <v>-4.9232240682552759E-3</v>
      </c>
      <c r="L20" s="14" t="s">
        <v>50</v>
      </c>
      <c r="N20" s="14" t="s">
        <v>51</v>
      </c>
    </row>
    <row r="21" spans="1:16" x14ac:dyDescent="0.45">
      <c r="A21" s="5">
        <f>A6+N7</f>
        <v>1647.6139585252586</v>
      </c>
      <c r="D21" s="5">
        <v>172.74</v>
      </c>
      <c r="E21" s="5">
        <v>14.452</v>
      </c>
      <c r="F21" s="5">
        <f>D21*A20/(A21+D21)</f>
        <v>11.988398746790777</v>
      </c>
      <c r="G21" s="5">
        <f t="shared" si="1"/>
        <v>2.4636012532092231</v>
      </c>
      <c r="I21" s="5">
        <f>D21/(A21+D21)</f>
        <v>9.4893632741592515E-2</v>
      </c>
      <c r="J21" s="5">
        <f>-A20*D21/(A21+D21)^2</f>
        <v>-6.5857514636895442E-3</v>
      </c>
      <c r="L21" s="5">
        <f t="array" ref="L21:L22">MMULT(TRANSPOSE(I17:J24),G17:G24)</f>
        <v>-0.62386532522583571</v>
      </c>
      <c r="N21" s="5">
        <f t="array" ref="N21:N22">MMULT(O17:P18,L21:L22)</f>
        <v>-5.8546129909337878</v>
      </c>
    </row>
    <row r="22" spans="1:16" x14ac:dyDescent="0.45">
      <c r="D22" s="5">
        <v>226.86</v>
      </c>
      <c r="E22" s="5">
        <v>15.651</v>
      </c>
      <c r="F22" s="5">
        <f>D22*A20/(A21+D22)</f>
        <v>15.289828824513355</v>
      </c>
      <c r="G22" s="5">
        <f t="shared" si="1"/>
        <v>0.36117117548664446</v>
      </c>
      <c r="I22" s="5">
        <f>D22/(A21+D22)</f>
        <v>0.12102595449151077</v>
      </c>
      <c r="J22" s="5">
        <f>-A20*D22/(A21+D22)^2</f>
        <v>-8.1568638257010617E-3</v>
      </c>
      <c r="L22" s="5">
        <v>3.5968864665811881E-2</v>
      </c>
      <c r="N22" s="5">
        <v>-69.126097447385291</v>
      </c>
    </row>
    <row r="23" spans="1:16" x14ac:dyDescent="0.45">
      <c r="D23" s="5">
        <v>282.10000000000002</v>
      </c>
      <c r="E23" s="5">
        <v>16.388000000000002</v>
      </c>
      <c r="F23" s="5">
        <f>D23*A20/(A21+D23)</f>
        <v>18.468611883497971</v>
      </c>
      <c r="G23" s="5">
        <f t="shared" si="1"/>
        <v>-2.0806118834979692</v>
      </c>
      <c r="I23" s="5">
        <f>D23/(A21+D23)</f>
        <v>0.14618746926388446</v>
      </c>
      <c r="J23" s="5">
        <f>-A20*D23/(A21+D23)^2</f>
        <v>-9.5706474018627113E-3</v>
      </c>
    </row>
    <row r="24" spans="1:16" x14ac:dyDescent="0.45">
      <c r="D24" s="5">
        <v>351.18</v>
      </c>
      <c r="E24" s="5">
        <v>17.123000000000001</v>
      </c>
      <c r="F24" s="5">
        <f>D24*A20/(A21+D24)</f>
        <v>22.19656920665329</v>
      </c>
      <c r="G24" s="5">
        <f t="shared" si="1"/>
        <v>-5.0735692066532891</v>
      </c>
      <c r="I24" s="5">
        <f>D24/(A21+D24)</f>
        <v>0.17569594830029708</v>
      </c>
      <c r="J24" s="5">
        <f>-A20*D24/(A21+D24)^2</f>
        <v>-1.1104981137240511E-2</v>
      </c>
    </row>
    <row r="25" spans="1:16" x14ac:dyDescent="0.45">
      <c r="D25" s="5">
        <v>427.38</v>
      </c>
      <c r="E25" s="5">
        <v>17.756</v>
      </c>
      <c r="F25" s="5">
        <f>D25*A20/(A21+D25)</f>
        <v>26.020849153286026</v>
      </c>
      <c r="G25" s="5">
        <f t="shared" si="1"/>
        <v>-8.2648491532860255</v>
      </c>
      <c r="I25" s="5">
        <f>D25/(A21+D25)</f>
        <v>0.20596686474390888</v>
      </c>
      <c r="J25" s="5">
        <f>-A20*D25/(A21+D25)^2</f>
        <v>-1.2540204778128406E-2</v>
      </c>
    </row>
    <row r="26" spans="1:16" x14ac:dyDescent="0.45">
      <c r="D26" s="5">
        <v>514.78</v>
      </c>
      <c r="E26" s="5">
        <v>18.236000000000001</v>
      </c>
      <c r="F26" s="5">
        <f>D26*A20/(A21+D26)</f>
        <v>30.075368212353212</v>
      </c>
      <c r="G26" s="5">
        <f t="shared" si="1"/>
        <v>-11.839368212353211</v>
      </c>
      <c r="I26" s="5">
        <f>D26/(A21+D26)</f>
        <v>0.2380602285584803</v>
      </c>
      <c r="J26" s="5">
        <f>-A20*D26/(A21+D26)^2</f>
        <v>-1.3908366740380861E-2</v>
      </c>
    </row>
    <row r="27" spans="1:16" x14ac:dyDescent="0.45">
      <c r="D27" s="5">
        <v>574.02</v>
      </c>
      <c r="E27" s="5">
        <v>18.923999999999999</v>
      </c>
      <c r="F27" s="5">
        <f>D27*A20/(A21+D27)</f>
        <v>32.642140223012753</v>
      </c>
      <c r="G27" s="5">
        <f t="shared" si="1"/>
        <v>-13.718140223012753</v>
      </c>
      <c r="I27" s="5">
        <f>D27/(A21+D27)</f>
        <v>0.25837739731933151</v>
      </c>
      <c r="J27" s="5">
        <f>-A20*D27/(A21+D27)^2</f>
        <v>-1.469285257265374E-2</v>
      </c>
    </row>
    <row r="28" spans="1:16" x14ac:dyDescent="0.45">
      <c r="D28" s="5">
        <v>747.35</v>
      </c>
      <c r="E28" s="5">
        <v>20.062000000000001</v>
      </c>
      <c r="F28" s="5">
        <f>D28*A20/(A21+D28)</f>
        <v>39.422954028121524</v>
      </c>
      <c r="G28" s="5">
        <f t="shared" si="1"/>
        <v>-19.360954028121522</v>
      </c>
      <c r="I28" s="5">
        <f>D28/(A21+D28)</f>
        <v>0.31205062495395297</v>
      </c>
      <c r="J28" s="5">
        <f>-A20*D28/(A21+D28)^2</f>
        <v>-1.6460771314653479E-2</v>
      </c>
    </row>
    <row r="29" spans="1:16" x14ac:dyDescent="0.45">
      <c r="G29" s="15">
        <f t="array" ref="G29">SUM(G17:G28^2)</f>
        <v>823.63306273360695</v>
      </c>
    </row>
    <row r="31" spans="1:16" ht="20.65" x14ac:dyDescent="0.55000000000000004">
      <c r="D31" s="12" t="s">
        <v>1</v>
      </c>
      <c r="E31" s="12" t="s">
        <v>0</v>
      </c>
      <c r="F31" s="13" t="s">
        <v>39</v>
      </c>
      <c r="G31" s="13" t="s">
        <v>47</v>
      </c>
      <c r="I31" s="37" t="s">
        <v>45</v>
      </c>
      <c r="J31" s="37"/>
      <c r="L31" s="37" t="s">
        <v>48</v>
      </c>
      <c r="M31" s="37"/>
      <c r="O31" s="37" t="s">
        <v>49</v>
      </c>
      <c r="P31" s="37"/>
    </row>
    <row r="32" spans="1:16" x14ac:dyDescent="0.45">
      <c r="D32" s="5">
        <v>14.13</v>
      </c>
      <c r="E32" s="5">
        <v>0.08</v>
      </c>
      <c r="F32" s="5">
        <f>D32*A35/(A36+D32)</f>
        <v>1.0689253495279118</v>
      </c>
      <c r="G32" s="5">
        <f>(E32-F32)</f>
        <v>-0.98892534952791189</v>
      </c>
      <c r="I32" s="5">
        <f>D32/(A36+D32)</f>
        <v>8.8721848130203125E-3</v>
      </c>
      <c r="J32" s="5">
        <f>-A35*D32/(A36+D32)^2</f>
        <v>-6.7117503555088232E-4</v>
      </c>
      <c r="L32" s="5">
        <f t="array" ref="L32:M33">MMULT(TRANSPOSE(I32:J43),I32:J43)</f>
        <v>0.36990613745258283</v>
      </c>
      <c r="M32" s="5">
        <v>-2.1392643346421623E-2</v>
      </c>
      <c r="O32" s="5">
        <f t="array" ref="O32:P33">MINVERSE(L32:M33)</f>
        <v>336.44829007732727</v>
      </c>
      <c r="P32" s="5">
        <v>5770.8757835987872</v>
      </c>
    </row>
    <row r="33" spans="1:16" x14ac:dyDescent="0.45">
      <c r="D33" s="5">
        <v>44.09</v>
      </c>
      <c r="E33" s="5">
        <v>2.9020000000000001</v>
      </c>
      <c r="F33" s="5">
        <f>D33*A35/(A36+D33)</f>
        <v>3.2737940074097414</v>
      </c>
      <c r="G33" s="5">
        <f t="shared" ref="G33:G43" si="2">(E33-F33)</f>
        <v>-0.37179400740974122</v>
      </c>
      <c r="I33" s="5">
        <f>D33/(A36+D33)</f>
        <v>2.7172810043587774E-2</v>
      </c>
      <c r="J33" s="5">
        <f>-A35*D33/(A36+D33)^2</f>
        <v>-2.0176498681147852E-3</v>
      </c>
      <c r="L33" s="5">
        <v>-2.1392643346421623E-2</v>
      </c>
      <c r="M33" s="5">
        <v>1.2472142087330128E-3</v>
      </c>
      <c r="O33" s="5">
        <v>5770.8757835987881</v>
      </c>
      <c r="P33" s="5">
        <v>99785.815911652913</v>
      </c>
    </row>
    <row r="34" spans="1:16" x14ac:dyDescent="0.45">
      <c r="A34" s="16" t="s">
        <v>46</v>
      </c>
      <c r="D34" s="5">
        <v>75.25</v>
      </c>
      <c r="E34" s="5">
        <v>7.6950000000000003</v>
      </c>
      <c r="F34" s="5">
        <f>D34*A35/(A36+D34)</f>
        <v>5.4822221693393693</v>
      </c>
      <c r="G34" s="5">
        <f t="shared" si="2"/>
        <v>2.2127778306606309</v>
      </c>
      <c r="I34" s="5">
        <f>D34/(A36+D34)</f>
        <v>4.5502979505442027E-2</v>
      </c>
      <c r="J34" s="5">
        <f>-A35*D34/(A36+D34)^2</f>
        <v>-3.3150490766209869E-3</v>
      </c>
    </row>
    <row r="35" spans="1:16" ht="20.65" x14ac:dyDescent="0.55000000000000004">
      <c r="A35" s="5">
        <f>A20+N21</f>
        <v>120.4805098242789</v>
      </c>
      <c r="D35" s="5">
        <v>122.04</v>
      </c>
      <c r="E35" s="5">
        <v>11.87</v>
      </c>
      <c r="F35" s="5">
        <f>D35*A35/(A36+D35)</f>
        <v>8.646398424566403</v>
      </c>
      <c r="G35" s="5">
        <f t="shared" si="2"/>
        <v>3.2236015754335963</v>
      </c>
      <c r="I35" s="5">
        <f>D35/(A36+D35)</f>
        <v>7.1765951498521996E-2</v>
      </c>
      <c r="J35" s="5">
        <f>-A35*D35/(A36+D35)^2</f>
        <v>-5.0845379381705127E-3</v>
      </c>
      <c r="L35" s="14" t="s">
        <v>50</v>
      </c>
      <c r="N35" s="14" t="s">
        <v>51</v>
      </c>
    </row>
    <row r="36" spans="1:16" x14ac:dyDescent="0.45">
      <c r="A36" s="5">
        <f>A21+N22</f>
        <v>1578.4878610778733</v>
      </c>
      <c r="D36" s="5">
        <v>172.74</v>
      </c>
      <c r="E36" s="5">
        <v>14.452</v>
      </c>
      <c r="F36" s="5">
        <f>D36*A35/(A36+D36)</f>
        <v>11.884120695884977</v>
      </c>
      <c r="G36" s="5">
        <f t="shared" si="2"/>
        <v>2.5678793041150225</v>
      </c>
      <c r="I36" s="5">
        <f>D36/(A36+D36)</f>
        <v>9.863936260908919E-2</v>
      </c>
      <c r="J36" s="5">
        <f>-A35*D36/(A36+D36)^2</f>
        <v>-6.7861647019311078E-3</v>
      </c>
      <c r="L36" s="5">
        <f t="array" ref="L36:L37">MMULT(TRANSPOSE(I32:J39),G32:G39)</f>
        <v>-0.52833175644916608</v>
      </c>
      <c r="N36" s="5">
        <f t="array" ref="N36:N37">MMULT(O32:P33,L36:L37)</f>
        <v>-10.402842398486541</v>
      </c>
    </row>
    <row r="37" spans="1:16" x14ac:dyDescent="0.45">
      <c r="D37" s="5">
        <v>226.86</v>
      </c>
      <c r="E37" s="5">
        <v>15.651</v>
      </c>
      <c r="F37" s="5">
        <f>D37*A35/(A36+D37)</f>
        <v>15.139580048809741</v>
      </c>
      <c r="G37" s="5">
        <f t="shared" si="2"/>
        <v>0.51141995119025907</v>
      </c>
      <c r="I37" s="5">
        <f>D37/(A36+D37)</f>
        <v>0.12565999322953442</v>
      </c>
      <c r="J37" s="5">
        <f>-A35*D37/(A36+D37)^2</f>
        <v>-8.3859628247880905E-3</v>
      </c>
      <c r="L37" s="5">
        <v>2.8999666589257733E-2</v>
      </c>
      <c r="N37" s="5">
        <v>-155.18154722372174</v>
      </c>
    </row>
    <row r="38" spans="1:16" x14ac:dyDescent="0.45">
      <c r="D38" s="5">
        <v>282.10000000000002</v>
      </c>
      <c r="E38" s="5">
        <v>16.388000000000002</v>
      </c>
      <c r="F38" s="5">
        <f>D38*A35/(A36+D38)</f>
        <v>18.26710392582023</v>
      </c>
      <c r="G38" s="5">
        <f t="shared" si="2"/>
        <v>-1.8791039258202282</v>
      </c>
      <c r="I38" s="5">
        <f>D38/(A36+D38)</f>
        <v>0.1516187469032364</v>
      </c>
      <c r="J38" s="5">
        <f>-A35*D38/(A36+D38)^2</f>
        <v>-9.8179206195818953E-3</v>
      </c>
    </row>
    <row r="39" spans="1:16" x14ac:dyDescent="0.45">
      <c r="D39" s="5">
        <v>351.18</v>
      </c>
      <c r="E39" s="5">
        <v>17.123000000000001</v>
      </c>
      <c r="F39" s="5">
        <f>D39*A35/(A36+D39)</f>
        <v>21.926232121861926</v>
      </c>
      <c r="G39" s="5">
        <f t="shared" si="2"/>
        <v>-4.8032321218619245</v>
      </c>
      <c r="I39" s="5">
        <f>D39/(A36+D39)</f>
        <v>0.18198986835166439</v>
      </c>
      <c r="J39" s="5">
        <f>-A35*D39/(A36+D39)^2</f>
        <v>-1.1362697469405112E-2</v>
      </c>
    </row>
    <row r="40" spans="1:16" x14ac:dyDescent="0.45">
      <c r="D40" s="5">
        <v>427.38</v>
      </c>
      <c r="E40" s="5">
        <v>17.756</v>
      </c>
      <c r="F40" s="5">
        <f>D40*A35/(A36+D40)</f>
        <v>25.670165661376679</v>
      </c>
      <c r="G40" s="5">
        <f t="shared" si="2"/>
        <v>-7.9141656613766784</v>
      </c>
      <c r="I40" s="5">
        <f>D40/(A36+D40)</f>
        <v>0.21306488243465002</v>
      </c>
      <c r="J40" s="5">
        <f>-A35*D40/(A36+D40)^2</f>
        <v>-1.2797535749729076E-2</v>
      </c>
    </row>
    <row r="41" spans="1:16" x14ac:dyDescent="0.45">
      <c r="D41" s="5">
        <v>514.78</v>
      </c>
      <c r="E41" s="5">
        <v>18.236000000000001</v>
      </c>
      <c r="F41" s="5">
        <f>D41*A35/(A36+D41)</f>
        <v>29.628772313642759</v>
      </c>
      <c r="G41" s="5">
        <f t="shared" si="2"/>
        <v>-11.392772313642759</v>
      </c>
      <c r="I41" s="5">
        <f>D41/(A36+D41)</f>
        <v>0.24592170432260285</v>
      </c>
      <c r="J41" s="5">
        <f>-A35*D41/(A36+D41)^2</f>
        <v>-1.4154314822559884E-2</v>
      </c>
    </row>
    <row r="42" spans="1:16" x14ac:dyDescent="0.45">
      <c r="D42" s="5">
        <v>574.02</v>
      </c>
      <c r="E42" s="5">
        <v>18.923999999999999</v>
      </c>
      <c r="F42" s="5">
        <f>D42*A35/(A36+D42)</f>
        <v>32.129138062567364</v>
      </c>
      <c r="G42" s="5">
        <f t="shared" si="2"/>
        <v>-13.205138062567364</v>
      </c>
      <c r="I42" s="5">
        <f>D42/(A36+D42)</f>
        <v>0.26667498427279057</v>
      </c>
      <c r="J42" s="5">
        <f>-A35*D42/(A36+D42)^2</f>
        <v>-1.4926374320639474E-2</v>
      </c>
    </row>
    <row r="43" spans="1:16" x14ac:dyDescent="0.45">
      <c r="D43" s="5">
        <v>747.35</v>
      </c>
      <c r="E43" s="5">
        <v>20.062000000000001</v>
      </c>
      <c r="F43" s="5">
        <f>D43*A35/(A36+D43)</f>
        <v>38.713407552599861</v>
      </c>
      <c r="G43" s="5">
        <f t="shared" si="2"/>
        <v>-18.65140755259986</v>
      </c>
      <c r="I43" s="5">
        <f>D43/(A36+D43)</f>
        <v>0.32132506418725698</v>
      </c>
      <c r="J43" s="5">
        <f>-A35*D43/(A36+D43)^2</f>
        <v>-1.66449296403915E-2</v>
      </c>
    </row>
    <row r="44" spans="1:16" x14ac:dyDescent="0.45">
      <c r="G44" s="15">
        <f t="array" ref="G44">SUM(G32:G43^2)</f>
        <v>764.54177589424592</v>
      </c>
    </row>
    <row r="46" spans="1:16" ht="20.65" x14ac:dyDescent="0.55000000000000004">
      <c r="D46" s="12" t="s">
        <v>1</v>
      </c>
      <c r="E46" s="12" t="s">
        <v>0</v>
      </c>
      <c r="F46" s="13" t="s">
        <v>39</v>
      </c>
      <c r="G46" s="13" t="s">
        <v>47</v>
      </c>
      <c r="I46" s="37" t="s">
        <v>45</v>
      </c>
      <c r="J46" s="37"/>
      <c r="L46" s="37" t="s">
        <v>48</v>
      </c>
      <c r="M46" s="37"/>
      <c r="O46" s="37" t="s">
        <v>49</v>
      </c>
      <c r="P46" s="37"/>
    </row>
    <row r="47" spans="1:16" x14ac:dyDescent="0.45">
      <c r="D47" s="5">
        <v>14.13</v>
      </c>
      <c r="E47" s="5">
        <v>0.08</v>
      </c>
      <c r="F47" s="5">
        <f>D47*A50/(A51+D47)</f>
        <v>1.0820635500407034</v>
      </c>
      <c r="G47" s="5">
        <f>(E47-F47)</f>
        <v>-1.0020635500407034</v>
      </c>
      <c r="I47" s="5">
        <f>D47/(A51+D47)</f>
        <v>9.8300007199022873E-3</v>
      </c>
      <c r="J47" s="5">
        <f>-A50*D47/(A51+D47)^2</f>
        <v>-7.5277321131494263E-4</v>
      </c>
      <c r="L47" s="5">
        <f t="array" ref="L47:M48">MMULT(TRANSPOSE(I47:J58),I47:J58)</f>
        <v>0.43191454504414872</v>
      </c>
      <c r="M47" s="5">
        <v>-2.4711422203112256E-2</v>
      </c>
      <c r="O47" s="5">
        <f t="array" ref="O47:P48">MINVERSE(L47:M48)</f>
        <v>243.3934758596194</v>
      </c>
      <c r="P47" s="5">
        <v>4213.6458815190153</v>
      </c>
    </row>
    <row r="48" spans="1:16" x14ac:dyDescent="0.45">
      <c r="D48" s="5">
        <v>44.09</v>
      </c>
      <c r="E48" s="5">
        <v>2.9020000000000001</v>
      </c>
      <c r="F48" s="5">
        <f>D48*A50/(A51+D48)</f>
        <v>3.3074393815640803</v>
      </c>
      <c r="G48" s="5">
        <f t="shared" ref="G48:G58" si="3">(E48-F48)</f>
        <v>-0.40543938156408021</v>
      </c>
      <c r="I48" s="5">
        <f>D48/(A51+D48)</f>
        <v>3.0046415943486029E-2</v>
      </c>
      <c r="J48" s="5">
        <f>-A50*D48/(A51+D48)^2</f>
        <v>-2.2539509949272068E-3</v>
      </c>
      <c r="L48" s="5">
        <v>-2.4711422203112256E-2</v>
      </c>
      <c r="M48" s="5">
        <v>1.427409685714218E-3</v>
      </c>
      <c r="O48" s="5">
        <v>4213.6458815190153</v>
      </c>
      <c r="P48" s="5">
        <v>73647.519310492236</v>
      </c>
    </row>
    <row r="49" spans="1:16" x14ac:dyDescent="0.45">
      <c r="A49" s="16" t="s">
        <v>46</v>
      </c>
      <c r="D49" s="5">
        <v>75.25</v>
      </c>
      <c r="E49" s="5">
        <v>7.6950000000000003</v>
      </c>
      <c r="F49" s="5">
        <f>D49*A50/(A51+D49)</f>
        <v>5.5275496804566924</v>
      </c>
      <c r="G49" s="5">
        <f t="shared" si="3"/>
        <v>2.1674503195433079</v>
      </c>
      <c r="I49" s="5">
        <f>D49/(A51+D49)</f>
        <v>5.0214996463138442E-2</v>
      </c>
      <c r="J49" s="5">
        <f>-A50*D49/(A51+D49)^2</f>
        <v>-3.6885832246372732E-3</v>
      </c>
    </row>
    <row r="50" spans="1:16" ht="20.65" x14ac:dyDescent="0.55000000000000004">
      <c r="A50" s="5">
        <f>A35+N36</f>
        <v>110.07766742579236</v>
      </c>
      <c r="D50" s="5">
        <v>122.04</v>
      </c>
      <c r="E50" s="5">
        <v>11.87</v>
      </c>
      <c r="F50" s="5">
        <f>D50*A50/(A51+D50)</f>
        <v>8.6931184370829495</v>
      </c>
      <c r="G50" s="5">
        <f t="shared" si="3"/>
        <v>3.1768815629170497</v>
      </c>
      <c r="I50" s="5">
        <f>D50/(A51+D50)</f>
        <v>7.8972589448657426E-2</v>
      </c>
      <c r="J50" s="5">
        <f>-A50*D50/(A51+D50)^2</f>
        <v>-5.625352944610835E-3</v>
      </c>
      <c r="L50" s="14" t="s">
        <v>50</v>
      </c>
      <c r="N50" s="14" t="s">
        <v>51</v>
      </c>
    </row>
    <row r="51" spans="1:16" x14ac:dyDescent="0.45">
      <c r="A51" s="5">
        <f>A36+N37</f>
        <v>1423.3063138541515</v>
      </c>
      <c r="D51" s="5">
        <v>172.74</v>
      </c>
      <c r="E51" s="5">
        <v>14.452</v>
      </c>
      <c r="F51" s="5">
        <f>D51*A50/(A51+D51)</f>
        <v>11.913699562523453</v>
      </c>
      <c r="G51" s="5">
        <f t="shared" si="3"/>
        <v>2.538300437476547</v>
      </c>
      <c r="I51" s="5">
        <f>D51/(A51+D51)</f>
        <v>0.10822994201394157</v>
      </c>
      <c r="J51" s="5">
        <f>-A50*D51/(A51+D51)^2</f>
        <v>-7.4645074263253114E-3</v>
      </c>
      <c r="L51" s="5">
        <f t="array" ref="L51:L52">MMULT(TRANSPOSE(I47:J54),G47:G54)</f>
        <v>-0.54015683591885988</v>
      </c>
      <c r="N51" s="5">
        <f t="array" ref="N51:N52">MMULT(O47:P48,L51:L52)</f>
        <v>-10.214298063029773</v>
      </c>
    </row>
    <row r="52" spans="1:16" x14ac:dyDescent="0.45">
      <c r="D52" s="5">
        <v>226.86</v>
      </c>
      <c r="E52" s="5">
        <v>15.651</v>
      </c>
      <c r="F52" s="5">
        <f>D52*A50/(A51+D52)</f>
        <v>15.133153199503745</v>
      </c>
      <c r="G52" s="5">
        <f t="shared" si="3"/>
        <v>0.51784680049625464</v>
      </c>
      <c r="I52" s="5">
        <f>D52/(A51+D52)</f>
        <v>0.13747705191614451</v>
      </c>
      <c r="J52" s="5">
        <f>-A50*D52/(A51+D52)^2</f>
        <v>-9.1706836289480054E-3</v>
      </c>
      <c r="L52" s="5">
        <v>2.8777062702972759E-2</v>
      </c>
      <c r="N52" s="5">
        <v>-156.67034592741447</v>
      </c>
    </row>
    <row r="53" spans="1:16" x14ac:dyDescent="0.45">
      <c r="D53" s="5">
        <v>282.10000000000002</v>
      </c>
      <c r="E53" s="5">
        <v>16.388000000000002</v>
      </c>
      <c r="F53" s="5">
        <f>D53*A50/(A51+D53)</f>
        <v>18.208511208474224</v>
      </c>
      <c r="G53" s="5">
        <f t="shared" si="3"/>
        <v>-1.8205112084742225</v>
      </c>
      <c r="I53" s="5">
        <f>D53/(A51+D53)</f>
        <v>0.16541512583148885</v>
      </c>
      <c r="J53" s="5">
        <f>-A50*D53/(A51+D53)^2</f>
        <v>-1.0676934323834946E-2</v>
      </c>
    </row>
    <row r="54" spans="1:16" x14ac:dyDescent="0.45">
      <c r="D54" s="5">
        <v>351.18</v>
      </c>
      <c r="E54" s="5">
        <v>17.123000000000001</v>
      </c>
      <c r="F54" s="5">
        <f>D54*A50/(A51+D54)</f>
        <v>21.784938517010765</v>
      </c>
      <c r="G54" s="5">
        <f t="shared" si="3"/>
        <v>-4.6619385170107641</v>
      </c>
      <c r="I54" s="5">
        <f>D54/(A51+D54)</f>
        <v>0.19790516120535384</v>
      </c>
      <c r="J54" s="5">
        <f>-A50*D54/(A51+D54)^2</f>
        <v>-1.2276757699919521E-2</v>
      </c>
    </row>
    <row r="55" spans="1:16" x14ac:dyDescent="0.45">
      <c r="D55" s="5">
        <v>427.38</v>
      </c>
      <c r="E55" s="5">
        <v>17.756</v>
      </c>
      <c r="F55" s="5">
        <f>D55*A50/(A51+D55)</f>
        <v>25.420295785546422</v>
      </c>
      <c r="G55" s="5">
        <f t="shared" si="3"/>
        <v>-7.6642957855464218</v>
      </c>
      <c r="I55" s="5">
        <f>D55/(A51+D55)</f>
        <v>0.2309305454958267</v>
      </c>
      <c r="J55" s="5">
        <f>-A50*D55/(A51+D55)^2</f>
        <v>-1.3735604783615284E-2</v>
      </c>
    </row>
    <row r="56" spans="1:16" x14ac:dyDescent="0.45">
      <c r="D56" s="5">
        <v>514.78</v>
      </c>
      <c r="E56" s="5">
        <v>18.236000000000001</v>
      </c>
      <c r="F56" s="5">
        <f>D56*A50/(A51+D56)</f>
        <v>29.238007219999236</v>
      </c>
      <c r="G56" s="5">
        <f t="shared" si="3"/>
        <v>-11.002007219999236</v>
      </c>
      <c r="I56" s="5">
        <f>D56/(A51+D56)</f>
        <v>0.26561252526276247</v>
      </c>
      <c r="J56" s="5">
        <f>-A50*D56/(A51+D56)^2</f>
        <v>-1.5086019137019461E-2</v>
      </c>
    </row>
    <row r="57" spans="1:16" x14ac:dyDescent="0.45">
      <c r="D57" s="5">
        <v>574.02</v>
      </c>
      <c r="E57" s="5">
        <v>18.923999999999999</v>
      </c>
      <c r="F57" s="5">
        <f>D57*A50/(A51+D57)</f>
        <v>31.635683271915948</v>
      </c>
      <c r="G57" s="5">
        <f t="shared" si="3"/>
        <v>-12.711683271915948</v>
      </c>
      <c r="I57" s="5">
        <f>D57/(A51+D57)</f>
        <v>0.28739420094673424</v>
      </c>
      <c r="J57" s="5">
        <f>-A50*D57/(A51+D57)^2</f>
        <v>-1.5839015914665432E-2</v>
      </c>
    </row>
    <row r="58" spans="1:16" x14ac:dyDescent="0.45">
      <c r="D58" s="5">
        <v>747.35</v>
      </c>
      <c r="E58" s="5">
        <v>20.062000000000001</v>
      </c>
      <c r="F58" s="5">
        <f>D58*A50/(A51+D58)</f>
        <v>37.899387491977457</v>
      </c>
      <c r="G58" s="5">
        <f t="shared" si="3"/>
        <v>-17.837387491977456</v>
      </c>
      <c r="I58" s="5">
        <f>D58/(A51+D58)</f>
        <v>0.34429678951479337</v>
      </c>
      <c r="J58" s="5">
        <f>-A50*D58/(A51+D58)^2</f>
        <v>-1.7459874808409655E-2</v>
      </c>
    </row>
    <row r="59" spans="1:16" x14ac:dyDescent="0.45">
      <c r="G59" s="15">
        <f t="array" ref="G59">SUM(G47:G58^2)</f>
        <v>707.26287292090205</v>
      </c>
    </row>
    <row r="61" spans="1:16" ht="20.65" x14ac:dyDescent="0.55000000000000004">
      <c r="D61" s="12" t="s">
        <v>1</v>
      </c>
      <c r="E61" s="12" t="s">
        <v>0</v>
      </c>
      <c r="F61" s="13" t="s">
        <v>39</v>
      </c>
      <c r="G61" s="13" t="s">
        <v>47</v>
      </c>
      <c r="I61" s="37" t="s">
        <v>45</v>
      </c>
      <c r="J61" s="37"/>
      <c r="L61" s="37" t="s">
        <v>48</v>
      </c>
      <c r="M61" s="37"/>
      <c r="O61" s="37" t="s">
        <v>49</v>
      </c>
      <c r="P61" s="37"/>
    </row>
    <row r="62" spans="1:16" x14ac:dyDescent="0.45">
      <c r="D62" s="5">
        <v>14.13</v>
      </c>
      <c r="E62" s="5">
        <v>0.08</v>
      </c>
      <c r="F62" s="5">
        <f>D62*A65/(A66+D62)</f>
        <v>1.1017386817203063</v>
      </c>
      <c r="G62" s="5">
        <f>(E62-F62)</f>
        <v>-1.0217386817203062</v>
      </c>
      <c r="I62" s="5">
        <f>D62/(A66+D62)</f>
        <v>1.1032460538339561E-2</v>
      </c>
      <c r="J62" s="5">
        <f>-A65*D62/(A66+D62)^2</f>
        <v>-8.6021857959246478E-4</v>
      </c>
      <c r="L62" s="5">
        <f t="array" ref="L62:M63">MMULT(TRANSPOSE(I62:J73),I62:J73)</f>
        <v>0.51200356419176063</v>
      </c>
      <c r="M62" s="5">
        <v>-2.9012725956657132E-2</v>
      </c>
      <c r="O62" s="5">
        <f t="array" ref="O62:P63">MINVERSE(L62:M63)</f>
        <v>170.34866365082979</v>
      </c>
      <c r="P62" s="5">
        <v>2971.7691151577155</v>
      </c>
    </row>
    <row r="63" spans="1:16" x14ac:dyDescent="0.45">
      <c r="D63" s="5">
        <v>44.09</v>
      </c>
      <c r="E63" s="5">
        <v>2.9020000000000001</v>
      </c>
      <c r="F63" s="5">
        <f>D63*A65/(A66+D63)</f>
        <v>3.3591887724393561</v>
      </c>
      <c r="G63" s="5">
        <f t="shared" ref="G63:G73" si="4">(E63-F63)</f>
        <v>-0.45718877243935596</v>
      </c>
      <c r="I63" s="5">
        <f>D63/(A66+D63)</f>
        <v>3.3637847329552877E-2</v>
      </c>
      <c r="J63" s="5">
        <f>-A65*D63/(A66+D63)^2</f>
        <v>-2.5628459759234113E-3</v>
      </c>
      <c r="L63" s="5">
        <v>-2.9012725956657132E-2</v>
      </c>
      <c r="M63" s="5">
        <v>1.6630764046829361E-3</v>
      </c>
      <c r="O63" s="5">
        <v>2971.769115157716</v>
      </c>
      <c r="P63" s="5">
        <v>52444.447350064176</v>
      </c>
    </row>
    <row r="64" spans="1:16" x14ac:dyDescent="0.45">
      <c r="A64" s="16" t="s">
        <v>46</v>
      </c>
      <c r="D64" s="5">
        <v>75.25</v>
      </c>
      <c r="E64" s="5">
        <v>7.6950000000000003</v>
      </c>
      <c r="F64" s="5">
        <f>D64*A65/(A66+D64)</f>
        <v>5.6001170920345782</v>
      </c>
      <c r="G64" s="5">
        <f t="shared" si="4"/>
        <v>2.0948829079654221</v>
      </c>
      <c r="I64" s="5">
        <f>D64/(A66+D64)</f>
        <v>5.6077790362666961E-2</v>
      </c>
      <c r="J64" s="5">
        <f>-A65*D64/(A66+D64)^2</f>
        <v>-4.1733181700133312E-3</v>
      </c>
    </row>
    <row r="65" spans="1:16" ht="20.65" x14ac:dyDescent="0.55000000000000004">
      <c r="A65" s="5">
        <f>A50+N51</f>
        <v>99.863369362762583</v>
      </c>
      <c r="D65" s="5">
        <v>122.04</v>
      </c>
      <c r="E65" s="5">
        <v>11.87</v>
      </c>
      <c r="F65" s="5">
        <f>D65*A65/(A66+D65)</f>
        <v>8.7762198515085981</v>
      </c>
      <c r="G65" s="5">
        <f t="shared" si="4"/>
        <v>3.0937801484914011</v>
      </c>
      <c r="I65" s="5">
        <f>D65/(A66+D65)</f>
        <v>8.7882272624191127E-2</v>
      </c>
      <c r="J65" s="5">
        <f>-A65*D65/(A66+D65)^2</f>
        <v>-6.3198471451992528E-3</v>
      </c>
      <c r="L65" s="14" t="s">
        <v>50</v>
      </c>
      <c r="N65" s="14" t="s">
        <v>51</v>
      </c>
    </row>
    <row r="66" spans="1:16" x14ac:dyDescent="0.45">
      <c r="A66" s="5">
        <f>A51+N52</f>
        <v>1266.6359679267371</v>
      </c>
      <c r="D66" s="5">
        <v>172.74</v>
      </c>
      <c r="E66" s="5">
        <v>14.452</v>
      </c>
      <c r="F66" s="5">
        <f>D66*A65/(A66+D66)</f>
        <v>11.98463695942549</v>
      </c>
      <c r="G66" s="5">
        <f t="shared" si="4"/>
        <v>2.4673630405745097</v>
      </c>
      <c r="I66" s="5">
        <f>D66/(A66+D66)</f>
        <v>0.12001034048721336</v>
      </c>
      <c r="J66" s="5">
        <f>-A65*D66/(A66+D66)^2</f>
        <v>-8.3262727921517565E-3</v>
      </c>
      <c r="L66" s="5">
        <f t="array" ref="L66:L67">MMULT(TRANSPOSE(I62:J69),G62:G69)</f>
        <v>-0.58482651054061274</v>
      </c>
      <c r="N66" s="5">
        <f t="array" ref="N66:N67">MMULT(O62:P63,L66:L67)</f>
        <v>-8.966067529119357</v>
      </c>
    </row>
    <row r="67" spans="1:16" x14ac:dyDescent="0.45">
      <c r="D67" s="5">
        <v>226.86</v>
      </c>
      <c r="E67" s="5">
        <v>15.651</v>
      </c>
      <c r="F67" s="5">
        <f>D67*A65/(A66+D67)</f>
        <v>15.169109565850299</v>
      </c>
      <c r="G67" s="5">
        <f t="shared" si="4"/>
        <v>0.48189043414970101</v>
      </c>
      <c r="I67" s="5">
        <f>D67/(A66+D67)</f>
        <v>0.15189863573245921</v>
      </c>
      <c r="J67" s="5">
        <f>-A65*D67/(A66+D67)^2</f>
        <v>-1.0156779724626893E-2</v>
      </c>
      <c r="L67" s="5">
        <v>3.0506524395398932E-2</v>
      </c>
      <c r="N67" s="5">
        <v>-138.07154926210364</v>
      </c>
    </row>
    <row r="68" spans="1:16" x14ac:dyDescent="0.45">
      <c r="D68" s="5">
        <v>282.10000000000002</v>
      </c>
      <c r="E68" s="5">
        <v>16.388000000000002</v>
      </c>
      <c r="F68" s="5">
        <f>D68*A65/(A66+D68)</f>
        <v>18.18996722530304</v>
      </c>
      <c r="G68" s="5">
        <f t="shared" si="4"/>
        <v>-1.8019672253030379</v>
      </c>
      <c r="I68" s="5">
        <f>D68/(A66+D68)</f>
        <v>0.18214854296800626</v>
      </c>
      <c r="J68" s="5">
        <f>-A65*D68/(A66+D68)^2</f>
        <v>-1.1745040860420899E-2</v>
      </c>
    </row>
    <row r="69" spans="1:16" x14ac:dyDescent="0.45">
      <c r="D69" s="5">
        <v>351.18</v>
      </c>
      <c r="E69" s="5">
        <v>17.123000000000001</v>
      </c>
      <c r="F69" s="5">
        <f>D69*A65/(A66+D69)</f>
        <v>21.677384046195243</v>
      </c>
      <c r="G69" s="5">
        <f t="shared" si="4"/>
        <v>-4.5543840461952421</v>
      </c>
      <c r="I69" s="5">
        <f>D69/(A66+D69)</f>
        <v>0.21707042516711222</v>
      </c>
      <c r="J69" s="5">
        <f>-A65*D69/(A66+D69)^2</f>
        <v>-1.3399165588639378E-2</v>
      </c>
    </row>
    <row r="70" spans="1:16" x14ac:dyDescent="0.45">
      <c r="D70" s="5">
        <v>427.38</v>
      </c>
      <c r="E70" s="5">
        <v>17.756</v>
      </c>
      <c r="F70" s="5">
        <f>D70*A65/(A66+D70)</f>
        <v>25.19433559442297</v>
      </c>
      <c r="G70" s="5">
        <f t="shared" si="4"/>
        <v>-7.4383355944229699</v>
      </c>
      <c r="I70" s="5">
        <f>D70/(A66+D70)</f>
        <v>0.25228805872654164</v>
      </c>
      <c r="J70" s="5">
        <f>-A65*D70/(A66+D70)^2</f>
        <v>-1.4872549061776362E-2</v>
      </c>
    </row>
    <row r="71" spans="1:16" x14ac:dyDescent="0.45">
      <c r="D71" s="5">
        <v>514.78</v>
      </c>
      <c r="E71" s="5">
        <v>18.236000000000001</v>
      </c>
      <c r="F71" s="5">
        <f>D71*A65/(A66+D71)</f>
        <v>28.85775484565384</v>
      </c>
      <c r="G71" s="5">
        <f t="shared" si="4"/>
        <v>-10.62175484565384</v>
      </c>
      <c r="I71" s="5">
        <f>D71/(A66+D71)</f>
        <v>0.28897237325155206</v>
      </c>
      <c r="J71" s="5">
        <f>-A65*D71/(A66+D71)^2</f>
        <v>-1.6199335452931479E-2</v>
      </c>
    </row>
    <row r="72" spans="1:16" x14ac:dyDescent="0.45">
      <c r="D72" s="5">
        <v>574.02</v>
      </c>
      <c r="E72" s="5">
        <v>18.923999999999999</v>
      </c>
      <c r="F72" s="5">
        <f>D72*A65/(A66+D72)</f>
        <v>31.143012208946697</v>
      </c>
      <c r="G72" s="5">
        <f t="shared" si="4"/>
        <v>-12.219012208946697</v>
      </c>
      <c r="I72" s="5">
        <f>D72/(A66+D72)</f>
        <v>0.31185621322085511</v>
      </c>
      <c r="J72" s="5">
        <f>-A65*D72/(A66+D72)^2</f>
        <v>-1.691951823241869E-2</v>
      </c>
    </row>
    <row r="73" spans="1:16" x14ac:dyDescent="0.45">
      <c r="D73" s="5">
        <v>747.35</v>
      </c>
      <c r="E73" s="5">
        <v>20.062000000000001</v>
      </c>
      <c r="F73" s="5">
        <f>D73*A65/(A66+D73)</f>
        <v>37.057303418101839</v>
      </c>
      <c r="G73" s="5">
        <f t="shared" si="4"/>
        <v>-16.995303418101837</v>
      </c>
      <c r="I73" s="5">
        <f>D73/(A66+D73)</f>
        <v>0.3710800432087154</v>
      </c>
      <c r="J73" s="5">
        <f>-A65*D73/(A66+D73)^2</f>
        <v>-1.8399980937429193E-2</v>
      </c>
    </row>
    <row r="74" spans="1:16" x14ac:dyDescent="0.45">
      <c r="G74" s="15">
        <f t="array" ref="G74">SUM(G62:G73^2)</f>
        <v>651.81769025063841</v>
      </c>
    </row>
    <row r="76" spans="1:16" ht="20.65" x14ac:dyDescent="0.55000000000000004">
      <c r="D76" s="12" t="s">
        <v>1</v>
      </c>
      <c r="E76" s="12" t="s">
        <v>0</v>
      </c>
      <c r="F76" s="13" t="s">
        <v>39</v>
      </c>
      <c r="G76" s="13" t="s">
        <v>47</v>
      </c>
      <c r="I76" s="37" t="s">
        <v>45</v>
      </c>
      <c r="J76" s="37"/>
      <c r="L76" s="37" t="s">
        <v>48</v>
      </c>
      <c r="M76" s="37"/>
      <c r="O76" s="37" t="s">
        <v>49</v>
      </c>
      <c r="P76" s="37"/>
    </row>
    <row r="77" spans="1:16" x14ac:dyDescent="0.45">
      <c r="D77" s="5">
        <v>14.13</v>
      </c>
      <c r="E77" s="5">
        <v>0.08</v>
      </c>
      <c r="F77" s="5">
        <f>D77*A80/(A81+D77)</f>
        <v>1.1239915535864082</v>
      </c>
      <c r="G77" s="5">
        <f>(E77-F77)</f>
        <v>-1.0439915535864082</v>
      </c>
      <c r="I77" s="5">
        <f>D77/(A81+D77)</f>
        <v>1.2365510646768092E-2</v>
      </c>
      <c r="J77" s="5">
        <f>-A80*D77/(A81+D77)^2</f>
        <v>-9.8363266261501333E-4</v>
      </c>
      <c r="L77" s="5">
        <f t="array" ref="L77:M78">MMULT(TRANSPOSE(I77:J88),I77:J88)</f>
        <v>0.60290203864655212</v>
      </c>
      <c r="M77" s="5">
        <v>-3.3849239393164469E-2</v>
      </c>
      <c r="O77" s="5">
        <f t="array" ref="O77:P78">MINVERSE(L77:M78)</f>
        <v>120.71271782034584</v>
      </c>
      <c r="P77" s="5">
        <v>2120.5186571768986</v>
      </c>
    </row>
    <row r="78" spans="1:16" x14ac:dyDescent="0.45">
      <c r="D78" s="5">
        <v>44.09</v>
      </c>
      <c r="E78" s="5">
        <v>2.9020000000000001</v>
      </c>
      <c r="F78" s="5">
        <f>D78*A80/(A81+D78)</f>
        <v>3.417598547412696</v>
      </c>
      <c r="G78" s="5">
        <f t="shared" ref="G78:G88" si="5">(E78-F78)</f>
        <v>-0.51559854741269584</v>
      </c>
      <c r="I78" s="5">
        <f>D78/(A81+D78)</f>
        <v>3.7598459783409789E-2</v>
      </c>
      <c r="J78" s="5">
        <f>-A80*D78/(A81+D78)^2</f>
        <v>-2.9144123733439772E-3</v>
      </c>
      <c r="L78" s="5">
        <v>-3.3849239393164469E-2</v>
      </c>
      <c r="M78" s="5">
        <v>1.9269029628535502E-3</v>
      </c>
      <c r="O78" s="5">
        <v>2120.5186571768986</v>
      </c>
      <c r="P78" s="5">
        <v>37769.386973527544</v>
      </c>
    </row>
    <row r="79" spans="1:16" x14ac:dyDescent="0.45">
      <c r="A79" s="16" t="s">
        <v>46</v>
      </c>
      <c r="D79" s="5">
        <v>75.25</v>
      </c>
      <c r="E79" s="5">
        <v>7.6950000000000003</v>
      </c>
      <c r="F79" s="5">
        <f>D79*A80/(A81+D79)</f>
        <v>5.681957166262511</v>
      </c>
      <c r="G79" s="5">
        <f t="shared" si="5"/>
        <v>2.0130428337374893</v>
      </c>
      <c r="I79" s="5">
        <f>D79/(A81+D79)</f>
        <v>6.2509635067731856E-2</v>
      </c>
      <c r="J79" s="5">
        <f>-A80*D79/(A81+D79)^2</f>
        <v>-4.7199610489508754E-3</v>
      </c>
    </row>
    <row r="80" spans="1:16" ht="20.65" x14ac:dyDescent="0.55000000000000004">
      <c r="A80" s="5">
        <f>A65+N66</f>
        <v>90.897301833643226</v>
      </c>
      <c r="D80" s="5">
        <v>122.04</v>
      </c>
      <c r="E80" s="5">
        <v>11.87</v>
      </c>
      <c r="F80" s="5">
        <f>D80*A80/(A81+D80)</f>
        <v>8.8701963228490612</v>
      </c>
      <c r="G80" s="5">
        <f t="shared" si="5"/>
        <v>2.999803677150938</v>
      </c>
      <c r="I80" s="5">
        <f>D80/(A81+D80)</f>
        <v>9.7584814333465664E-2</v>
      </c>
      <c r="J80" s="5">
        <f>-A80*D80/(A81+D80)^2</f>
        <v>-7.0927274767831486E-3</v>
      </c>
      <c r="L80" s="14" t="s">
        <v>50</v>
      </c>
      <c r="N80" s="14" t="s">
        <v>51</v>
      </c>
    </row>
    <row r="81" spans="1:16" x14ac:dyDescent="0.45">
      <c r="A81" s="5">
        <f>A66+N67</f>
        <v>1128.5644186646334</v>
      </c>
      <c r="D81" s="5">
        <v>172.74</v>
      </c>
      <c r="E81" s="5">
        <v>14.452</v>
      </c>
      <c r="F81" s="5">
        <f>D81*A80/(A81+D81)</f>
        <v>12.06604672475955</v>
      </c>
      <c r="G81" s="5">
        <f t="shared" si="5"/>
        <v>2.3859532752404498</v>
      </c>
      <c r="I81" s="5">
        <f>D81/(A81+D81)</f>
        <v>0.13274372815644594</v>
      </c>
      <c r="J81" s="5">
        <f>-A80*D81/(A81+D81)^2</f>
        <v>-9.2722706168487691E-3</v>
      </c>
      <c r="L81" s="5">
        <f t="array" ref="L81:L82">MMULT(TRANSPOSE(I77:J84),G77:G84)</f>
        <v>-0.63753346468586369</v>
      </c>
      <c r="N81" s="5">
        <f t="array" ref="N81:N82">MMULT(O77:P78,L81:L82)</f>
        <v>-7.7496687074405486</v>
      </c>
    </row>
    <row r="82" spans="1:16" x14ac:dyDescent="0.45">
      <c r="D82" s="5">
        <v>226.86</v>
      </c>
      <c r="E82" s="5">
        <v>15.651</v>
      </c>
      <c r="F82" s="5">
        <f>D82*A80/(A81+D82)</f>
        <v>15.213656777923562</v>
      </c>
      <c r="G82" s="5">
        <f t="shared" si="5"/>
        <v>0.4373432220764375</v>
      </c>
      <c r="I82" s="5">
        <f>D82/(A81+D82)</f>
        <v>0.16737192932048761</v>
      </c>
      <c r="J82" s="5">
        <f>-A80*D82/(A81+D82)^2</f>
        <v>-1.1224275266423256E-2</v>
      </c>
      <c r="L82" s="5">
        <v>3.2637641872178061E-2</v>
      </c>
      <c r="N82" s="5">
        <v>-119.19788066730416</v>
      </c>
    </row>
    <row r="83" spans="1:16" x14ac:dyDescent="0.45">
      <c r="D83" s="5">
        <v>282.10000000000002</v>
      </c>
      <c r="E83" s="5">
        <v>16.388000000000002</v>
      </c>
      <c r="F83" s="5">
        <f>D83*A80/(A81+D83)</f>
        <v>18.177341476822793</v>
      </c>
      <c r="G83" s="5">
        <f t="shared" si="5"/>
        <v>-1.7893414768227913</v>
      </c>
      <c r="I83" s="5">
        <f>D83/(A81+D83)</f>
        <v>0.1999766891880935</v>
      </c>
      <c r="J83" s="5">
        <f>-A80*D83/(A81+D83)^2</f>
        <v>-1.2885659577371257E-2</v>
      </c>
    </row>
    <row r="84" spans="1:16" x14ac:dyDescent="0.45">
      <c r="D84" s="5">
        <v>351.18</v>
      </c>
      <c r="E84" s="5">
        <v>17.123000000000001</v>
      </c>
      <c r="F84" s="5">
        <f>D84*A80/(A81+D84)</f>
        <v>21.572181016736387</v>
      </c>
      <c r="G84" s="5">
        <f t="shared" si="5"/>
        <v>-4.4491810167363859</v>
      </c>
      <c r="I84" s="5">
        <f>D84/(A81+D84)</f>
        <v>0.23732476741957612</v>
      </c>
      <c r="J84" s="5">
        <f>-A80*D84/(A81+D84)^2</f>
        <v>-1.4578315514921003E-2</v>
      </c>
    </row>
    <row r="85" spans="1:16" x14ac:dyDescent="0.45">
      <c r="D85" s="5">
        <v>427.38</v>
      </c>
      <c r="E85" s="5">
        <v>17.756</v>
      </c>
      <c r="F85" s="5">
        <f>D85*A80/(A81+D85)</f>
        <v>24.967272861200854</v>
      </c>
      <c r="G85" s="5">
        <f t="shared" si="5"/>
        <v>-7.2112728612008539</v>
      </c>
      <c r="I85" s="5">
        <f>D85/(A81+D85)</f>
        <v>0.27467562136107193</v>
      </c>
      <c r="J85" s="5">
        <f>-A80*D85/(A81+D85)^2</f>
        <v>-1.6046378367826696E-2</v>
      </c>
    </row>
    <row r="86" spans="1:16" x14ac:dyDescent="0.45">
      <c r="D86" s="5">
        <v>514.78</v>
      </c>
      <c r="E86" s="5">
        <v>18.236000000000001</v>
      </c>
      <c r="F86" s="5">
        <f>D86*A80/(A81+D86)</f>
        <v>28.473710383819416</v>
      </c>
      <c r="G86" s="5">
        <f t="shared" si="5"/>
        <v>-10.237710383819415</v>
      </c>
      <c r="I86" s="5">
        <f>D86/(A81+D86)</f>
        <v>0.31325143661503746</v>
      </c>
      <c r="J86" s="5">
        <f>-A80*D86/(A81+D86)^2</f>
        <v>-1.7326684571063254E-2</v>
      </c>
    </row>
    <row r="87" spans="1:16" x14ac:dyDescent="0.45">
      <c r="D87" s="5">
        <v>574.02</v>
      </c>
      <c r="E87" s="5">
        <v>18.923999999999999</v>
      </c>
      <c r="F87" s="5">
        <f>D87*A80/(A81+D87)</f>
        <v>30.645687007679246</v>
      </c>
      <c r="G87" s="5">
        <f t="shared" si="5"/>
        <v>-11.721687007679247</v>
      </c>
      <c r="I87" s="5">
        <f>D87/(A81+D87)</f>
        <v>0.33714627815648274</v>
      </c>
      <c r="J87" s="5">
        <f>-A80*D87/(A81+D87)^2</f>
        <v>-1.7999511020848642E-2</v>
      </c>
    </row>
    <row r="88" spans="1:16" x14ac:dyDescent="0.45">
      <c r="D88" s="5">
        <v>747.35</v>
      </c>
      <c r="E88" s="5">
        <v>20.062000000000001</v>
      </c>
      <c r="F88" s="5">
        <f>D88*A80/(A81+D88)</f>
        <v>36.21279193201714</v>
      </c>
      <c r="G88" s="5">
        <f t="shared" si="5"/>
        <v>-16.150791932017139</v>
      </c>
      <c r="I88" s="5">
        <f>D88/(A81+D88)</f>
        <v>0.39839237470758387</v>
      </c>
      <c r="J88" s="5">
        <f>-A80*D88/(A81+D88)^2</f>
        <v>-1.9304074627133124E-2</v>
      </c>
    </row>
    <row r="89" spans="1:16" x14ac:dyDescent="0.45">
      <c r="G89" s="15">
        <f t="array" ref="G89">SUM(G77:G88^2)</f>
        <v>598.34711706281882</v>
      </c>
    </row>
    <row r="91" spans="1:16" ht="20.65" x14ac:dyDescent="0.55000000000000004">
      <c r="D91" s="12" t="s">
        <v>1</v>
      </c>
      <c r="E91" s="12" t="s">
        <v>0</v>
      </c>
      <c r="F91" s="13" t="s">
        <v>39</v>
      </c>
      <c r="G91" s="13" t="s">
        <v>47</v>
      </c>
      <c r="I91" s="37" t="s">
        <v>45</v>
      </c>
      <c r="J91" s="37"/>
      <c r="L91" s="37" t="s">
        <v>48</v>
      </c>
      <c r="M91" s="37"/>
      <c r="O91" s="37" t="s">
        <v>49</v>
      </c>
      <c r="P91" s="37"/>
    </row>
    <row r="92" spans="1:16" x14ac:dyDescent="0.45">
      <c r="D92" s="5">
        <v>14.13</v>
      </c>
      <c r="E92" s="5">
        <v>0.08</v>
      </c>
      <c r="F92" s="5">
        <f>D92*A95/(A96+D92)</f>
        <v>1.147904279551466</v>
      </c>
      <c r="G92" s="5">
        <f>(E92-F92)</f>
        <v>-1.0679042795514659</v>
      </c>
      <c r="I92" s="5">
        <f>D92/(A96+D92)</f>
        <v>1.380561582323288E-2</v>
      </c>
      <c r="J92" s="5">
        <f>-A95*D92/(A96+D92)^2</f>
        <v>-1.1215516974757578E-3</v>
      </c>
      <c r="L92" s="5">
        <f t="array" ref="L92:M93">MMULT(TRANSPOSE(I92:J103),I92:J103)</f>
        <v>0.70272908554475011</v>
      </c>
      <c r="M92" s="5">
        <v>-3.9100123046306633E-2</v>
      </c>
      <c r="O92" s="5">
        <f t="array" ref="O92:P93">MINVERSE(L92:M93)</f>
        <v>87.259041377272737</v>
      </c>
      <c r="P92" s="5">
        <v>1542.6924943720892</v>
      </c>
    </row>
    <row r="93" spans="1:16" x14ac:dyDescent="0.45">
      <c r="D93" s="5">
        <v>44.09</v>
      </c>
      <c r="E93" s="5">
        <v>2.9020000000000001</v>
      </c>
      <c r="F93" s="5">
        <f>D93*A95/(A96+D93)</f>
        <v>3.4799529095936661</v>
      </c>
      <c r="G93" s="5">
        <f t="shared" ref="G93:G103" si="6">(E93-F93)</f>
        <v>-0.57795290959366596</v>
      </c>
      <c r="I93" s="5">
        <f>D93/(A96+D93)</f>
        <v>4.185269957488439E-2</v>
      </c>
      <c r="J93" s="5">
        <f>-A95*D93/(A96+D93)^2</f>
        <v>-3.3033663792235999E-3</v>
      </c>
      <c r="L93" s="5">
        <v>-3.9100123046306633E-2</v>
      </c>
      <c r="M93" s="5">
        <v>2.211613310624696E-3</v>
      </c>
      <c r="O93" s="5">
        <v>1542.6924943720892</v>
      </c>
      <c r="P93" s="5">
        <v>27726.124661115373</v>
      </c>
    </row>
    <row r="94" spans="1:16" x14ac:dyDescent="0.45">
      <c r="A94" s="16" t="s">
        <v>46</v>
      </c>
      <c r="D94" s="5">
        <v>75.25</v>
      </c>
      <c r="E94" s="5">
        <v>7.6950000000000003</v>
      </c>
      <c r="F94" s="5">
        <f>D94*A95/(A96+D94)</f>
        <v>5.7687294758566168</v>
      </c>
      <c r="G94" s="5">
        <f t="shared" si="6"/>
        <v>1.9262705241433835</v>
      </c>
      <c r="I94" s="5">
        <f>D94/(A96+D94)</f>
        <v>6.9379358845978886E-2</v>
      </c>
      <c r="J94" s="5">
        <f>-A95*D94/(A96+D94)^2</f>
        <v>-5.3186810948947765E-3</v>
      </c>
    </row>
    <row r="95" spans="1:16" ht="20.65" x14ac:dyDescent="0.55000000000000004">
      <c r="A95" s="5">
        <f>A80+N81</f>
        <v>83.147633126202678</v>
      </c>
      <c r="D95" s="5">
        <v>122.04</v>
      </c>
      <c r="E95" s="5">
        <v>11.87</v>
      </c>
      <c r="F95" s="5">
        <f>D95*A95/(A96+D95)</f>
        <v>8.9687807219881286</v>
      </c>
      <c r="G95" s="5">
        <f t="shared" si="6"/>
        <v>2.9012192780118706</v>
      </c>
      <c r="I95" s="5">
        <f>D95/(A96+D95)</f>
        <v>0.1078657369401626</v>
      </c>
      <c r="J95" s="5">
        <f>-A95*D95/(A96+D95)^2</f>
        <v>-7.9271070307437973E-3</v>
      </c>
      <c r="L95" s="14" t="s">
        <v>50</v>
      </c>
      <c r="N95" s="14" t="s">
        <v>51</v>
      </c>
    </row>
    <row r="96" spans="1:16" x14ac:dyDescent="0.45">
      <c r="A96" s="5">
        <f>A81+N82</f>
        <v>1009.3665379973293</v>
      </c>
      <c r="D96" s="5">
        <v>172.74</v>
      </c>
      <c r="E96" s="5">
        <v>14.452</v>
      </c>
      <c r="F96" s="5">
        <f>D96*A95/(A96+D96)</f>
        <v>12.150277225057275</v>
      </c>
      <c r="G96" s="5">
        <f t="shared" si="6"/>
        <v>2.3017227749427249</v>
      </c>
      <c r="I96" s="5">
        <f>D96/(A96+D96)</f>
        <v>0.14612896084023713</v>
      </c>
      <c r="J96" s="5">
        <f>-A95*D96/(A96+D96)^2</f>
        <v>-1.02784959176706E-2</v>
      </c>
      <c r="L96" s="5">
        <f t="array" ref="L96:L97">MMULT(TRANSPOSE(I92:J99),G92:G99)</f>
        <v>-0.69143366606700762</v>
      </c>
      <c r="N96" s="5">
        <f t="array" ref="N96:N97">MMULT(O92:P93,L96:L97)</f>
        <v>-6.7196192585944914</v>
      </c>
    </row>
    <row r="97" spans="1:16" x14ac:dyDescent="0.45">
      <c r="D97" s="5">
        <v>226.86</v>
      </c>
      <c r="E97" s="5">
        <v>15.651</v>
      </c>
      <c r="F97" s="5">
        <f>D97*A95/(A96+D97)</f>
        <v>15.258426729430957</v>
      </c>
      <c r="G97" s="5">
        <f t="shared" si="6"/>
        <v>0.39257327056904323</v>
      </c>
      <c r="I97" s="5">
        <f>D97/(A96+D97)</f>
        <v>0.1835100550158956</v>
      </c>
      <c r="J97" s="5">
        <f>-A95*D97/(A96+D97)^2</f>
        <v>-1.2342743227426107E-2</v>
      </c>
      <c r="L97" s="5">
        <v>3.4753665953504306E-2</v>
      </c>
      <c r="N97" s="5">
        <v>-103.08505234012864</v>
      </c>
    </row>
    <row r="98" spans="1:16" x14ac:dyDescent="0.45">
      <c r="D98" s="5">
        <v>282.10000000000002</v>
      </c>
      <c r="E98" s="5">
        <v>16.388000000000002</v>
      </c>
      <c r="F98" s="5">
        <f>D98*A95/(A96+D98)</f>
        <v>18.162257104450259</v>
      </c>
      <c r="G98" s="5">
        <f t="shared" si="6"/>
        <v>-1.7742571044502569</v>
      </c>
      <c r="I98" s="5">
        <f>D98/(A96+D98)</f>
        <v>0.21843384377380079</v>
      </c>
      <c r="J98" s="5">
        <f>-A95*D98/(A96+D98)^2</f>
        <v>-1.4063281215643712E-2</v>
      </c>
    </row>
    <row r="99" spans="1:16" x14ac:dyDescent="0.45">
      <c r="D99" s="5">
        <v>351.18</v>
      </c>
      <c r="E99" s="5">
        <v>17.123000000000001</v>
      </c>
      <c r="F99" s="5">
        <f>D99*A95/(A96+D99)</f>
        <v>21.46180596236038</v>
      </c>
      <c r="G99" s="5">
        <f t="shared" si="6"/>
        <v>-4.3388059623603787</v>
      </c>
      <c r="I99" s="5">
        <f>D99/(A96+D99)</f>
        <v>0.25811685980027049</v>
      </c>
      <c r="J99" s="5">
        <f>-A95*D99/(A96+D99)^2</f>
        <v>-1.5774400480230034E-2</v>
      </c>
    </row>
    <row r="100" spans="1:16" x14ac:dyDescent="0.45">
      <c r="D100" s="5">
        <v>427.38</v>
      </c>
      <c r="E100" s="5">
        <v>17.756</v>
      </c>
      <c r="F100" s="5">
        <f>D100*A95/(A96+D100)</f>
        <v>24.733406001457553</v>
      </c>
      <c r="G100" s="5">
        <f t="shared" si="6"/>
        <v>-6.9774060014575525</v>
      </c>
      <c r="I100" s="5">
        <f>D100/(A96+D100)</f>
        <v>0.29746374095720596</v>
      </c>
      <c r="J100" s="5">
        <f>-A95*D100/(A96+D100)^2</f>
        <v>-1.7214870784330042E-2</v>
      </c>
    </row>
    <row r="101" spans="1:16" x14ac:dyDescent="0.45">
      <c r="D101" s="5">
        <v>514.78</v>
      </c>
      <c r="E101" s="5">
        <v>18.236000000000001</v>
      </c>
      <c r="F101" s="5">
        <f>D101*A95/(A96+D101)</f>
        <v>28.083086182085736</v>
      </c>
      <c r="G101" s="5">
        <f t="shared" si="6"/>
        <v>-9.8470861820857358</v>
      </c>
      <c r="I101" s="5">
        <f>D101/(A96+D101)</f>
        <v>0.33774967640342601</v>
      </c>
      <c r="J101" s="5">
        <f>-A95*D101/(A96+D101)^2</f>
        <v>-1.8425450231961189E-2</v>
      </c>
    </row>
    <row r="102" spans="1:16" x14ac:dyDescent="0.45">
      <c r="D102" s="5">
        <v>574.02</v>
      </c>
      <c r="E102" s="5">
        <v>18.923999999999999</v>
      </c>
      <c r="F102" s="5">
        <f>D102*A95/(A96+D102)</f>
        <v>30.143242488009182</v>
      </c>
      <c r="G102" s="5">
        <f t="shared" si="6"/>
        <v>-11.219242488009183</v>
      </c>
      <c r="I102" s="5">
        <f>D102/(A96+D102)</f>
        <v>0.36252676540121515</v>
      </c>
      <c r="J102" s="5">
        <f>-A95*D102/(A96+D102)^2</f>
        <v>-1.9037197654929179E-2</v>
      </c>
    </row>
    <row r="103" spans="1:16" x14ac:dyDescent="0.45">
      <c r="D103" s="5">
        <v>747.35</v>
      </c>
      <c r="E103" s="5">
        <v>20.062000000000001</v>
      </c>
      <c r="F103" s="5">
        <f>D103*A95/(A96+D103)</f>
        <v>35.37302818797852</v>
      </c>
      <c r="G103" s="5">
        <f t="shared" si="6"/>
        <v>-15.311028187978518</v>
      </c>
      <c r="I103" s="5">
        <f>D103/(A96+D103)</f>
        <v>0.42542435494572439</v>
      </c>
      <c r="J103" s="5">
        <f>-A95*D103/(A96+D103)^2</f>
        <v>-2.0135877031307536E-2</v>
      </c>
    </row>
    <row r="104" spans="1:16" x14ac:dyDescent="0.45">
      <c r="G104" s="15">
        <f t="array" ref="G104">SUM(G92:G103^2)</f>
        <v>546.97559446886794</v>
      </c>
    </row>
    <row r="106" spans="1:16" ht="20.65" x14ac:dyDescent="0.55000000000000004">
      <c r="D106" s="12" t="s">
        <v>1</v>
      </c>
      <c r="E106" s="12" t="s">
        <v>0</v>
      </c>
      <c r="F106" s="13" t="s">
        <v>39</v>
      </c>
      <c r="G106" s="13" t="s">
        <v>47</v>
      </c>
      <c r="I106" s="37" t="s">
        <v>45</v>
      </c>
      <c r="J106" s="37"/>
      <c r="L106" s="37" t="s">
        <v>48</v>
      </c>
      <c r="M106" s="37"/>
      <c r="O106" s="37" t="s">
        <v>49</v>
      </c>
      <c r="P106" s="37"/>
    </row>
    <row r="107" spans="1:16" x14ac:dyDescent="0.45">
      <c r="D107" s="5">
        <v>14.13</v>
      </c>
      <c r="E107" s="5">
        <v>0.08</v>
      </c>
      <c r="F107" s="5">
        <f>D107*A110/(A111+D107)</f>
        <v>1.1733098215068489</v>
      </c>
      <c r="G107" s="5">
        <f>(E107-F107)</f>
        <v>-1.0933098215068489</v>
      </c>
      <c r="I107" s="5">
        <f>D107/(A111+D107)</f>
        <v>1.5351829285257962E-2</v>
      </c>
      <c r="J107" s="5">
        <f>-A110*D107/(A111+D107)^2</f>
        <v>-1.2747666014500802E-3</v>
      </c>
      <c r="L107" s="5">
        <f t="array" ref="L107:M108">MMULT(TRANSPOSE(I107:J118),I107:J118)</f>
        <v>0.81094527384433202</v>
      </c>
      <c r="M107" s="5">
        <v>-4.4726756982745718E-2</v>
      </c>
      <c r="O107" s="5">
        <f t="array" ref="O107:P108">MINVERSE(L107:M108)</f>
        <v>64.323968266708434</v>
      </c>
      <c r="P107" s="5">
        <v>1143.9062769638604</v>
      </c>
    </row>
    <row r="108" spans="1:16" x14ac:dyDescent="0.45">
      <c r="D108" s="5">
        <v>44.09</v>
      </c>
      <c r="E108" s="5">
        <v>2.9020000000000001</v>
      </c>
      <c r="F108" s="5">
        <f>D108*A110/(A111+D108)</f>
        <v>3.5456778557414559</v>
      </c>
      <c r="G108" s="5">
        <f t="shared" ref="G108:G118" si="7">(E108-F108)</f>
        <v>-0.64367785574145575</v>
      </c>
      <c r="I108" s="5">
        <f>D108/(A111+D108)</f>
        <v>4.6392385151908147E-2</v>
      </c>
      <c r="J108" s="5">
        <f>-A110*D108/(A111+D108)^2</f>
        <v>-3.7308335837638791E-3</v>
      </c>
      <c r="L108" s="5">
        <v>-4.4726756982745718E-2</v>
      </c>
      <c r="M108" s="5">
        <v>2.5150683712192004E-3</v>
      </c>
      <c r="O108" s="5">
        <v>1143.9062769638604</v>
      </c>
      <c r="P108" s="5">
        <v>20740.278339039127</v>
      </c>
    </row>
    <row r="109" spans="1:16" x14ac:dyDescent="0.45">
      <c r="A109" s="16" t="s">
        <v>46</v>
      </c>
      <c r="D109" s="5">
        <v>75.25</v>
      </c>
      <c r="E109" s="5">
        <v>7.6950000000000003</v>
      </c>
      <c r="F109" s="5">
        <f>D109*A110/(A111+D109)</f>
        <v>5.8594228790192098</v>
      </c>
      <c r="G109" s="5">
        <f t="shared" si="7"/>
        <v>1.8355771209807905</v>
      </c>
      <c r="I109" s="5">
        <f>D109/(A111+D109)</f>
        <v>7.6665905372984663E-2</v>
      </c>
      <c r="J109" s="5">
        <f>-A110*D109/(A111+D109)^2</f>
        <v>-5.9696738868197756E-3</v>
      </c>
    </row>
    <row r="110" spans="1:16" ht="20.65" x14ac:dyDescent="0.55000000000000004">
      <c r="A110" s="5">
        <f>A95+N96</f>
        <v>76.428013867608186</v>
      </c>
      <c r="D110" s="5">
        <v>122.04</v>
      </c>
      <c r="E110" s="5">
        <v>11.87</v>
      </c>
      <c r="F110" s="5">
        <f>D110*A110/(A111+D110)</f>
        <v>9.0703879501670048</v>
      </c>
      <c r="G110" s="5">
        <f t="shared" si="7"/>
        <v>2.7996120498329944</v>
      </c>
      <c r="I110" s="5">
        <f>D110/(A111+D110)</f>
        <v>0.11867883896445498</v>
      </c>
      <c r="J110" s="5">
        <f>-A110*D110/(A111+D110)^2</f>
        <v>-8.8205761298181147E-3</v>
      </c>
      <c r="L110" s="14" t="s">
        <v>50</v>
      </c>
      <c r="N110" s="14" t="s">
        <v>51</v>
      </c>
    </row>
    <row r="111" spans="1:16" x14ac:dyDescent="0.45">
      <c r="A111" s="5">
        <f>A96+N97</f>
        <v>906.28148565720062</v>
      </c>
      <c r="D111" s="5">
        <v>172.74</v>
      </c>
      <c r="E111" s="5">
        <v>14.452</v>
      </c>
      <c r="F111" s="5">
        <f>D111*A110/(A111+D111)</f>
        <v>12.235321808675179</v>
      </c>
      <c r="G111" s="5">
        <f t="shared" si="7"/>
        <v>2.2166781913248208</v>
      </c>
      <c r="I111" s="5">
        <f>D111/(A111+D111)</f>
        <v>0.16008949061360822</v>
      </c>
      <c r="J111" s="5">
        <f>-A110*D111/(A111+D111)^2</f>
        <v>-1.133927541880503E-2</v>
      </c>
      <c r="L111" s="5">
        <f t="array" ref="L111:L112">MMULT(TRANSPOSE(I107:J114),G107:G114)</f>
        <v>-0.74427589260941263</v>
      </c>
      <c r="N111" s="5">
        <f t="array" ref="N111:N112">MMULT(O107:P108,L111:L112)</f>
        <v>-5.8588607514360689</v>
      </c>
    </row>
    <row r="112" spans="1:16" x14ac:dyDescent="0.45">
      <c r="D112" s="5">
        <v>226.86</v>
      </c>
      <c r="E112" s="5">
        <v>15.651</v>
      </c>
      <c r="F112" s="5">
        <f>D112*A110/(A111+D112)</f>
        <v>15.30123064548256</v>
      </c>
      <c r="G112" s="5">
        <f t="shared" si="7"/>
        <v>0.34976935451743962</v>
      </c>
      <c r="I112" s="5">
        <f>D112/(A111+D112)</f>
        <v>0.2002044783211035</v>
      </c>
      <c r="J112" s="5">
        <f>-A110*D112/(A111+D112)^2</f>
        <v>-1.3503371678787436E-2</v>
      </c>
      <c r="L112" s="5">
        <v>3.6730210326291701E-2</v>
      </c>
      <c r="N112" s="5">
        <v>-89.587079730048117</v>
      </c>
    </row>
    <row r="113" spans="1:16" x14ac:dyDescent="0.45">
      <c r="D113" s="5">
        <v>282.10000000000002</v>
      </c>
      <c r="E113" s="5">
        <v>16.388000000000002</v>
      </c>
      <c r="F113" s="5">
        <f>D113*A110/(A111+D113)</f>
        <v>18.142610746017247</v>
      </c>
      <c r="G113" s="5">
        <f t="shared" si="7"/>
        <v>-1.7546107460172458</v>
      </c>
      <c r="I113" s="5">
        <f>D113/(A111+D113)</f>
        <v>0.23738168543074584</v>
      </c>
      <c r="J113" s="5">
        <f>-A110*D113/(A111+D113)^2</f>
        <v>-1.5266655501607709E-2</v>
      </c>
    </row>
    <row r="114" spans="1:16" x14ac:dyDescent="0.45">
      <c r="D114" s="5">
        <v>351.18</v>
      </c>
      <c r="E114" s="5">
        <v>17.123000000000001</v>
      </c>
      <c r="F114" s="5">
        <f>D114*A110/(A111+D114)</f>
        <v>21.344582093501632</v>
      </c>
      <c r="G114" s="5">
        <f t="shared" si="7"/>
        <v>-4.2215820935016311</v>
      </c>
      <c r="I114" s="5">
        <f>D114/(A111+D114)</f>
        <v>0.27927694327469521</v>
      </c>
      <c r="J114" s="5">
        <f>-A110*D114/(A111+D114)^2</f>
        <v>-1.6974342623580302E-2</v>
      </c>
    </row>
    <row r="115" spans="1:16" x14ac:dyDescent="0.45">
      <c r="D115" s="5">
        <v>427.38</v>
      </c>
      <c r="E115" s="5">
        <v>17.756</v>
      </c>
      <c r="F115" s="5">
        <f>D115*A110/(A111+D115)</f>
        <v>24.491825637929661</v>
      </c>
      <c r="G115" s="5">
        <f t="shared" si="7"/>
        <v>-6.7358256379296613</v>
      </c>
      <c r="I115" s="5">
        <f>D115/(A111+D115)</f>
        <v>0.32045613118189137</v>
      </c>
      <c r="J115" s="5">
        <f>-A110*D115/(A111+D115)^2</f>
        <v>-1.8364349500473581E-2</v>
      </c>
    </row>
    <row r="116" spans="1:16" x14ac:dyDescent="0.45">
      <c r="D116" s="5">
        <v>514.78</v>
      </c>
      <c r="E116" s="5">
        <v>18.236000000000001</v>
      </c>
      <c r="F116" s="5">
        <f>D116*A110/(A111+D116)</f>
        <v>27.686073668073579</v>
      </c>
      <c r="G116" s="5">
        <f t="shared" si="7"/>
        <v>-9.4500736680735784</v>
      </c>
      <c r="I116" s="5">
        <f>D116/(A111+D116)</f>
        <v>0.36225033553838726</v>
      </c>
      <c r="J116" s="5">
        <f>-A110*D116/(A111+D116)^2</f>
        <v>-1.9482671191577299E-2</v>
      </c>
    </row>
    <row r="117" spans="1:16" x14ac:dyDescent="0.45">
      <c r="D117" s="5">
        <v>574.02</v>
      </c>
      <c r="E117" s="5">
        <v>18.923999999999999</v>
      </c>
      <c r="F117" s="5">
        <f>D117*A110/(A111+D117)</f>
        <v>29.636671276329366</v>
      </c>
      <c r="G117" s="5">
        <f t="shared" si="7"/>
        <v>-10.712671276329367</v>
      </c>
      <c r="I117" s="5">
        <f>D117/(A111+D117)</f>
        <v>0.38777235959143536</v>
      </c>
      <c r="J117" s="5">
        <f>-A110*D117/(A111+D117)^2</f>
        <v>-2.0020699542277195E-2</v>
      </c>
    </row>
    <row r="118" spans="1:16" x14ac:dyDescent="0.45">
      <c r="D118" s="5">
        <v>747.35</v>
      </c>
      <c r="E118" s="5">
        <v>20.062000000000001</v>
      </c>
      <c r="F118" s="5">
        <f>D118*A110/(A111+D118)</f>
        <v>34.541236460103107</v>
      </c>
      <c r="G118" s="5">
        <f t="shared" si="7"/>
        <v>-14.479236460103106</v>
      </c>
      <c r="I118" s="5">
        <f>D118/(A111+D118)</f>
        <v>0.45194470865011477</v>
      </c>
      <c r="J118" s="5">
        <f>-A110*D118/(A111+D118)^2</f>
        <v>-2.0888110053356557E-2</v>
      </c>
    </row>
    <row r="119" spans="1:16" x14ac:dyDescent="0.45">
      <c r="G119" s="15">
        <f t="array" ref="G119">SUM(G107:G118^2)</f>
        <v>497.83808729076043</v>
      </c>
    </row>
    <row r="121" spans="1:16" ht="20.65" x14ac:dyDescent="0.55000000000000004">
      <c r="D121" s="12" t="s">
        <v>1</v>
      </c>
      <c r="E121" s="12" t="s">
        <v>0</v>
      </c>
      <c r="F121" s="13" t="s">
        <v>39</v>
      </c>
      <c r="G121" s="13" t="s">
        <v>47</v>
      </c>
      <c r="I121" s="37" t="s">
        <v>45</v>
      </c>
      <c r="J121" s="37"/>
      <c r="L121" s="37" t="s">
        <v>48</v>
      </c>
      <c r="M121" s="37"/>
      <c r="O121" s="37" t="s">
        <v>49</v>
      </c>
      <c r="P121" s="37"/>
    </row>
    <row r="122" spans="1:16" x14ac:dyDescent="0.45">
      <c r="D122" s="5">
        <v>14.13</v>
      </c>
      <c r="E122" s="5">
        <v>0.08</v>
      </c>
      <c r="F122" s="5">
        <f>D122*A125/(A126+D122)</f>
        <v>1.2001839695823071</v>
      </c>
      <c r="G122" s="5">
        <f>(E122-F122)</f>
        <v>-1.120183969582307</v>
      </c>
      <c r="I122" s="5">
        <f>D122/(A126+D122)</f>
        <v>1.7007203807682718E-2</v>
      </c>
      <c r="J122" s="5">
        <f>-A125*D122/(A126+D122)^2</f>
        <v>-1.4445699488605786E-3</v>
      </c>
      <c r="L122" s="5">
        <f t="array" ref="L122:M123">MMULT(TRANSPOSE(I122:J133),I122:J133)</f>
        <v>0.92718452079437141</v>
      </c>
      <c r="M122" s="5">
        <v>-5.0703407963167836E-2</v>
      </c>
      <c r="O122" s="5">
        <f t="array" ref="O122:P123">MINVERSE(L122:M123)</f>
        <v>48.289244732114504</v>
      </c>
      <c r="P122" s="5">
        <v>863.31554415958556</v>
      </c>
    </row>
    <row r="123" spans="1:16" x14ac:dyDescent="0.45">
      <c r="D123" s="5">
        <v>44.09</v>
      </c>
      <c r="E123" s="5">
        <v>2.9020000000000001</v>
      </c>
      <c r="F123" s="5">
        <f>D123*A125/(A126+D123)</f>
        <v>3.6146030753667531</v>
      </c>
      <c r="G123" s="5">
        <f t="shared" ref="G123:G133" si="8">(E123-F123)</f>
        <v>-0.71260307536675294</v>
      </c>
      <c r="I123" s="5">
        <f>D123/(A126+D123)</f>
        <v>5.1220723442951525E-2</v>
      </c>
      <c r="J123" s="5">
        <f>-A125*D123/(A126+D123)^2</f>
        <v>-4.1991967448265482E-3</v>
      </c>
      <c r="L123" s="5">
        <v>-5.0703407963167836E-2</v>
      </c>
      <c r="M123" s="5">
        <v>2.8360769042669503E-3</v>
      </c>
      <c r="O123" s="5">
        <v>863.31554415958567</v>
      </c>
      <c r="P123" s="5">
        <v>15786.962676895513</v>
      </c>
    </row>
    <row r="124" spans="1:16" x14ac:dyDescent="0.45">
      <c r="A124" s="16" t="s">
        <v>46</v>
      </c>
      <c r="D124" s="5">
        <v>75.25</v>
      </c>
      <c r="E124" s="5">
        <v>7.6950000000000003</v>
      </c>
      <c r="F124" s="5">
        <f>D124*A125/(A126+D124)</f>
        <v>5.9536544393391946</v>
      </c>
      <c r="G124" s="5">
        <f t="shared" si="8"/>
        <v>1.7413455606608057</v>
      </c>
      <c r="I124" s="5">
        <f>D124/(A126+D124)</f>
        <v>8.4366244689633565E-2</v>
      </c>
      <c r="J124" s="5">
        <f>-A125*D124/(A126+D124)^2</f>
        <v>-6.6749165079975237E-3</v>
      </c>
    </row>
    <row r="125" spans="1:16" ht="20.65" x14ac:dyDescent="0.55000000000000004">
      <c r="A125" s="5">
        <f>A110+N111</f>
        <v>70.569153116172117</v>
      </c>
      <c r="D125" s="5">
        <v>122.04</v>
      </c>
      <c r="E125" s="5">
        <v>11.87</v>
      </c>
      <c r="F125" s="5">
        <f>D125*A125/(A126+D125)</f>
        <v>9.1743302385850463</v>
      </c>
      <c r="G125" s="5">
        <f t="shared" si="8"/>
        <v>2.695669761414953</v>
      </c>
      <c r="I125" s="5">
        <f>D125/(A126+D125)</f>
        <v>0.13000482269472771</v>
      </c>
      <c r="J125" s="5">
        <f>-A125*D125/(A126+D125)^2</f>
        <v>-9.77308403810331E-3</v>
      </c>
      <c r="L125" s="14" t="s">
        <v>50</v>
      </c>
      <c r="N125" s="14" t="s">
        <v>51</v>
      </c>
    </row>
    <row r="126" spans="1:16" x14ac:dyDescent="0.45">
      <c r="A126" s="5">
        <f>A111+N112</f>
        <v>816.6944059271525</v>
      </c>
      <c r="D126" s="5">
        <v>172.74</v>
      </c>
      <c r="E126" s="5">
        <v>14.452</v>
      </c>
      <c r="F126" s="5">
        <f>D126*A125/(A126+D126)</f>
        <v>12.320286656966196</v>
      </c>
      <c r="G126" s="5">
        <f t="shared" si="8"/>
        <v>2.1317133430338036</v>
      </c>
      <c r="I126" s="5">
        <f>D126/(A126+D126)</f>
        <v>0.17458458990834613</v>
      </c>
      <c r="J126" s="5">
        <f>-A125*D126/(A126+D126)^2</f>
        <v>-1.2451847826558482E-2</v>
      </c>
      <c r="L126" s="5">
        <f t="array" ref="L126:L127">MMULT(TRANSPOSE(I122:J129),G122:G129)</f>
        <v>-0.79474075623653562</v>
      </c>
      <c r="N126" s="5">
        <f t="array" ref="N126:N127">MMULT(O122:P123,L126:L127)</f>
        <v>-5.1332920855537623</v>
      </c>
    </row>
    <row r="127" spans="1:16" x14ac:dyDescent="0.45">
      <c r="D127" s="5">
        <v>226.86</v>
      </c>
      <c r="E127" s="5">
        <v>15.651</v>
      </c>
      <c r="F127" s="5">
        <f>D127*A125/(A126+D127)</f>
        <v>15.341143676846659</v>
      </c>
      <c r="G127" s="5">
        <f t="shared" si="8"/>
        <v>0.30985632315334044</v>
      </c>
      <c r="I127" s="5">
        <f>D127/(A126+D127)</f>
        <v>0.21739163642210377</v>
      </c>
      <c r="J127" s="5">
        <f>-A125*D127/(A126+D127)^2</f>
        <v>-1.4700856600971106E-2</v>
      </c>
      <c r="L127" s="5">
        <v>3.8507517924167962E-2</v>
      </c>
      <c r="N127" s="5">
        <v>-78.195300187420798</v>
      </c>
    </row>
    <row r="128" spans="1:16" x14ac:dyDescent="0.45">
      <c r="D128" s="5">
        <v>282.10000000000002</v>
      </c>
      <c r="E128" s="5">
        <v>16.388000000000002</v>
      </c>
      <c r="F128" s="5">
        <f>D128*A125/(A126+D128)</f>
        <v>18.117636917958588</v>
      </c>
      <c r="G128" s="5">
        <f t="shared" si="8"/>
        <v>-1.7296369179585867</v>
      </c>
      <c r="I128" s="5">
        <f>D128/(A126+D128)</f>
        <v>0.25673592664677486</v>
      </c>
      <c r="J128" s="5">
        <f>-A125*D128/(A126+D128)^2</f>
        <v>-1.648865048841516E-2</v>
      </c>
    </row>
    <row r="129" spans="1:16" x14ac:dyDescent="0.45">
      <c r="D129" s="5">
        <v>351.18</v>
      </c>
      <c r="E129" s="5">
        <v>17.123000000000001</v>
      </c>
      <c r="F129" s="5">
        <f>D129*A125/(A126+D129)</f>
        <v>21.220154380952465</v>
      </c>
      <c r="G129" s="5">
        <f t="shared" si="8"/>
        <v>-4.097154380952464</v>
      </c>
      <c r="I129" s="5">
        <f>D129/(A126+D129)</f>
        <v>0.30070014225648273</v>
      </c>
      <c r="J129" s="5">
        <f>-A125*D129/(A126+D129)^2</f>
        <v>-1.8169894188327727E-2</v>
      </c>
    </row>
    <row r="130" spans="1:16" x14ac:dyDescent="0.45">
      <c r="D130" s="5">
        <v>427.38</v>
      </c>
      <c r="E130" s="5">
        <v>17.756</v>
      </c>
      <c r="F130" s="5">
        <f>D130*A125/(A126+D130)</f>
        <v>24.242798111671522</v>
      </c>
      <c r="G130" s="5">
        <f t="shared" si="8"/>
        <v>-6.4867981116715221</v>
      </c>
      <c r="I130" s="5">
        <f>D130/(A126+D130)</f>
        <v>0.34353250735151408</v>
      </c>
      <c r="J130" s="5">
        <f>-A125*D130/(A126+D130)^2</f>
        <v>-1.9486614302304903E-2</v>
      </c>
    </row>
    <row r="131" spans="1:16" x14ac:dyDescent="0.45">
      <c r="D131" s="5">
        <v>514.78</v>
      </c>
      <c r="E131" s="5">
        <v>18.236000000000001</v>
      </c>
      <c r="F131" s="5">
        <f>D131*A125/(A126+D131)</f>
        <v>27.283730336406208</v>
      </c>
      <c r="G131" s="5">
        <f t="shared" si="8"/>
        <v>-9.0477303364062074</v>
      </c>
      <c r="I131" s="5">
        <f>D131/(A126+D131)</f>
        <v>0.38662402950324876</v>
      </c>
      <c r="J131" s="5">
        <f>-A125*D131/(A126+D131)^2</f>
        <v>-2.049136672470064E-2</v>
      </c>
    </row>
    <row r="132" spans="1:16" x14ac:dyDescent="0.45">
      <c r="D132" s="5">
        <v>574.02</v>
      </c>
      <c r="E132" s="5">
        <v>18.923999999999999</v>
      </c>
      <c r="F132" s="5">
        <f>D132*A125/(A126+D132)</f>
        <v>29.127551349940489</v>
      </c>
      <c r="G132" s="5">
        <f t="shared" si="8"/>
        <v>-10.20355134994049</v>
      </c>
      <c r="I132" s="5">
        <f>D132/(A126+D132)</f>
        <v>0.4127518903619295</v>
      </c>
      <c r="J132" s="5">
        <f>-A125*D132/(A126+D132)^2</f>
        <v>-2.0944308353893784E-2</v>
      </c>
    </row>
    <row r="133" spans="1:16" x14ac:dyDescent="0.45">
      <c r="D133" s="5">
        <v>747.35</v>
      </c>
      <c r="E133" s="5">
        <v>20.062000000000001</v>
      </c>
      <c r="F133" s="5">
        <f>D133*A125/(A126+D133)</f>
        <v>33.720178520192</v>
      </c>
      <c r="G133" s="5">
        <f t="shared" si="8"/>
        <v>-13.658178520191999</v>
      </c>
      <c r="I133" s="5">
        <f>D133/(A126+D133)</f>
        <v>0.47783170168814809</v>
      </c>
      <c r="J133" s="5">
        <f>-A125*D133/(A126+D133)^2</f>
        <v>-2.1559604313282243E-2</v>
      </c>
    </row>
    <row r="134" spans="1:16" x14ac:dyDescent="0.45">
      <c r="G134" s="15">
        <f t="array" ref="G134">SUM(G122:G133^2)</f>
        <v>451.07834032237798</v>
      </c>
    </row>
    <row r="136" spans="1:16" ht="20.65" x14ac:dyDescent="0.55000000000000004">
      <c r="D136" s="12" t="s">
        <v>1</v>
      </c>
      <c r="E136" s="12" t="s">
        <v>0</v>
      </c>
      <c r="F136" s="13" t="s">
        <v>39</v>
      </c>
      <c r="G136" s="13" t="s">
        <v>47</v>
      </c>
      <c r="I136" s="37" t="s">
        <v>45</v>
      </c>
      <c r="J136" s="37"/>
      <c r="L136" s="37" t="s">
        <v>48</v>
      </c>
      <c r="M136" s="37"/>
      <c r="O136" s="37" t="s">
        <v>49</v>
      </c>
      <c r="P136" s="37"/>
    </row>
    <row r="137" spans="1:16" x14ac:dyDescent="0.45">
      <c r="D137" s="5">
        <v>14.13</v>
      </c>
      <c r="E137" s="5">
        <v>0.08</v>
      </c>
      <c r="F137" s="5">
        <f>D137*A140/(A141+D137)</f>
        <v>1.2285051286368647</v>
      </c>
      <c r="G137" s="5">
        <f>(E137-F137)</f>
        <v>-1.1485051286368646</v>
      </c>
      <c r="I137" s="5">
        <f>D137/(A141+D137)</f>
        <v>1.8774187567609599E-2</v>
      </c>
      <c r="J137" s="5">
        <f>-A140*D137/(A141+D137)^2</f>
        <v>-1.6322849053643914E-3</v>
      </c>
      <c r="L137" s="5">
        <f t="array" ref="L137:M138">MMULT(TRANSPOSE(I137:J148),I137:J148)</f>
        <v>1.0509585782129589</v>
      </c>
      <c r="M137" s="5">
        <v>-5.7000241165674183E-2</v>
      </c>
      <c r="O137" s="5">
        <f t="array" ref="O137:P138">MINVERSE(L137:M138)</f>
        <v>36.874356108886147</v>
      </c>
      <c r="P137" s="5">
        <v>662.33791465865954</v>
      </c>
    </row>
    <row r="138" spans="1:16" x14ac:dyDescent="0.45">
      <c r="D138" s="5">
        <v>44.09</v>
      </c>
      <c r="E138" s="5">
        <v>2.9020000000000001</v>
      </c>
      <c r="F138" s="5">
        <f>D138*A140/(A141+D138)</f>
        <v>3.6865669246863497</v>
      </c>
      <c r="G138" s="5">
        <f t="shared" ref="G138:G148" si="9">(E138-F138)</f>
        <v>-0.78456692468634959</v>
      </c>
      <c r="I138" s="5">
        <f>D138/(A141+D138)</f>
        <v>5.6338632465787429E-2</v>
      </c>
      <c r="J138" s="5">
        <f>-A140*D138/(A141+D138)^2</f>
        <v>-4.7107312095811416E-3</v>
      </c>
      <c r="L138" s="5">
        <v>-5.7000241165674183E-2</v>
      </c>
      <c r="M138" s="5">
        <v>3.1733759226491853E-3</v>
      </c>
      <c r="O138" s="5">
        <v>662.33791465865954</v>
      </c>
      <c r="P138" s="5">
        <v>12212.048560689063</v>
      </c>
    </row>
    <row r="139" spans="1:16" x14ac:dyDescent="0.45">
      <c r="A139" s="16" t="s">
        <v>46</v>
      </c>
      <c r="D139" s="5">
        <v>75.25</v>
      </c>
      <c r="E139" s="5">
        <v>7.6950000000000003</v>
      </c>
      <c r="F139" s="5">
        <f>D139*A140/(A141+D139)</f>
        <v>6.0510647665509465</v>
      </c>
      <c r="G139" s="5">
        <f t="shared" si="9"/>
        <v>1.6439352334490538</v>
      </c>
      <c r="I139" s="5">
        <f>D139/(A141+D139)</f>
        <v>9.2473219901845094E-2</v>
      </c>
      <c r="J139" s="5">
        <f>-A140*D139/(A141+D139)^2</f>
        <v>-7.436032462426214E-3</v>
      </c>
    </row>
    <row r="140" spans="1:16" ht="20.65" x14ac:dyDescent="0.55000000000000004">
      <c r="A140" s="5">
        <f>A125+N126</f>
        <v>65.435861030618355</v>
      </c>
      <c r="D140" s="5">
        <v>122.04</v>
      </c>
      <c r="E140" s="5">
        <v>11.87</v>
      </c>
      <c r="F140" s="5">
        <f>D140*A140/(A141+D140)</f>
        <v>9.279987890047094</v>
      </c>
      <c r="G140" s="5">
        <f t="shared" si="9"/>
        <v>2.5900121099529052</v>
      </c>
      <c r="I140" s="5">
        <f>D140/(A141+D140)</f>
        <v>0.14181807565281149</v>
      </c>
      <c r="J140" s="5">
        <f>-A140*D140/(A141+D140)^2</f>
        <v>-1.0783923505800336E-2</v>
      </c>
      <c r="L140" s="14" t="s">
        <v>50</v>
      </c>
      <c r="N140" s="14" t="s">
        <v>51</v>
      </c>
    </row>
    <row r="141" spans="1:16" x14ac:dyDescent="0.45">
      <c r="A141" s="5">
        <f>A126+N127</f>
        <v>738.4991057397317</v>
      </c>
      <c r="D141" s="5">
        <v>172.74</v>
      </c>
      <c r="E141" s="5">
        <v>14.452</v>
      </c>
      <c r="F141" s="5">
        <f>D141*A140/(A141+D141)</f>
        <v>12.404417856115902</v>
      </c>
      <c r="G141" s="5">
        <f t="shared" si="9"/>
        <v>2.0475821438840978</v>
      </c>
      <c r="I141" s="5">
        <f>D141/(A141+D141)</f>
        <v>0.18956605232582943</v>
      </c>
      <c r="J141" s="5">
        <f>-A140*D141/(A141+D141)^2</f>
        <v>-1.3612692626976498E-2</v>
      </c>
      <c r="L141" s="5">
        <f t="array" ref="L141:L142">MMULT(TRANSPOSE(I137:J144),G137:G144)</f>
        <v>-0.84159785878190729</v>
      </c>
      <c r="N141" s="5">
        <f t="array" ref="N141:N142">MMULT(O137:P138,L141:L142)</f>
        <v>-4.5144896015886538</v>
      </c>
    </row>
    <row r="142" spans="1:16" x14ac:dyDescent="0.45">
      <c r="D142" s="5">
        <v>226.86</v>
      </c>
      <c r="E142" s="5">
        <v>15.651</v>
      </c>
      <c r="F142" s="5">
        <f>D142*A140/(A141+D142)</f>
        <v>15.377468700656095</v>
      </c>
      <c r="G142" s="5">
        <f t="shared" si="9"/>
        <v>0.27353129934390452</v>
      </c>
      <c r="I142" s="5">
        <f>D142/(A141+D142)</f>
        <v>0.23500063204579461</v>
      </c>
      <c r="J142" s="5">
        <f>-A140*D142/(A141+D142)^2</f>
        <v>-1.592927296093893E-2</v>
      </c>
      <c r="L142" s="5">
        <v>4.0038308175786921E-2</v>
      </c>
      <c r="N142" s="5">
        <v>-68.472407036257664</v>
      </c>
    </row>
    <row r="143" spans="1:16" x14ac:dyDescent="0.45">
      <c r="D143" s="5">
        <v>282.10000000000002</v>
      </c>
      <c r="E143" s="5">
        <v>16.388000000000002</v>
      </c>
      <c r="F143" s="5">
        <f>D143*A140/(A141+D143)</f>
        <v>18.086882785732012</v>
      </c>
      <c r="G143" s="5">
        <f t="shared" si="9"/>
        <v>-1.6988827857320103</v>
      </c>
      <c r="I143" s="5">
        <f>D143/(A141+D143)</f>
        <v>0.27640627785533234</v>
      </c>
      <c r="J143" s="5">
        <f>-A140*D143/(A141+D143)^2</f>
        <v>-1.7721828957142395E-2</v>
      </c>
    </row>
    <row r="144" spans="1:16" x14ac:dyDescent="0.45">
      <c r="D144" s="5">
        <v>351.18</v>
      </c>
      <c r="E144" s="5">
        <v>17.123000000000001</v>
      </c>
      <c r="F144" s="5">
        <f>D144*A140/(A141+D144)</f>
        <v>21.088562270938173</v>
      </c>
      <c r="G144" s="5">
        <f t="shared" si="9"/>
        <v>-3.9655622709381717</v>
      </c>
      <c r="I144" s="5">
        <f>D144/(A141+D144)</f>
        <v>0.32227836447465003</v>
      </c>
      <c r="J144" s="5">
        <f>-A140*D144/(A141+D144)^2</f>
        <v>-1.9353002328719646E-2</v>
      </c>
    </row>
    <row r="145" spans="1:16" x14ac:dyDescent="0.45">
      <c r="D145" s="5">
        <v>427.38</v>
      </c>
      <c r="E145" s="5">
        <v>17.756</v>
      </c>
      <c r="F145" s="5">
        <f>D145*A140/(A141+D145)</f>
        <v>23.987031030564449</v>
      </c>
      <c r="G145" s="5">
        <f t="shared" si="9"/>
        <v>-6.2310310305644485</v>
      </c>
      <c r="I145" s="5">
        <f>D145/(A141+D145)</f>
        <v>0.36657317031926245</v>
      </c>
      <c r="J145" s="5">
        <f>-A140*D145/(A141+D145)^2</f>
        <v>-2.0574200972016787E-2</v>
      </c>
    </row>
    <row r="146" spans="1:16" x14ac:dyDescent="0.45">
      <c r="D146" s="5">
        <v>514.78</v>
      </c>
      <c r="E146" s="5">
        <v>18.236000000000001</v>
      </c>
      <c r="F146" s="5">
        <f>D146*A140/(A141+D146)</f>
        <v>26.877550568801304</v>
      </c>
      <c r="G146" s="5">
        <f t="shared" si="9"/>
        <v>-8.6415505688013035</v>
      </c>
      <c r="I146" s="5">
        <f>D146/(A141+D146)</f>
        <v>0.41074649504840965</v>
      </c>
      <c r="J146" s="5">
        <f>-A140*D146/(A141+D146)^2</f>
        <v>-2.1445782065390117E-2</v>
      </c>
    </row>
    <row r="147" spans="1:16" x14ac:dyDescent="0.45">
      <c r="D147" s="5">
        <v>574.02</v>
      </c>
      <c r="E147" s="5">
        <v>18.923999999999999</v>
      </c>
      <c r="F147" s="5">
        <f>D147*A140/(A141+D147)</f>
        <v>28.617863758734394</v>
      </c>
      <c r="G147" s="5">
        <f t="shared" si="9"/>
        <v>-9.6938637587343948</v>
      </c>
      <c r="I147" s="5">
        <f>D147/(A141+D147)</f>
        <v>0.43734220514564176</v>
      </c>
      <c r="J147" s="5">
        <f>-A140*D147/(A141+D147)^2</f>
        <v>-2.1803769281213973E-2</v>
      </c>
    </row>
    <row r="148" spans="1:16" x14ac:dyDescent="0.45">
      <c r="D148" s="5">
        <v>747.35</v>
      </c>
      <c r="E148" s="5">
        <v>20.062000000000001</v>
      </c>
      <c r="F148" s="5">
        <f>D148*A140/(A141+D148)</f>
        <v>32.912824426330936</v>
      </c>
      <c r="G148" s="5">
        <f t="shared" si="9"/>
        <v>-12.850824426330934</v>
      </c>
      <c r="I148" s="5">
        <f>D148/(A141+D148)</f>
        <v>0.50297839606527939</v>
      </c>
      <c r="J148" s="5">
        <f>-A140*D148/(A141+D148)^2</f>
        <v>-2.2150852532192525E-2</v>
      </c>
    </row>
    <row r="149" spans="1:16" x14ac:dyDescent="0.45">
      <c r="G149" s="15">
        <f t="array" ref="G149">SUM(G137:G148^2)</f>
        <v>406.84142086960861</v>
      </c>
    </row>
    <row r="151" spans="1:16" ht="20.65" x14ac:dyDescent="0.55000000000000004">
      <c r="D151" s="12" t="s">
        <v>1</v>
      </c>
      <c r="E151" s="12" t="s">
        <v>0</v>
      </c>
      <c r="F151" s="13" t="s">
        <v>39</v>
      </c>
      <c r="G151" s="13" t="s">
        <v>47</v>
      </c>
      <c r="I151" s="37" t="s">
        <v>45</v>
      </c>
      <c r="J151" s="37"/>
      <c r="L151" s="37" t="s">
        <v>48</v>
      </c>
      <c r="M151" s="37"/>
      <c r="O151" s="37" t="s">
        <v>49</v>
      </c>
      <c r="P151" s="37"/>
    </row>
    <row r="152" spans="1:16" x14ac:dyDescent="0.45">
      <c r="D152" s="5">
        <v>14.13</v>
      </c>
      <c r="E152" s="5">
        <v>0.08</v>
      </c>
      <c r="F152" s="5">
        <f>D152*A155/(A156+D152)</f>
        <v>1.2582190307037897</v>
      </c>
      <c r="G152" s="5">
        <f>(E152-F152)</f>
        <v>-1.1782190307037896</v>
      </c>
      <c r="I152" s="5">
        <f>D152/(A156+D152)</f>
        <v>2.0653163269141944E-2</v>
      </c>
      <c r="J152" s="5">
        <f>-A155*D152/(A156+D152)^2</f>
        <v>-1.8390801889219309E-3</v>
      </c>
      <c r="L152" s="5">
        <f t="array" ref="L152:M153">MMULT(TRANSPOSE(I152:J163),I152:J163)</f>
        <v>1.1815750346132774</v>
      </c>
      <c r="M152" s="5">
        <v>-6.3579009720104357E-2</v>
      </c>
      <c r="O152" s="5">
        <f t="array" ref="O152:P153">MINVERSE(L152:M153)</f>
        <v>28.615926759718494</v>
      </c>
      <c r="P152" s="5">
        <v>516.0801465146119</v>
      </c>
    </row>
    <row r="153" spans="1:16" x14ac:dyDescent="0.45">
      <c r="D153" s="5">
        <v>44.09</v>
      </c>
      <c r="E153" s="5">
        <v>2.9020000000000001</v>
      </c>
      <c r="F153" s="5">
        <f>D153*A155/(A156+D153)</f>
        <v>3.7613225838053812</v>
      </c>
      <c r="G153" s="5">
        <f t="shared" ref="G153:G163" si="10">(E153-F153)</f>
        <v>-0.85932258380538107</v>
      </c>
      <c r="I153" s="5">
        <f>D153/(A156+D153)</f>
        <v>6.1740609175010619E-2</v>
      </c>
      <c r="J153" s="5">
        <f>-A155*D153/(A156+D153)^2</f>
        <v>-5.267097927599663E-3</v>
      </c>
      <c r="L153" s="5">
        <v>-6.3579009720104357E-2</v>
      </c>
      <c r="M153" s="5">
        <v>3.5253677125407965E-3</v>
      </c>
      <c r="O153" s="5">
        <v>516.0801465146119</v>
      </c>
      <c r="P153" s="5">
        <v>9591.0178479613314</v>
      </c>
    </row>
    <row r="154" spans="1:16" x14ac:dyDescent="0.45">
      <c r="A154" s="16" t="s">
        <v>46</v>
      </c>
      <c r="D154" s="5">
        <v>75.25</v>
      </c>
      <c r="E154" s="5">
        <v>7.6950000000000003</v>
      </c>
      <c r="F154" s="5">
        <f>D154*A155/(A156+D154)</f>
        <v>6.1511827862183983</v>
      </c>
      <c r="G154" s="5">
        <f t="shared" si="10"/>
        <v>1.543817213781602</v>
      </c>
      <c r="I154" s="5">
        <f>D154/(A156+D154)</f>
        <v>0.10096921067156561</v>
      </c>
      <c r="J154" s="5">
        <f>-A155*D154/(A156+D154)^2</f>
        <v>-8.2535557557607084E-3</v>
      </c>
    </row>
    <row r="155" spans="1:16" ht="20.65" x14ac:dyDescent="0.55000000000000004">
      <c r="A155" s="5">
        <f>A140+N141</f>
        <v>60.921371429029705</v>
      </c>
      <c r="D155" s="5">
        <v>122.04</v>
      </c>
      <c r="E155" s="5">
        <v>11.87</v>
      </c>
      <c r="F155" s="5">
        <f>D155*A155/(A156+D155)</f>
        <v>9.3866390057413174</v>
      </c>
      <c r="G155" s="5">
        <f t="shared" si="10"/>
        <v>2.4833609942586818</v>
      </c>
      <c r="I155" s="5">
        <f>D155/(A156+D155)</f>
        <v>0.15407793333536943</v>
      </c>
      <c r="J155" s="5">
        <f>-A155*D155/(A156+D155)^2</f>
        <v>-1.1850818903390601E-2</v>
      </c>
      <c r="L155" s="14" t="s">
        <v>50</v>
      </c>
      <c r="N155" s="14" t="s">
        <v>51</v>
      </c>
    </row>
    <row r="156" spans="1:16" x14ac:dyDescent="0.45">
      <c r="A156" s="5">
        <f>A141+N142</f>
        <v>670.02669870347404</v>
      </c>
      <c r="D156" s="5">
        <v>172.74</v>
      </c>
      <c r="E156" s="5">
        <v>14.452</v>
      </c>
      <c r="F156" s="5">
        <f>D156*A155/(A156+D156)</f>
        <v>12.486916861855367</v>
      </c>
      <c r="G156" s="5">
        <f t="shared" si="10"/>
        <v>1.9650831381446334</v>
      </c>
      <c r="I156" s="5">
        <f>D156/(A156+D156)</f>
        <v>0.20496775710970311</v>
      </c>
      <c r="J156" s="5">
        <f>-A155*D156/(A156+D156)^2</f>
        <v>-1.4816576024023543E-2</v>
      </c>
      <c r="L156" s="5">
        <f t="array" ref="L156:L157">MMULT(TRANSPOSE(I152:J159),G152:G159)</f>
        <v>-0.88354902317208084</v>
      </c>
      <c r="N156" s="5">
        <f t="array" ref="N156:N157">MMULT(O152:P153,L156:L157)</f>
        <v>-3.9808706870495421</v>
      </c>
    </row>
    <row r="157" spans="1:16" x14ac:dyDescent="0.45">
      <c r="D157" s="5">
        <v>226.86</v>
      </c>
      <c r="E157" s="5">
        <v>15.651</v>
      </c>
      <c r="F157" s="5">
        <f>D157*A155/(A156+D157)</f>
        <v>15.409552112177117</v>
      </c>
      <c r="G157" s="5">
        <f t="shared" si="10"/>
        <v>0.24144788782288273</v>
      </c>
      <c r="I157" s="5">
        <f>D157/(A156+D157)</f>
        <v>0.25294164840212863</v>
      </c>
      <c r="J157" s="5">
        <f>-A155*D157/(A156+D157)^2</f>
        <v>-1.7181158037523507E-2</v>
      </c>
      <c r="L157" s="5">
        <v>4.1277897614417136E-2</v>
      </c>
      <c r="N157" s="5">
        <v>-60.085056585294467</v>
      </c>
    </row>
    <row r="158" spans="1:16" x14ac:dyDescent="0.45">
      <c r="D158" s="5">
        <v>282.10000000000002</v>
      </c>
      <c r="E158" s="5">
        <v>16.388000000000002</v>
      </c>
      <c r="F158" s="5">
        <f>D158*A155/(A156+D158)</f>
        <v>18.050033575921795</v>
      </c>
      <c r="G158" s="5">
        <f t="shared" si="10"/>
        <v>-1.662033575921793</v>
      </c>
      <c r="I158" s="5">
        <f>D158/(A156+D158)</f>
        <v>0.29628409788753957</v>
      </c>
      <c r="J158" s="5">
        <f>-A155*D158/(A156+D158)^2</f>
        <v>-1.8957596295220803E-2</v>
      </c>
    </row>
    <row r="159" spans="1:16" x14ac:dyDescent="0.45">
      <c r="D159" s="5">
        <v>351.18</v>
      </c>
      <c r="E159" s="5">
        <v>17.123000000000001</v>
      </c>
      <c r="F159" s="5">
        <f>D159*A155/(A156+D159)</f>
        <v>20.950085076418887</v>
      </c>
      <c r="G159" s="5">
        <f t="shared" si="10"/>
        <v>-3.8270850764188857</v>
      </c>
      <c r="I159" s="5">
        <f>D159/(A156+D159)</f>
        <v>0.34388728593913337</v>
      </c>
      <c r="J159" s="5">
        <f>-A155*D159/(A156+D159)^2</f>
        <v>-2.0515029036743643E-2</v>
      </c>
    </row>
    <row r="160" spans="1:16" x14ac:dyDescent="0.45">
      <c r="D160" s="5">
        <v>427.38</v>
      </c>
      <c r="E160" s="5">
        <v>17.756</v>
      </c>
      <c r="F160" s="5">
        <f>D160*A155/(A156+D160)</f>
        <v>23.725548378827565</v>
      </c>
      <c r="G160" s="5">
        <f t="shared" si="10"/>
        <v>-5.9695483788275645</v>
      </c>
      <c r="I160" s="5">
        <f>D160/(A156+D160)</f>
        <v>0.38944540843875486</v>
      </c>
      <c r="J160" s="5">
        <f>-A155*D160/(A156+D160)^2</f>
        <v>-2.1619649676695069E-2</v>
      </c>
    </row>
    <row r="161" spans="1:16" x14ac:dyDescent="0.45">
      <c r="D161" s="5">
        <v>514.78</v>
      </c>
      <c r="E161" s="5">
        <v>18.236000000000001</v>
      </c>
      <c r="F161" s="5">
        <f>D161*A155/(A156+D161)</f>
        <v>26.469384093248419</v>
      </c>
      <c r="G161" s="5">
        <f t="shared" si="10"/>
        <v>-8.2333840932484179</v>
      </c>
      <c r="I161" s="5">
        <f>D161/(A156+D161)</f>
        <v>0.43448437670323797</v>
      </c>
      <c r="J161" s="5">
        <f>-A155*D161/(A156+D161)^2</f>
        <v>-2.2340677278592101E-2</v>
      </c>
    </row>
    <row r="162" spans="1:16" x14ac:dyDescent="0.45">
      <c r="D162" s="5">
        <v>574.02</v>
      </c>
      <c r="E162" s="5">
        <v>18.923999999999999</v>
      </c>
      <c r="F162" s="5">
        <f>D162*A155/(A156+D162)</f>
        <v>28.109946084931462</v>
      </c>
      <c r="G162" s="5">
        <f t="shared" si="10"/>
        <v>-9.1859460849314623</v>
      </c>
      <c r="I162" s="5">
        <f>D162/(A156+D162)</f>
        <v>0.46141354709452198</v>
      </c>
      <c r="J162" s="5">
        <f>-A155*D162/(A156+D162)^2</f>
        <v>-2.2595571463858398E-2</v>
      </c>
    </row>
    <row r="163" spans="1:16" x14ac:dyDescent="0.45">
      <c r="D163" s="5">
        <v>747.35</v>
      </c>
      <c r="E163" s="5">
        <v>20.062000000000001</v>
      </c>
      <c r="F163" s="5">
        <f>D163*A155/(A156+D163)</f>
        <v>32.122432222240505</v>
      </c>
      <c r="G163" s="5">
        <f t="shared" si="10"/>
        <v>-12.060432222240504</v>
      </c>
      <c r="I163" s="5">
        <f>D163/(A156+D163)</f>
        <v>0.52727690576797837</v>
      </c>
      <c r="J163" s="5">
        <f>-A155*D163/(A156+D163)^2</f>
        <v>-2.2663299214403663E-2</v>
      </c>
    </row>
    <row r="164" spans="1:16" x14ac:dyDescent="0.45">
      <c r="G164" s="15">
        <f t="array" ref="G164">SUM(G152:G163^2)</f>
        <v>365.26562575336197</v>
      </c>
    </row>
    <row r="166" spans="1:16" ht="20.65" x14ac:dyDescent="0.55000000000000004">
      <c r="D166" s="12" t="s">
        <v>1</v>
      </c>
      <c r="E166" s="12" t="s">
        <v>0</v>
      </c>
      <c r="F166" s="13" t="s">
        <v>39</v>
      </c>
      <c r="G166" s="13" t="s">
        <v>47</v>
      </c>
      <c r="I166" s="37" t="s">
        <v>45</v>
      </c>
      <c r="J166" s="37"/>
      <c r="L166" s="37" t="s">
        <v>48</v>
      </c>
      <c r="M166" s="37"/>
      <c r="O166" s="37" t="s">
        <v>49</v>
      </c>
      <c r="P166" s="37"/>
    </row>
    <row r="167" spans="1:16" x14ac:dyDescent="0.45">
      <c r="D167" s="5">
        <v>14.13</v>
      </c>
      <c r="E167" s="5">
        <v>0.08</v>
      </c>
      <c r="F167" s="5">
        <f>D167*A170/(A171+D167)</f>
        <v>1.289225821499224</v>
      </c>
      <c r="G167" s="5">
        <f>(E167-F167)</f>
        <v>-1.209225821499224</v>
      </c>
      <c r="I167" s="5">
        <f>D167/(A171+D167)</f>
        <v>2.2641631258938415E-2</v>
      </c>
      <c r="J167" s="5">
        <f>-A170*D167/(A171+D167)^2</f>
        <v>-2.0658298414640754E-3</v>
      </c>
      <c r="L167" s="5">
        <f t="array" ref="L167:M168">MMULT(TRANSPOSE(I167:J178),I167:J178)</f>
        <v>1.3181102260776454</v>
      </c>
      <c r="M167" s="5">
        <v>-7.0391871546736956E-2</v>
      </c>
      <c r="O167" s="5">
        <f t="array" ref="O167:P168">MINVERSE(L167:M168)</f>
        <v>22.554203812158686</v>
      </c>
      <c r="P167" s="5">
        <v>408.12846788383928</v>
      </c>
    </row>
    <row r="168" spans="1:16" x14ac:dyDescent="0.45">
      <c r="D168" s="5">
        <v>44.09</v>
      </c>
      <c r="E168" s="5">
        <v>2.9020000000000001</v>
      </c>
      <c r="F168" s="5">
        <f>D168*A170/(A171+D168)</f>
        <v>3.8385095093920123</v>
      </c>
      <c r="G168" s="5">
        <f t="shared" ref="G168:G178" si="11">(E168-F168)</f>
        <v>-0.93650950939201216</v>
      </c>
      <c r="I168" s="5">
        <f>D168/(A171+D168)</f>
        <v>6.7412640552386618E-2</v>
      </c>
      <c r="J168" s="5">
        <f>-A170*D168/(A171+D168)^2</f>
        <v>-5.8689966390011701E-3</v>
      </c>
      <c r="L168" s="5">
        <v>-7.0391871546736956E-2</v>
      </c>
      <c r="M168" s="5">
        <v>3.8900315526048234E-3</v>
      </c>
      <c r="O168" s="5">
        <v>408.12846788383933</v>
      </c>
      <c r="P168" s="5">
        <v>7642.3356170308807</v>
      </c>
    </row>
    <row r="169" spans="1:16" x14ac:dyDescent="0.45">
      <c r="A169" s="16" t="s">
        <v>46</v>
      </c>
      <c r="D169" s="5">
        <v>75.25</v>
      </c>
      <c r="E169" s="5">
        <v>7.6950000000000003</v>
      </c>
      <c r="F169" s="5">
        <f>D169*A170/(A171+D169)</f>
        <v>6.253393091001807</v>
      </c>
      <c r="G169" s="5">
        <f t="shared" si="11"/>
        <v>1.4416069089981933</v>
      </c>
      <c r="I169" s="5">
        <f>D169/(A171+D169)</f>
        <v>0.10982328939006693</v>
      </c>
      <c r="J169" s="5">
        <f>-A170*D169/(A171+D169)^2</f>
        <v>-9.1264876957200883E-3</v>
      </c>
    </row>
    <row r="170" spans="1:16" ht="20.65" x14ac:dyDescent="0.55000000000000004">
      <c r="A170" s="5">
        <f>A155+N156</f>
        <v>56.940500741980159</v>
      </c>
      <c r="D170" s="5">
        <v>122.04</v>
      </c>
      <c r="E170" s="5">
        <v>11.87</v>
      </c>
      <c r="F170" s="5">
        <f>D170*A170/(A171+D170)</f>
        <v>9.4934330462748537</v>
      </c>
      <c r="G170" s="5">
        <f t="shared" si="11"/>
        <v>2.3765669537251455</v>
      </c>
      <c r="I170" s="5">
        <f>D170/(A171+D170)</f>
        <v>0.16672549279630222</v>
      </c>
      <c r="J170" s="5">
        <f>-A170*D170/(A171+D170)^2</f>
        <v>-1.2969496091190393E-2</v>
      </c>
      <c r="L170" s="14" t="s">
        <v>50</v>
      </c>
      <c r="N170" s="14" t="s">
        <v>51</v>
      </c>
    </row>
    <row r="171" spans="1:16" x14ac:dyDescent="0.45">
      <c r="A171" s="5">
        <f>A156+N157</f>
        <v>609.94164211817952</v>
      </c>
      <c r="D171" s="5">
        <v>172.74</v>
      </c>
      <c r="E171" s="5">
        <v>14.452</v>
      </c>
      <c r="F171" s="5">
        <f>D171*A170/(A171+D171)</f>
        <v>12.566925770164545</v>
      </c>
      <c r="G171" s="5">
        <f t="shared" si="11"/>
        <v>1.885074229835455</v>
      </c>
      <c r="I171" s="5">
        <f>D171/(A171+D171)</f>
        <v>0.22070276176723902</v>
      </c>
      <c r="J171" s="5">
        <f>-A170*D171/(A171+D171)^2</f>
        <v>-1.605624189185598E-2</v>
      </c>
      <c r="L171" s="5">
        <f t="array" ref="L171:L172">MMULT(TRANSPOSE(I167:J174),G167:G174)</f>
        <v>-0.91924089779843376</v>
      </c>
      <c r="N171" s="5">
        <f t="array" ref="N171:N172">MMULT(O167:P168,L171:L172)</f>
        <v>-3.5161873314245469</v>
      </c>
    </row>
    <row r="172" spans="1:16" x14ac:dyDescent="0.45">
      <c r="D172" s="5">
        <v>226.86</v>
      </c>
      <c r="E172" s="5">
        <v>15.651</v>
      </c>
      <c r="F172" s="5">
        <f>D172*A170/(A171+D172)</f>
        <v>15.436778978621206</v>
      </c>
      <c r="G172" s="5">
        <f t="shared" si="11"/>
        <v>0.21422102137879406</v>
      </c>
      <c r="I172" s="5">
        <f>D172/(A171+D172)</f>
        <v>0.27110367449298228</v>
      </c>
      <c r="J172" s="5">
        <f>-A170*D172/(A171+D172)^2</f>
        <v>-1.8447357416204863E-2</v>
      </c>
      <c r="L172" s="5">
        <v>4.2184166469106013E-2</v>
      </c>
      <c r="N172" s="5">
        <v>-52.782821353031011</v>
      </c>
    </row>
    <row r="173" spans="1:16" x14ac:dyDescent="0.45">
      <c r="D173" s="5">
        <v>282.10000000000002</v>
      </c>
      <c r="E173" s="5">
        <v>16.388000000000002</v>
      </c>
      <c r="F173" s="5">
        <f>D173*A170/(A171+D173)</f>
        <v>18.006911898384846</v>
      </c>
      <c r="G173" s="5">
        <f t="shared" si="11"/>
        <v>-1.6189118983848445</v>
      </c>
      <c r="I173" s="5">
        <f>D173/(A171+D173)</f>
        <v>0.31624084199717978</v>
      </c>
      <c r="J173" s="5">
        <f>-A170*D173/(A171+D173)^2</f>
        <v>-2.0186178590975747E-2</v>
      </c>
    </row>
    <row r="174" spans="1:16" x14ac:dyDescent="0.45">
      <c r="D174" s="5">
        <v>351.18</v>
      </c>
      <c r="E174" s="5">
        <v>17.123000000000001</v>
      </c>
      <c r="F174" s="5">
        <f>D174*A170/(A171+D174)</f>
        <v>20.805238561166263</v>
      </c>
      <c r="G174" s="5">
        <f t="shared" si="11"/>
        <v>-3.6822385611662618</v>
      </c>
      <c r="I174" s="5">
        <f>D174/(A171+D174)</f>
        <v>0.36538559180297692</v>
      </c>
      <c r="J174" s="5">
        <f>-A170*D174/(A171+D174)^2</f>
        <v>-2.1646831836305742E-2</v>
      </c>
    </row>
    <row r="175" spans="1:16" x14ac:dyDescent="0.45">
      <c r="D175" s="5">
        <v>427.38</v>
      </c>
      <c r="E175" s="5">
        <v>17.756</v>
      </c>
      <c r="F175" s="5">
        <f>D175*A170/(A171+D175)</f>
        <v>23.459677518552173</v>
      </c>
      <c r="G175" s="5">
        <f t="shared" si="11"/>
        <v>-5.7036775185521726</v>
      </c>
      <c r="I175" s="5">
        <f>D175/(A171+D175)</f>
        <v>0.41200335811687383</v>
      </c>
      <c r="J175" s="5">
        <f>-A170*D175/(A171+D175)^2</f>
        <v>-2.2615625246811797E-2</v>
      </c>
    </row>
    <row r="176" spans="1:16" x14ac:dyDescent="0.45">
      <c r="D176" s="5">
        <v>514.78</v>
      </c>
      <c r="E176" s="5">
        <v>18.236000000000001</v>
      </c>
      <c r="F176" s="5">
        <f>D176*A170/(A171+D176)</f>
        <v>26.061409218332283</v>
      </c>
      <c r="G176" s="5">
        <f t="shared" si="11"/>
        <v>-7.8254092183322825</v>
      </c>
      <c r="I176" s="5">
        <f>D176/(A171+D176)</f>
        <v>0.45769546945901995</v>
      </c>
      <c r="J176" s="5">
        <f>-A170*D176/(A171+D176)^2</f>
        <v>-2.3171430372097256E-2</v>
      </c>
    </row>
    <row r="177" spans="1:16" x14ac:dyDescent="0.45">
      <c r="D177" s="5">
        <v>574.02</v>
      </c>
      <c r="E177" s="5">
        <v>18.923999999999999</v>
      </c>
      <c r="F177" s="5">
        <f>D177*A170/(A171+D177)</f>
        <v>27.606457061764278</v>
      </c>
      <c r="G177" s="5">
        <f t="shared" si="11"/>
        <v>-8.6824570617642784</v>
      </c>
      <c r="I177" s="5">
        <f>D177/(A171+D177)</f>
        <v>0.48482989615528693</v>
      </c>
      <c r="J177" s="5">
        <f>-A170*D177/(A171+D177)^2</f>
        <v>-2.3317019808491976E-2</v>
      </c>
    </row>
    <row r="178" spans="1:16" x14ac:dyDescent="0.45">
      <c r="D178" s="5">
        <v>747.35</v>
      </c>
      <c r="E178" s="5">
        <v>20.062000000000001</v>
      </c>
      <c r="F178" s="5">
        <f>D178*A170/(A171+D178)</f>
        <v>31.352497804457602</v>
      </c>
      <c r="G178" s="5">
        <f t="shared" si="11"/>
        <v>-11.290497804457601</v>
      </c>
      <c r="I178" s="5">
        <f>D178/(A171+D178)</f>
        <v>0.55061858248363715</v>
      </c>
      <c r="J178" s="5">
        <f>-A170*D178/(A171+D178)^2</f>
        <v>-2.3099308086454527E-2</v>
      </c>
    </row>
    <row r="179" spans="1:16" x14ac:dyDescent="0.45">
      <c r="G179" s="15">
        <f t="array" ref="G179">SUM(G167:G178^2)</f>
        <v>326.47409814007364</v>
      </c>
    </row>
    <row r="181" spans="1:16" ht="20.65" x14ac:dyDescent="0.55000000000000004">
      <c r="D181" s="12" t="s">
        <v>1</v>
      </c>
      <c r="E181" s="12" t="s">
        <v>0</v>
      </c>
      <c r="F181" s="13" t="s">
        <v>39</v>
      </c>
      <c r="G181" s="13" t="s">
        <v>47</v>
      </c>
      <c r="I181" s="37" t="s">
        <v>45</v>
      </c>
      <c r="J181" s="37"/>
      <c r="L181" s="37" t="s">
        <v>48</v>
      </c>
      <c r="M181" s="37"/>
      <c r="O181" s="37" t="s">
        <v>49</v>
      </c>
      <c r="P181" s="37"/>
    </row>
    <row r="182" spans="1:16" x14ac:dyDescent="0.45">
      <c r="D182" s="5">
        <v>14.13</v>
      </c>
      <c r="E182" s="5">
        <v>0.08</v>
      </c>
      <c r="F182" s="5">
        <f>D182*A185/(A186+D182)</f>
        <v>1.3213728696460478</v>
      </c>
      <c r="G182" s="5">
        <f>(E182-F182)</f>
        <v>-1.2413728696460478</v>
      </c>
      <c r="I182" s="5">
        <f>D182/(A186+D182)</f>
        <v>2.4733548927274935E-2</v>
      </c>
      <c r="J182" s="5">
        <f>-A185*D182/(A186+D182)^2</f>
        <v>-2.312968189848847E-3</v>
      </c>
      <c r="L182" s="5">
        <f t="array" ref="L182:M183">MMULT(TRANSPOSE(I182:J193),I182:J193)</f>
        <v>1.4594049054056146</v>
      </c>
      <c r="M182" s="5">
        <v>-7.7381337849451767E-2</v>
      </c>
      <c r="O182" s="5">
        <f t="array" ref="O182:P183">MINVERSE(L182:M183)</f>
        <v>18.046674630905237</v>
      </c>
      <c r="P182" s="5">
        <v>327.43560898232357</v>
      </c>
    </row>
    <row r="183" spans="1:16" x14ac:dyDescent="0.45">
      <c r="D183" s="5">
        <v>44.09</v>
      </c>
      <c r="E183" s="5">
        <v>2.9020000000000001</v>
      </c>
      <c r="F183" s="5">
        <f>D183*A185/(A186+D183)</f>
        <v>3.9176425747892845</v>
      </c>
      <c r="G183" s="5">
        <f t="shared" ref="G183:G193" si="12">(E183-F183)</f>
        <v>-1.0156425747892843</v>
      </c>
      <c r="I183" s="5">
        <f>D183/(A186+D183)</f>
        <v>7.333070515446688E-2</v>
      </c>
      <c r="J183" s="5">
        <f>-A185*D183/(A186+D183)^2</f>
        <v>-6.5158424257759006E-3</v>
      </c>
      <c r="L183" s="5">
        <v>-7.7381337849451767E-2</v>
      </c>
      <c r="M183" s="5">
        <v>4.2648868613083448E-3</v>
      </c>
      <c r="O183" s="5">
        <v>327.43560898232357</v>
      </c>
      <c r="P183" s="5">
        <v>6175.405430221097</v>
      </c>
    </row>
    <row r="184" spans="1:16" x14ac:dyDescent="0.45">
      <c r="A184" s="16" t="s">
        <v>46</v>
      </c>
      <c r="D184" s="5">
        <v>75.25</v>
      </c>
      <c r="E184" s="5">
        <v>7.6950000000000003</v>
      </c>
      <c r="F184" s="5">
        <f>D184*A185/(A186+D184)</f>
        <v>6.3569315482986362</v>
      </c>
      <c r="G184" s="5">
        <f t="shared" si="12"/>
        <v>1.3380684517013641</v>
      </c>
      <c r="I184" s="5">
        <f>D184/(A186+D184)</f>
        <v>0.11898948517029756</v>
      </c>
      <c r="J184" s="5">
        <f>-A185*D184/(A186+D184)^2</f>
        <v>-1.0051933716875447E-2</v>
      </c>
    </row>
    <row r="185" spans="1:16" ht="20.65" x14ac:dyDescent="0.55000000000000004">
      <c r="A185" s="5">
        <f>A170+N171</f>
        <v>53.424313410555612</v>
      </c>
      <c r="D185" s="5">
        <v>122.04</v>
      </c>
      <c r="E185" s="5">
        <v>11.87</v>
      </c>
      <c r="F185" s="5">
        <f>D185*A185/(A186+D185)</f>
        <v>9.5994030161584192</v>
      </c>
      <c r="G185" s="5">
        <f t="shared" si="12"/>
        <v>2.27059698384158</v>
      </c>
      <c r="I185" s="5">
        <f>D185/(A186+D185)</f>
        <v>0.17968229076504635</v>
      </c>
      <c r="J185" s="5">
        <f>-A185*D185/(A186+D185)^2</f>
        <v>-1.4133421205508357E-2</v>
      </c>
      <c r="L185" s="14" t="s">
        <v>50</v>
      </c>
      <c r="N185" s="14" t="s">
        <v>51</v>
      </c>
    </row>
    <row r="186" spans="1:16" x14ac:dyDescent="0.45">
      <c r="A186" s="5">
        <f>A171+N172</f>
        <v>557.15882076514845</v>
      </c>
      <c r="D186" s="5">
        <v>172.74</v>
      </c>
      <c r="E186" s="5">
        <v>14.452</v>
      </c>
      <c r="F186" s="5">
        <f>D186*A185/(A186+D186)</f>
        <v>12.643555018852039</v>
      </c>
      <c r="G186" s="5">
        <f t="shared" si="12"/>
        <v>1.8084449811479608</v>
      </c>
      <c r="I186" s="5">
        <f>D186/(A186+D186)</f>
        <v>0.23666293886996245</v>
      </c>
      <c r="J186" s="5">
        <f>-A185*D186/(A186+D186)^2</f>
        <v>-1.7322339287516423E-2</v>
      </c>
      <c r="L186" s="5">
        <f t="array" ref="L186:L187">MMULT(TRANSPOSE(I182:J189),G182:G189)</f>
        <v>-0.94733126288286074</v>
      </c>
      <c r="N186" s="5">
        <f t="array" ref="N186:N187">MMULT(O182:P183,L186:L187)</f>
        <v>-3.1081388937036554</v>
      </c>
    </row>
    <row r="187" spans="1:16" x14ac:dyDescent="0.45">
      <c r="D187" s="5">
        <v>226.86</v>
      </c>
      <c r="E187" s="5">
        <v>15.651</v>
      </c>
      <c r="F187" s="5">
        <f>D187*A185/(A186+D187)</f>
        <v>15.458608160057326</v>
      </c>
      <c r="G187" s="5">
        <f t="shared" si="12"/>
        <v>0.19239183994267428</v>
      </c>
      <c r="I187" s="5">
        <f>D187/(A186+D187)</f>
        <v>0.2893552986120923</v>
      </c>
      <c r="J187" s="5">
        <f>-A185*D187/(A186+D187)^2</f>
        <v>-1.9717139117873199E-2</v>
      </c>
      <c r="L187" s="5">
        <v>4.2719972390000582E-2</v>
      </c>
      <c r="N187" s="5">
        <v>-46.376839493938235</v>
      </c>
    </row>
    <row r="188" spans="1:16" x14ac:dyDescent="0.45">
      <c r="D188" s="5">
        <v>282.10000000000002</v>
      </c>
      <c r="E188" s="5">
        <v>16.388000000000002</v>
      </c>
      <c r="F188" s="5">
        <f>D188*A185/(A186+D188)</f>
        <v>17.95751017472486</v>
      </c>
      <c r="G188" s="5">
        <f t="shared" si="12"/>
        <v>-1.5695101747248579</v>
      </c>
      <c r="I188" s="5">
        <f>D188/(A186+D188)</f>
        <v>0.33612991966269801</v>
      </c>
      <c r="J188" s="5">
        <f>-A185*D188/(A186+D188)^2</f>
        <v>-2.139686796303562E-2</v>
      </c>
    </row>
    <row r="189" spans="1:16" x14ac:dyDescent="0.45">
      <c r="D189" s="5">
        <v>351.18</v>
      </c>
      <c r="E189" s="5">
        <v>17.123000000000001</v>
      </c>
      <c r="F189" s="5">
        <f>D189*A185/(A186+D189)</f>
        <v>20.654793073486537</v>
      </c>
      <c r="G189" s="5">
        <f t="shared" si="12"/>
        <v>-3.5317930734865364</v>
      </c>
      <c r="I189" s="5">
        <f>D189/(A186+D189)</f>
        <v>0.38661784784688596</v>
      </c>
      <c r="J189" s="5">
        <f>-A185*D189/(A186+D189)^2</f>
        <v>-2.2739084360709986E-2</v>
      </c>
    </row>
    <row r="190" spans="1:16" x14ac:dyDescent="0.45">
      <c r="D190" s="5">
        <v>427.38</v>
      </c>
      <c r="E190" s="5">
        <v>17.756</v>
      </c>
      <c r="F190" s="5">
        <f>D190*A185/(A186+D190)</f>
        <v>23.191043952597688</v>
      </c>
      <c r="G190" s="5">
        <f t="shared" si="12"/>
        <v>-5.4350439525976881</v>
      </c>
      <c r="I190" s="5">
        <f>D190/(A186+D190)</f>
        <v>0.43409156752991773</v>
      </c>
      <c r="J190" s="5">
        <f>-A185*D190/(A186+D190)^2</f>
        <v>-2.3555235673261149E-2</v>
      </c>
    </row>
    <row r="191" spans="1:16" x14ac:dyDescent="0.45">
      <c r="D191" s="5">
        <v>514.78</v>
      </c>
      <c r="E191" s="5">
        <v>18.236000000000001</v>
      </c>
      <c r="F191" s="5">
        <f>D191*A185/(A186+D191)</f>
        <v>25.656098580192378</v>
      </c>
      <c r="G191" s="5">
        <f t="shared" si="12"/>
        <v>-7.4200985801923771</v>
      </c>
      <c r="I191" s="5">
        <f>D191/(A186+D191)</f>
        <v>0.48023263084412854</v>
      </c>
      <c r="J191" s="5">
        <f>-A185*D191/(A186+D191)^2</f>
        <v>-2.3934293714522898E-2</v>
      </c>
    </row>
    <row r="192" spans="1:16" x14ac:dyDescent="0.45">
      <c r="D192" s="5">
        <v>574.02</v>
      </c>
      <c r="E192" s="5">
        <v>18.923999999999999</v>
      </c>
      <c r="F192" s="5">
        <f>D192*A185/(A186+D192)</f>
        <v>27.110324045126401</v>
      </c>
      <c r="G192" s="5">
        <f t="shared" si="12"/>
        <v>-8.1863240451264012</v>
      </c>
      <c r="I192" s="5">
        <f>D192/(A186+D192)</f>
        <v>0.50745292385488894</v>
      </c>
      <c r="J192" s="5">
        <f>-A185*D192/(A186+D192)^2</f>
        <v>-2.3966435321683726E-2</v>
      </c>
    </row>
    <row r="193" spans="1:16" x14ac:dyDescent="0.45">
      <c r="D193" s="5">
        <v>747.35</v>
      </c>
      <c r="E193" s="5">
        <v>20.062000000000001</v>
      </c>
      <c r="F193" s="5">
        <f>D193*A185/(A186+D193)</f>
        <v>30.606662056880616</v>
      </c>
      <c r="G193" s="5">
        <f t="shared" si="12"/>
        <v>-10.544662056880615</v>
      </c>
      <c r="I193" s="5">
        <f>D193/(A186+D193)</f>
        <v>0.5728976210077662</v>
      </c>
      <c r="J193" s="5">
        <f>-A185*D193/(A186+D193)^2</f>
        <v>-2.3462211653677085E-2</v>
      </c>
    </row>
    <row r="194" spans="1:16" x14ac:dyDescent="0.45">
      <c r="G194" s="15">
        <f t="array" ref="G194">SUM(G182:G193^2)</f>
        <v>290.56635163016898</v>
      </c>
    </row>
    <row r="196" spans="1:16" ht="20.65" x14ac:dyDescent="0.55000000000000004">
      <c r="D196" s="12" t="s">
        <v>1</v>
      </c>
      <c r="E196" s="12" t="s">
        <v>0</v>
      </c>
      <c r="F196" s="13" t="s">
        <v>39</v>
      </c>
      <c r="G196" s="13" t="s">
        <v>47</v>
      </c>
      <c r="I196" s="37" t="s">
        <v>45</v>
      </c>
      <c r="J196" s="37"/>
      <c r="L196" s="37" t="s">
        <v>48</v>
      </c>
      <c r="M196" s="37"/>
      <c r="O196" s="37" t="s">
        <v>49</v>
      </c>
      <c r="P196" s="37"/>
    </row>
    <row r="197" spans="1:16" x14ac:dyDescent="0.45">
      <c r="D197" s="5">
        <v>14.13</v>
      </c>
      <c r="E197" s="5">
        <v>0.08</v>
      </c>
      <c r="F197" s="5">
        <f>D197*A200/(A201+D197)</f>
        <v>1.3544509770977722</v>
      </c>
      <c r="G197" s="5">
        <f>(E197-F197)</f>
        <v>-1.2744509770977721</v>
      </c>
      <c r="I197" s="5">
        <f>D197/(A201+D197)</f>
        <v>2.6918798777998069E-2</v>
      </c>
      <c r="J197" s="5">
        <f>-A200*D197/(A201+D197)^2</f>
        <v>-2.5803392290982166E-3</v>
      </c>
      <c r="L197" s="5">
        <f t="array" ref="L197:M198">MMULT(TRANSPOSE(I197:J208),I197:J208)</f>
        <v>1.6040789595272249</v>
      </c>
      <c r="M197" s="5">
        <v>-8.4481058126203767E-2</v>
      </c>
      <c r="O197" s="5">
        <f t="array" ref="O197:P198">MINVERSE(L197:M198)</f>
        <v>14.655162327291919</v>
      </c>
      <c r="P197" s="5">
        <v>266.4270315369501</v>
      </c>
    </row>
    <row r="198" spans="1:16" x14ac:dyDescent="0.45">
      <c r="D198" s="5">
        <v>44.09</v>
      </c>
      <c r="E198" s="5">
        <v>2.9020000000000001</v>
      </c>
      <c r="F198" s="5">
        <f>D198*A200/(A201+D198)</f>
        <v>3.9981116533683365</v>
      </c>
      <c r="G198" s="5">
        <f t="shared" ref="G198:G208" si="13">(E198-F198)</f>
        <v>-1.0961116533683364</v>
      </c>
      <c r="I198" s="5">
        <f>D198/(A201+D198)</f>
        <v>7.9459769979716641E-2</v>
      </c>
      <c r="J198" s="5">
        <f>-A200*D198/(A201+D198)^2</f>
        <v>-7.2054668253543341E-3</v>
      </c>
      <c r="L198" s="5">
        <v>-8.4481058126203767E-2</v>
      </c>
      <c r="M198" s="5">
        <v>4.6469895088299008E-3</v>
      </c>
      <c r="O198" s="5">
        <v>266.4270315369501</v>
      </c>
      <c r="P198" s="5">
        <v>5058.7670776954828</v>
      </c>
    </row>
    <row r="199" spans="1:16" x14ac:dyDescent="0.45">
      <c r="A199" s="16" t="s">
        <v>46</v>
      </c>
      <c r="D199" s="5">
        <v>75.25</v>
      </c>
      <c r="E199" s="5">
        <v>7.6950000000000003</v>
      </c>
      <c r="F199" s="5">
        <f>D199*A200/(A201+D199)</f>
        <v>6.4608967657020218</v>
      </c>
      <c r="G199" s="5">
        <f t="shared" si="13"/>
        <v>1.2341032342979785</v>
      </c>
      <c r="I199" s="5">
        <f>D199/(A201+D199)</f>
        <v>0.1284059614575454</v>
      </c>
      <c r="J199" s="5">
        <f>-A200*D199/(A201+D199)^2</f>
        <v>-1.1024819416317787E-2</v>
      </c>
    </row>
    <row r="200" spans="1:16" ht="20.65" x14ac:dyDescent="0.55000000000000004">
      <c r="A200" s="5">
        <f>A185+N186</f>
        <v>50.316174516851959</v>
      </c>
      <c r="D200" s="5">
        <v>122.04</v>
      </c>
      <c r="E200" s="5">
        <v>11.87</v>
      </c>
      <c r="F200" s="5">
        <f>D200*A200/(A201+D200)</f>
        <v>9.7034965910972772</v>
      </c>
      <c r="G200" s="5">
        <f t="shared" si="13"/>
        <v>2.166503408902722</v>
      </c>
      <c r="I200" s="5">
        <f>D200/(A201+D200)</f>
        <v>0.19285044390342848</v>
      </c>
      <c r="J200" s="5">
        <f>-A200*D200/(A201+D200)^2</f>
        <v>-1.5333690798168756E-2</v>
      </c>
      <c r="L200" s="14" t="s">
        <v>50</v>
      </c>
      <c r="N200" s="14" t="s">
        <v>51</v>
      </c>
    </row>
    <row r="201" spans="1:16" x14ac:dyDescent="0.45">
      <c r="A201" s="5">
        <f>A186+N187</f>
        <v>510.78198127121021</v>
      </c>
      <c r="D201" s="5">
        <v>172.74</v>
      </c>
      <c r="E201" s="5">
        <v>14.452</v>
      </c>
      <c r="F201" s="5">
        <f>D201*A200/(A201+D201)</f>
        <v>12.715927540291228</v>
      </c>
      <c r="G201" s="5">
        <f t="shared" si="13"/>
        <v>1.7360724597087724</v>
      </c>
      <c r="I201" s="5">
        <f>D201/(A201+D201)</f>
        <v>0.25272047532215297</v>
      </c>
      <c r="J201" s="5">
        <f>-A200*D201/(A201+D201)^2</f>
        <v>-1.8603538567468186E-2</v>
      </c>
      <c r="L201" s="5">
        <f t="array" ref="L201:L202">MMULT(TRANSPOSE(I197:J204),G197:G204)</f>
        <v>-0.96658188333317285</v>
      </c>
      <c r="N201" s="5">
        <f t="array" ref="N201:N202">MMULT(O197:P198,L201:L202)</f>
        <v>-2.7473523576740337</v>
      </c>
    </row>
    <row r="202" spans="1:16" x14ac:dyDescent="0.45">
      <c r="D202" s="5">
        <v>226.86</v>
      </c>
      <c r="E202" s="5">
        <v>15.651</v>
      </c>
      <c r="F202" s="5">
        <f>D202*A200/(A201+D202)</f>
        <v>15.474617281437189</v>
      </c>
      <c r="G202" s="5">
        <f t="shared" si="13"/>
        <v>0.17638271856281129</v>
      </c>
      <c r="I202" s="5">
        <f>D202/(A201+D202)</f>
        <v>0.30754757153198142</v>
      </c>
      <c r="J202" s="5">
        <f>-A200*D202/(A201+D202)^2</f>
        <v>-2.0978493190923212E-2</v>
      </c>
      <c r="L202" s="5">
        <v>4.2856244651022245E-2</v>
      </c>
      <c r="N202" s="5">
        <v>-40.723782399597411</v>
      </c>
    </row>
    <row r="203" spans="1:16" x14ac:dyDescent="0.45">
      <c r="D203" s="5">
        <v>282.10000000000002</v>
      </c>
      <c r="E203" s="5">
        <v>16.388000000000002</v>
      </c>
      <c r="F203" s="5">
        <f>D203*A200/(A201+D203)</f>
        <v>17.902024723082622</v>
      </c>
      <c r="G203" s="5">
        <f t="shared" si="13"/>
        <v>-1.5140247230826205</v>
      </c>
      <c r="I203" s="5">
        <f>D203/(A201+D203)</f>
        <v>0.35579065568839807</v>
      </c>
      <c r="J203" s="5">
        <f>-A200*D203/(A201+D203)^2</f>
        <v>-2.2578422950639769E-2</v>
      </c>
    </row>
    <row r="204" spans="1:16" x14ac:dyDescent="0.45">
      <c r="D204" s="5">
        <v>351.18</v>
      </c>
      <c r="E204" s="5">
        <v>17.123000000000001</v>
      </c>
      <c r="F204" s="5">
        <f>D204*A200/(A201+D204)</f>
        <v>20.499783692046993</v>
      </c>
      <c r="G204" s="5">
        <f t="shared" si="13"/>
        <v>-3.3767836920469918</v>
      </c>
      <c r="I204" s="5">
        <f>D204/(A201+D204)</f>
        <v>0.40741936144571522</v>
      </c>
      <c r="J204" s="5">
        <f>-A200*D204/(A201+D204)^2</f>
        <v>-2.3782700556948207E-2</v>
      </c>
    </row>
    <row r="205" spans="1:16" x14ac:dyDescent="0.45">
      <c r="D205" s="5">
        <v>427.38</v>
      </c>
      <c r="E205" s="5">
        <v>17.756</v>
      </c>
      <c r="F205" s="5">
        <f>D205*A200/(A201+D205)</f>
        <v>22.921549896824942</v>
      </c>
      <c r="G205" s="5">
        <f t="shared" si="13"/>
        <v>-5.1655498968249418</v>
      </c>
      <c r="I205" s="5">
        <f>D205/(A201+D205)</f>
        <v>0.45555032982779775</v>
      </c>
      <c r="J205" s="5">
        <f>-A200*D205/(A201+D205)^2</f>
        <v>-2.4432401178489695E-2</v>
      </c>
    </row>
    <row r="206" spans="1:16" x14ac:dyDescent="0.45">
      <c r="D206" s="5">
        <v>514.78</v>
      </c>
      <c r="E206" s="5">
        <v>18.236000000000001</v>
      </c>
      <c r="F206" s="5">
        <f>D206*A200/(A201+D206)</f>
        <v>25.256162758372884</v>
      </c>
      <c r="G206" s="5">
        <f t="shared" si="13"/>
        <v>-7.0201627583728836</v>
      </c>
      <c r="I206" s="5">
        <f>D206/(A201+D206)</f>
        <v>0.50194918435053237</v>
      </c>
      <c r="J206" s="5">
        <f>-A200*D206/(A201+D206)^2</f>
        <v>-2.4626656623003153E-2</v>
      </c>
    </row>
    <row r="207" spans="1:16" x14ac:dyDescent="0.45">
      <c r="D207" s="5">
        <v>574.02</v>
      </c>
      <c r="E207" s="5">
        <v>18.923999999999999</v>
      </c>
      <c r="F207" s="5">
        <f>D207*A200/(A201+D207)</f>
        <v>26.624666063310293</v>
      </c>
      <c r="G207" s="5">
        <f t="shared" si="13"/>
        <v>-7.7006660633102939</v>
      </c>
      <c r="I207" s="5">
        <f>D207/(A201+D207)</f>
        <v>0.52914726365759635</v>
      </c>
      <c r="J207" s="5">
        <f>-A200*D207/(A201+D207)^2</f>
        <v>-2.4543342031981313E-2</v>
      </c>
    </row>
    <row r="208" spans="1:16" x14ac:dyDescent="0.45">
      <c r="D208" s="5">
        <v>747.35</v>
      </c>
      <c r="E208" s="5">
        <v>20.062000000000001</v>
      </c>
      <c r="F208" s="5">
        <f>D208*A200/(A201+D208)</f>
        <v>29.888591646144015</v>
      </c>
      <c r="G208" s="5">
        <f t="shared" si="13"/>
        <v>-9.8265916461440135</v>
      </c>
      <c r="I208" s="5">
        <f>D208/(A201+D208)</f>
        <v>0.59401558113551911</v>
      </c>
      <c r="J208" s="5">
        <f>-A200*D208/(A201+D208)^2</f>
        <v>-2.375632452800757E-2</v>
      </c>
    </row>
    <row r="209" spans="1:16" x14ac:dyDescent="0.45">
      <c r="G209" s="15">
        <f t="array" ref="G209">SUM(G197:G208^2)</f>
        <v>257.61018336643389</v>
      </c>
    </row>
    <row r="211" spans="1:16" ht="20.65" x14ac:dyDescent="0.55000000000000004">
      <c r="D211" s="12" t="s">
        <v>1</v>
      </c>
      <c r="E211" s="12" t="s">
        <v>0</v>
      </c>
      <c r="F211" s="13" t="s">
        <v>39</v>
      </c>
      <c r="G211" s="13" t="s">
        <v>47</v>
      </c>
      <c r="I211" s="37" t="s">
        <v>45</v>
      </c>
      <c r="J211" s="37"/>
      <c r="L211" s="37" t="s">
        <v>48</v>
      </c>
      <c r="M211" s="37"/>
      <c r="O211" s="37" t="s">
        <v>49</v>
      </c>
      <c r="P211" s="37"/>
    </row>
    <row r="212" spans="1:16" x14ac:dyDescent="0.45">
      <c r="D212" s="5">
        <v>14.13</v>
      </c>
      <c r="E212" s="5">
        <v>0.08</v>
      </c>
      <c r="F212" s="5">
        <f>D212*A215/(A216+D212)</f>
        <v>1.3881946290215359</v>
      </c>
      <c r="G212" s="5">
        <f>(E212-F212)</f>
        <v>-1.3081946290215358</v>
      </c>
      <c r="I212" s="5">
        <f>D212/(A216+D212)</f>
        <v>2.9182867391087958E-2</v>
      </c>
      <c r="J212" s="5">
        <f>-A215*D212/(A216+D212)^2</f>
        <v>-2.8670558932594493E-3</v>
      </c>
      <c r="L212" s="5">
        <f t="array" ref="L212:M213">MMULT(TRANSPOSE(I212:J223),I212:J223)</f>
        <v>1.7505663818726351</v>
      </c>
      <c r="M212" s="5">
        <v>-9.1617463347931305E-2</v>
      </c>
      <c r="O212" s="5">
        <f t="array" ref="O212:P213">MINVERSE(L212:M213)</f>
        <v>12.075825656428552</v>
      </c>
      <c r="P212" s="5">
        <v>219.82200435975741</v>
      </c>
    </row>
    <row r="213" spans="1:16" x14ac:dyDescent="0.45">
      <c r="D213" s="5">
        <v>44.09</v>
      </c>
      <c r="E213" s="5">
        <v>2.9020000000000001</v>
      </c>
      <c r="F213" s="5">
        <f>D213*A215/(A216+D213)</f>
        <v>4.0791922904739595</v>
      </c>
      <c r="G213" s="5">
        <f t="shared" ref="G213:G223" si="14">(E213-F213)</f>
        <v>-1.1771922904739593</v>
      </c>
      <c r="I213" s="5">
        <f>D213/(A216+D213)</f>
        <v>8.5753485272851551E-2</v>
      </c>
      <c r="J213" s="5">
        <f>-A215*D213/(A216+D213)^2</f>
        <v>-7.93388423693101E-3</v>
      </c>
      <c r="L213" s="5">
        <v>-9.1617463347931305E-2</v>
      </c>
      <c r="M213" s="5">
        <v>5.0329652743189663E-3</v>
      </c>
      <c r="O213" s="5">
        <v>219.82200435975741</v>
      </c>
      <c r="P213" s="5">
        <v>4200.2146399389494</v>
      </c>
    </row>
    <row r="214" spans="1:16" x14ac:dyDescent="0.45">
      <c r="A214" s="16" t="s">
        <v>46</v>
      </c>
      <c r="D214" s="5">
        <v>75.25</v>
      </c>
      <c r="E214" s="5">
        <v>7.6950000000000003</v>
      </c>
      <c r="F214" s="5">
        <f>D214*A215/(A216+D214)</f>
        <v>6.5642766327100617</v>
      </c>
      <c r="G214" s="5">
        <f t="shared" si="14"/>
        <v>1.1307233672899386</v>
      </c>
      <c r="I214" s="5">
        <f>D214/(A216+D214)</f>
        <v>0.13799535777329625</v>
      </c>
      <c r="J214" s="5">
        <f>-A215*D214/(A216+D214)^2</f>
        <v>-1.2037736909683898E-2</v>
      </c>
    </row>
    <row r="215" spans="1:16" ht="20.65" x14ac:dyDescent="0.55000000000000004">
      <c r="A215" s="5">
        <f>A200+N201</f>
        <v>47.568822159177927</v>
      </c>
      <c r="D215" s="5">
        <v>122.04</v>
      </c>
      <c r="E215" s="5">
        <v>11.87</v>
      </c>
      <c r="F215" s="5">
        <f>D215*A215/(A216+D215)</f>
        <v>9.8046220498043812</v>
      </c>
      <c r="G215" s="5">
        <f t="shared" si="14"/>
        <v>2.065377950195618</v>
      </c>
      <c r="I215" s="5">
        <f>D215/(A216+D215)</f>
        <v>0.2061144591092777</v>
      </c>
      <c r="J215" s="5">
        <f>-A215*D215/(A216+D215)^2</f>
        <v>-1.6559114803067255E-2</v>
      </c>
      <c r="L215" s="14" t="s">
        <v>50</v>
      </c>
      <c r="N215" s="14" t="s">
        <v>51</v>
      </c>
    </row>
    <row r="216" spans="1:16" x14ac:dyDescent="0.45">
      <c r="A216" s="5">
        <f>A201+N202</f>
        <v>470.05819887161283</v>
      </c>
      <c r="D216" s="5">
        <v>172.74</v>
      </c>
      <c r="E216" s="5">
        <v>14.452</v>
      </c>
      <c r="F216" s="5">
        <f>D216*A215/(A216+D216)</f>
        <v>12.783231742405052</v>
      </c>
      <c r="G216" s="5">
        <f t="shared" si="14"/>
        <v>1.6687682575949481</v>
      </c>
      <c r="I216" s="5">
        <f>D216/(A216+D216)</f>
        <v>0.26873130681329377</v>
      </c>
      <c r="J216" s="5">
        <f>-A215*D216/(A216+D216)^2</f>
        <v>-1.9886850592993444E-2</v>
      </c>
      <c r="L216" s="5">
        <f t="array" ref="L216:L217">MMULT(TRANSPOSE(I212:J219),G212:G219)</f>
        <v>-0.97596594869542086</v>
      </c>
      <c r="N216" s="5">
        <f t="array" ref="N216:N217">MMULT(O212:P213,L216:L217)</f>
        <v>-2.4266458640379902</v>
      </c>
    </row>
    <row r="217" spans="1:16" x14ac:dyDescent="0.45">
      <c r="D217" s="5">
        <v>226.86</v>
      </c>
      <c r="E217" s="5">
        <v>15.651</v>
      </c>
      <c r="F217" s="5">
        <f>D217*A215/(A216+D217)</f>
        <v>15.484547558814892</v>
      </c>
      <c r="G217" s="5">
        <f t="shared" si="14"/>
        <v>0.1664524411851076</v>
      </c>
      <c r="I217" s="5">
        <f>D217/(A216+D217)</f>
        <v>0.32551883473169635</v>
      </c>
      <c r="J217" s="5">
        <f>-A215*D217/(A216+D217)^2</f>
        <v>-2.2218601241703943E-2</v>
      </c>
      <c r="L217" s="5">
        <v>4.2575122569176872E-2</v>
      </c>
      <c r="N217" s="5">
        <v>-35.714137916847733</v>
      </c>
    </row>
    <row r="218" spans="1:16" x14ac:dyDescent="0.45">
      <c r="D218" s="5">
        <v>282.10000000000002</v>
      </c>
      <c r="E218" s="5">
        <v>16.388000000000002</v>
      </c>
      <c r="F218" s="5">
        <f>D218*A215/(A216+D218)</f>
        <v>17.840880749868198</v>
      </c>
      <c r="G218" s="5">
        <f t="shared" si="14"/>
        <v>-1.4528807498681964</v>
      </c>
      <c r="I218" s="5">
        <f>D218/(A216+D218)</f>
        <v>0.3750540782819442</v>
      </c>
      <c r="J218" s="5">
        <f>-A215*D218/(A216+D218)^2</f>
        <v>-2.3719585556114493E-2</v>
      </c>
    </row>
    <row r="219" spans="1:16" x14ac:dyDescent="0.45">
      <c r="D219" s="5">
        <v>351.18</v>
      </c>
      <c r="E219" s="5">
        <v>17.123000000000001</v>
      </c>
      <c r="F219" s="5">
        <f>D219*A215/(A216+D219)</f>
        <v>20.34150261009923</v>
      </c>
      <c r="G219" s="5">
        <f t="shared" si="14"/>
        <v>-3.2185026100992289</v>
      </c>
      <c r="I219" s="5">
        <f>D219/(A216+D219)</f>
        <v>0.42762258317078261</v>
      </c>
      <c r="J219" s="5">
        <f>-A215*D219/(A216+D219)^2</f>
        <v>-2.4769308877800135E-2</v>
      </c>
    </row>
    <row r="220" spans="1:16" x14ac:dyDescent="0.45">
      <c r="D220" s="5">
        <v>427.38</v>
      </c>
      <c r="E220" s="5">
        <v>17.756</v>
      </c>
      <c r="F220" s="5">
        <f>D220*A215/(A216+D220)</f>
        <v>22.653329488260237</v>
      </c>
      <c r="G220" s="5">
        <f t="shared" si="14"/>
        <v>-4.8973294882602367</v>
      </c>
      <c r="I220" s="5">
        <f>D220/(A216+D220)</f>
        <v>0.47622220732008402</v>
      </c>
      <c r="J220" s="5">
        <f>-A215*D220/(A216+D220)^2</f>
        <v>-2.5242216697197905E-2</v>
      </c>
    </row>
    <row r="221" spans="1:16" x14ac:dyDescent="0.45">
      <c r="D221" s="5">
        <v>514.78</v>
      </c>
      <c r="E221" s="5">
        <v>18.236000000000001</v>
      </c>
      <c r="F221" s="5">
        <f>D221*A215/(A216+D221)</f>
        <v>24.864468396086139</v>
      </c>
      <c r="G221" s="5">
        <f t="shared" si="14"/>
        <v>-6.6284683960861379</v>
      </c>
      <c r="I221" s="5">
        <f>D221/(A216+D221)</f>
        <v>0.52270515155668595</v>
      </c>
      <c r="J221" s="5">
        <f>-A215*D221/(A216+D221)^2</f>
        <v>-2.524726236713282E-2</v>
      </c>
    </row>
    <row r="222" spans="1:16" x14ac:dyDescent="0.45">
      <c r="D222" s="5">
        <v>574.02</v>
      </c>
      <c r="E222" s="5">
        <v>18.923999999999999</v>
      </c>
      <c r="F222" s="5">
        <f>D222*A215/(A216+D222)</f>
        <v>26.152691747918571</v>
      </c>
      <c r="G222" s="5">
        <f t="shared" si="14"/>
        <v>-7.2286917479185711</v>
      </c>
      <c r="I222" s="5">
        <f>D222/(A216+D222)</f>
        <v>0.54978640548224444</v>
      </c>
      <c r="J222" s="5">
        <f>-A215*D222/(A216+D222)^2</f>
        <v>-2.5048594804664138E-2</v>
      </c>
    </row>
    <row r="223" spans="1:16" x14ac:dyDescent="0.45">
      <c r="D223" s="5">
        <v>747.35</v>
      </c>
      <c r="E223" s="5">
        <v>20.062000000000001</v>
      </c>
      <c r="F223" s="5">
        <f>D223*A215/(A216+D223)</f>
        <v>29.20183983779032</v>
      </c>
      <c r="G223" s="5">
        <f t="shared" si="14"/>
        <v>-9.1398398377903192</v>
      </c>
      <c r="I223" s="5">
        <f>D223/(A216+D223)</f>
        <v>0.61388612356373251</v>
      </c>
      <c r="J223" s="5">
        <f>-A215*D223/(A216+D223)^2</f>
        <v>-2.3986892699471563E-2</v>
      </c>
    </row>
    <row r="224" spans="1:16" x14ac:dyDescent="0.45">
      <c r="G224" s="15">
        <f t="array" ref="G224">SUM(G212:G223^2)</f>
        <v>227.63467776530899</v>
      </c>
    </row>
    <row r="226" spans="1:16" ht="20.65" x14ac:dyDescent="0.55000000000000004">
      <c r="D226" s="12" t="s">
        <v>1</v>
      </c>
      <c r="E226" s="12" t="s">
        <v>0</v>
      </c>
      <c r="F226" s="13" t="s">
        <v>39</v>
      </c>
      <c r="G226" s="13" t="s">
        <v>47</v>
      </c>
      <c r="I226" s="37" t="s">
        <v>45</v>
      </c>
      <c r="J226" s="37"/>
      <c r="L226" s="37" t="s">
        <v>48</v>
      </c>
      <c r="M226" s="37"/>
      <c r="O226" s="37" t="s">
        <v>49</v>
      </c>
      <c r="P226" s="37"/>
    </row>
    <row r="227" spans="1:16" x14ac:dyDescent="0.45">
      <c r="D227" s="5">
        <v>14.13</v>
      </c>
      <c r="E227" s="5">
        <v>0.08</v>
      </c>
      <c r="F227" s="5">
        <f>D227*A230/(A231+D227)</f>
        <v>1.4222872772003292</v>
      </c>
      <c r="G227" s="5">
        <f>(E227-F227)</f>
        <v>-1.3422872772003291</v>
      </c>
      <c r="I227" s="5">
        <f>D227/(A231+D227)</f>
        <v>3.1506838923790532E-2</v>
      </c>
      <c r="J227" s="5">
        <f>-A230*D227/(A231+D227)^2</f>
        <v>-3.17139250857094E-3</v>
      </c>
      <c r="L227" s="5">
        <f t="array" ref="L227:M228">MMULT(TRANSPOSE(I227:J238),I227:J238)</f>
        <v>1.8971706301124898</v>
      </c>
      <c r="M227" s="5">
        <v>-9.8712267664088485E-2</v>
      </c>
      <c r="O227" s="5">
        <f t="array" ref="O227:P228">MINVERSE(L227:M228)</f>
        <v>10.094787385806308</v>
      </c>
      <c r="P227" s="5">
        <v>183.88326572893934</v>
      </c>
    </row>
    <row r="228" spans="1:16" x14ac:dyDescent="0.45">
      <c r="D228" s="5">
        <v>44.09</v>
      </c>
      <c r="E228" s="5">
        <v>2.9020000000000001</v>
      </c>
      <c r="F228" s="5">
        <f>D228*A230/(A231+D228)</f>
        <v>4.1600686808979104</v>
      </c>
      <c r="G228" s="5">
        <f t="shared" ref="G228:G238" si="15">(E228-F228)</f>
        <v>-1.2580686808979102</v>
      </c>
      <c r="I228" s="5">
        <f>D228/(A231+D228)</f>
        <v>9.2154810031739393E-2</v>
      </c>
      <c r="J228" s="5">
        <f>-A230*D228/(A231+D228)^2</f>
        <v>-8.6951766615363021E-3</v>
      </c>
      <c r="L228" s="5">
        <v>-9.8712267664088485E-2</v>
      </c>
      <c r="M228" s="5">
        <v>5.4190866715880378E-3</v>
      </c>
      <c r="O228" s="5">
        <v>183.88326572893934</v>
      </c>
      <c r="P228" s="5">
        <v>3534.0889168634581</v>
      </c>
    </row>
    <row r="229" spans="1:16" x14ac:dyDescent="0.45">
      <c r="A229" s="16" t="s">
        <v>46</v>
      </c>
      <c r="D229" s="5">
        <v>75.25</v>
      </c>
      <c r="E229" s="5">
        <v>7.6950000000000003</v>
      </c>
      <c r="F229" s="5">
        <f>D229*A230/(A231+D229)</f>
        <v>6.6659897092301783</v>
      </c>
      <c r="G229" s="5">
        <f t="shared" si="15"/>
        <v>1.029010290769822</v>
      </c>
      <c r="I229" s="5">
        <f>D229/(A231+D229)</f>
        <v>0.14766655611922386</v>
      </c>
      <c r="J229" s="5">
        <f>-A230*D229/(A231+D229)^2</f>
        <v>-1.3080979979909724E-2</v>
      </c>
    </row>
    <row r="230" spans="1:16" ht="20.65" x14ac:dyDescent="0.55000000000000004">
      <c r="A230" s="5">
        <f>A215+N216</f>
        <v>45.142176295139933</v>
      </c>
      <c r="D230" s="5">
        <v>122.04</v>
      </c>
      <c r="E230" s="5">
        <v>11.87</v>
      </c>
      <c r="F230" s="5">
        <f>D230*A230/(A231+D230)</f>
        <v>9.901705641252688</v>
      </c>
      <c r="G230" s="5">
        <f t="shared" si="15"/>
        <v>1.9682943587473112</v>
      </c>
      <c r="I230" s="5">
        <f>D230/(A231+D230)</f>
        <v>0.2193448888355593</v>
      </c>
      <c r="J230" s="5">
        <f>-A230*D230/(A231+D230)^2</f>
        <v>-1.7796530016084902E-2</v>
      </c>
      <c r="L230" s="14" t="s">
        <v>50</v>
      </c>
      <c r="N230" s="14" t="s">
        <v>51</v>
      </c>
    </row>
    <row r="231" spans="1:16" x14ac:dyDescent="0.45">
      <c r="A231" s="5">
        <f>A216+N217</f>
        <v>434.3440609547651</v>
      </c>
      <c r="D231" s="5">
        <v>172.74</v>
      </c>
      <c r="E231" s="5">
        <v>14.452</v>
      </c>
      <c r="F231" s="5">
        <f>D231*A230/(A231+D231)</f>
        <v>12.844777247089516</v>
      </c>
      <c r="G231" s="5">
        <f t="shared" si="15"/>
        <v>1.6072227529104843</v>
      </c>
      <c r="I231" s="5">
        <f>D231/(A231+D231)</f>
        <v>0.28454049630018396</v>
      </c>
      <c r="J231" s="5">
        <f>-A230*D231/(A231+D231)^2</f>
        <v>-2.1158152673105019E-2</v>
      </c>
      <c r="L231" s="5">
        <f t="array" ref="L231:L232">MMULT(TRANSPOSE(I227:J234),G227:G234)</f>
        <v>-0.97477713446646352</v>
      </c>
      <c r="N231" s="5">
        <f t="array" ref="N231:N232">MMULT(O227:P228,L231:L232)</f>
        <v>-2.1404853946681293</v>
      </c>
    </row>
    <row r="232" spans="1:16" x14ac:dyDescent="0.45">
      <c r="D232" s="5">
        <v>226.86</v>
      </c>
      <c r="E232" s="5">
        <v>15.651</v>
      </c>
      <c r="F232" s="5">
        <f>D232*A230/(A231+D232)</f>
        <v>15.488341223324792</v>
      </c>
      <c r="G232" s="5">
        <f t="shared" si="15"/>
        <v>0.16265877667520812</v>
      </c>
      <c r="I232" s="5">
        <f>D232/(A231+D232)</f>
        <v>0.34310134101780748</v>
      </c>
      <c r="J232" s="5">
        <f>-A230*D232/(A231+D232)^2</f>
        <v>-2.342444963353665E-2</v>
      </c>
      <c r="L232" s="5">
        <v>4.1872665768653353E-2</v>
      </c>
      <c r="N232" s="5">
        <v>-31.263478831065015</v>
      </c>
    </row>
    <row r="233" spans="1:16" x14ac:dyDescent="0.45">
      <c r="D233" s="5">
        <v>282.10000000000002</v>
      </c>
      <c r="E233" s="5">
        <v>16.388000000000002</v>
      </c>
      <c r="F233" s="5">
        <f>D233*A230/(A231+D233)</f>
        <v>17.774741430459031</v>
      </c>
      <c r="G233" s="5">
        <f t="shared" si="15"/>
        <v>-1.3867414304590291</v>
      </c>
      <c r="I233" s="5">
        <f>D233/(A231+D233)</f>
        <v>0.39375021076182987</v>
      </c>
      <c r="J233" s="5">
        <f>-A230*D233/(A231+D233)^2</f>
        <v>-2.4809670983623792E-2</v>
      </c>
    </row>
    <row r="234" spans="1:16" x14ac:dyDescent="0.45">
      <c r="D234" s="5">
        <v>351.18</v>
      </c>
      <c r="E234" s="5">
        <v>17.123000000000001</v>
      </c>
      <c r="F234" s="5">
        <f>D234*A230/(A231+D234)</f>
        <v>20.181468982705226</v>
      </c>
      <c r="G234" s="5">
        <f t="shared" si="15"/>
        <v>-3.0584689827052252</v>
      </c>
      <c r="I234" s="5">
        <f>D234/(A231+D234)</f>
        <v>0.44706459987127362</v>
      </c>
      <c r="J234" s="5">
        <f>-A230*D234/(A231+D234)^2</f>
        <v>-2.5691726053783337E-2</v>
      </c>
    </row>
    <row r="235" spans="1:16" x14ac:dyDescent="0.45">
      <c r="D235" s="5">
        <v>427.38</v>
      </c>
      <c r="E235" s="5">
        <v>17.756</v>
      </c>
      <c r="F235" s="5">
        <f>D235*A230/(A231+D235)</f>
        <v>22.388678904521914</v>
      </c>
      <c r="G235" s="5">
        <f t="shared" si="15"/>
        <v>-4.6326789045219137</v>
      </c>
      <c r="I235" s="5">
        <f>D235/(A231+D235)</f>
        <v>0.4959592279766164</v>
      </c>
      <c r="J235" s="5">
        <f>-A230*D235/(A231+D235)^2</f>
        <v>-2.5981262354118222E-2</v>
      </c>
    </row>
    <row r="236" spans="1:16" x14ac:dyDescent="0.45">
      <c r="D236" s="5">
        <v>514.78</v>
      </c>
      <c r="E236" s="5">
        <v>18.236000000000001</v>
      </c>
      <c r="F236" s="5">
        <f>D236*A230/(A231+D236)</f>
        <v>24.483932574457896</v>
      </c>
      <c r="G236" s="5">
        <f t="shared" si="15"/>
        <v>-6.2479325744578951</v>
      </c>
      <c r="I236" s="5">
        <f>D236/(A231+D236)</f>
        <v>0.54237377512288587</v>
      </c>
      <c r="J236" s="5">
        <f>-A230*D236/(A231+D236)^2</f>
        <v>-2.5796345895844685E-2</v>
      </c>
    </row>
    <row r="237" spans="1:16" x14ac:dyDescent="0.45">
      <c r="D237" s="5">
        <v>574.02</v>
      </c>
      <c r="E237" s="5">
        <v>18.923999999999999</v>
      </c>
      <c r="F237" s="5">
        <f>D237*A230/(A231+D237)</f>
        <v>25.697575945339697</v>
      </c>
      <c r="G237" s="5">
        <f t="shared" si="15"/>
        <v>-6.7735759453396973</v>
      </c>
      <c r="I237" s="5">
        <f>D237/(A231+D237)</f>
        <v>0.56925868565415916</v>
      </c>
      <c r="J237" s="5">
        <f>-A230*D237/(A231+D237)^2</f>
        <v>-2.5484422680641806E-2</v>
      </c>
    </row>
    <row r="238" spans="1:16" x14ac:dyDescent="0.45">
      <c r="D238" s="5">
        <v>747.35</v>
      </c>
      <c r="E238" s="5">
        <v>20.062000000000001</v>
      </c>
      <c r="F238" s="5">
        <f>D238*A230/(A231+D238)</f>
        <v>28.549695364394555</v>
      </c>
      <c r="G238" s="5">
        <f t="shared" si="15"/>
        <v>-8.4876953643945541</v>
      </c>
      <c r="I238" s="5">
        <f>D238/(A231+D238)</f>
        <v>0.63243949910027375</v>
      </c>
      <c r="J238" s="5">
        <f>-A230*D238/(A231+D238)^2</f>
        <v>-2.4159971948515557E-2</v>
      </c>
    </row>
    <row r="239" spans="1:16" x14ac:dyDescent="0.45">
      <c r="G239" s="15">
        <f t="array" ref="G239">SUM(G227:G238^2)</f>
        <v>200.62510294322468</v>
      </c>
    </row>
    <row r="241" spans="1:16" ht="20.65" x14ac:dyDescent="0.55000000000000004">
      <c r="D241" s="12" t="s">
        <v>1</v>
      </c>
      <c r="E241" s="12" t="s">
        <v>0</v>
      </c>
      <c r="F241" s="13" t="s">
        <v>39</v>
      </c>
      <c r="G241" s="13" t="s">
        <v>47</v>
      </c>
      <c r="I241" s="37" t="s">
        <v>45</v>
      </c>
      <c r="J241" s="37"/>
      <c r="L241" s="37" t="s">
        <v>48</v>
      </c>
      <c r="M241" s="37"/>
      <c r="O241" s="37" t="s">
        <v>49</v>
      </c>
      <c r="P241" s="37"/>
    </row>
    <row r="242" spans="1:16" x14ac:dyDescent="0.45">
      <c r="D242" s="5">
        <v>14.13</v>
      </c>
      <c r="E242" s="5">
        <v>0.08</v>
      </c>
      <c r="F242" s="5">
        <f>D242*A245/(A246+D242)</f>
        <v>1.4563721977778437</v>
      </c>
      <c r="G242" s="5">
        <f>(E242-F242)</f>
        <v>-1.3763721977778436</v>
      </c>
      <c r="I242" s="5">
        <f>D242/(A246+D242)</f>
        <v>3.3867789086448802E-2</v>
      </c>
      <c r="J242" s="5">
        <f>-A245*D242/(A246+D242)^2</f>
        <v>-3.4907364774032484E-3</v>
      </c>
      <c r="L242" s="5">
        <f t="array" ref="L242:M243">MMULT(TRANSPOSE(I242:J253),I242:J253)</f>
        <v>2.0421375724977722</v>
      </c>
      <c r="M242" s="5">
        <v>-0.10568570966899957</v>
      </c>
      <c r="O242" s="5">
        <f t="array" ref="O242:P243">MINVERSE(L242:M243)</f>
        <v>8.5594338778630821</v>
      </c>
      <c r="P242" s="5">
        <v>155.92970490435567</v>
      </c>
    </row>
    <row r="243" spans="1:16" x14ac:dyDescent="0.45">
      <c r="D243" s="5">
        <v>44.09</v>
      </c>
      <c r="E243" s="5">
        <v>2.9020000000000001</v>
      </c>
      <c r="F243" s="5">
        <f>D243*A245/(A246+D243)</f>
        <v>4.2398686935030296</v>
      </c>
      <c r="G243" s="5">
        <f t="shared" ref="G243:G253" si="16">(E243-F243)</f>
        <v>-1.3378686935030295</v>
      </c>
      <c r="I243" s="5">
        <f>D243/(A246+D243)</f>
        <v>9.8597720338864894E-2</v>
      </c>
      <c r="J243" s="5">
        <f>-A245*D243/(A246+D243)^2</f>
        <v>-9.4815465573944244E-3</v>
      </c>
      <c r="L243" s="5">
        <v>-0.10568570966899957</v>
      </c>
      <c r="M243" s="5">
        <v>5.8013952139632889E-3</v>
      </c>
      <c r="O243" s="5">
        <v>155.92970490435565</v>
      </c>
      <c r="P243" s="5">
        <v>3012.9892683786256</v>
      </c>
    </row>
    <row r="244" spans="1:16" x14ac:dyDescent="0.45">
      <c r="A244" s="16" t="s">
        <v>46</v>
      </c>
      <c r="D244" s="5">
        <v>75.25</v>
      </c>
      <c r="E244" s="5">
        <v>7.6950000000000003</v>
      </c>
      <c r="F244" s="5">
        <f>D244*A245/(A246+D244)</f>
        <v>6.7649390634690372</v>
      </c>
      <c r="G244" s="5">
        <f t="shared" si="16"/>
        <v>0.93006093653096311</v>
      </c>
      <c r="I244" s="5">
        <f>D244/(A246+D244)</f>
        <v>0.15731797800990227</v>
      </c>
      <c r="J244" s="5">
        <f>-A245*D244/(A246+D244)^2</f>
        <v>-1.4142811094021939E-2</v>
      </c>
    </row>
    <row r="245" spans="1:16" ht="20.65" x14ac:dyDescent="0.55000000000000004">
      <c r="A245" s="5">
        <f>A230+N231</f>
        <v>43.0016909004718</v>
      </c>
      <c r="D245" s="5">
        <v>122.04</v>
      </c>
      <c r="E245" s="5">
        <v>11.87</v>
      </c>
      <c r="F245" s="5">
        <f>D245*A245/(A246+D245)</f>
        <v>9.9937548367840403</v>
      </c>
      <c r="G245" s="5">
        <f t="shared" si="16"/>
        <v>1.8762451632159589</v>
      </c>
      <c r="I245" s="5">
        <f>D245/(A246+D245)</f>
        <v>0.23240376430579834</v>
      </c>
      <c r="J245" s="5">
        <f>-A245*D245/(A246+D245)^2</f>
        <v>-1.9031352373139052E-2</v>
      </c>
      <c r="L245" s="14" t="s">
        <v>50</v>
      </c>
      <c r="N245" s="14" t="s">
        <v>51</v>
      </c>
    </row>
    <row r="246" spans="1:16" x14ac:dyDescent="0.45">
      <c r="A246" s="5">
        <f>A231+N232</f>
        <v>403.08058212370008</v>
      </c>
      <c r="D246" s="5">
        <v>172.74</v>
      </c>
      <c r="E246" s="5">
        <v>14.452</v>
      </c>
      <c r="F246" s="5">
        <f>D246*A245/(A246+D246)</f>
        <v>12.900046154570699</v>
      </c>
      <c r="G246" s="5">
        <f t="shared" si="16"/>
        <v>1.5519538454293009</v>
      </c>
      <c r="I246" s="5">
        <f>D246/(A246+D246)</f>
        <v>0.2999892768037446</v>
      </c>
      <c r="J246" s="5">
        <f>-A245*D246/(A246+D246)^2</f>
        <v>-2.2402891725394176E-2</v>
      </c>
      <c r="L246" s="5">
        <f t="array" ref="L246:L247">MMULT(TRANSPOSE(I242:J249),G242:G249)</f>
        <v>-0.96272411622117038</v>
      </c>
      <c r="N246" s="5">
        <f t="array" ref="N246:N247">MMULT(O242:P243,L246:L247)</f>
        <v>-1.8845726376048431</v>
      </c>
    </row>
    <row r="247" spans="1:16" x14ac:dyDescent="0.45">
      <c r="D247" s="5">
        <v>226.86</v>
      </c>
      <c r="E247" s="5">
        <v>15.651</v>
      </c>
      <c r="F247" s="5">
        <f>D247*A245/(A246+D247)</f>
        <v>15.48616468682342</v>
      </c>
      <c r="G247" s="5">
        <f t="shared" si="16"/>
        <v>0.16483531317657985</v>
      </c>
      <c r="I247" s="5">
        <f>D247/(A246+D247)</f>
        <v>0.36012920335310611</v>
      </c>
      <c r="J247" s="5">
        <f>-A245*D247/(A246+D247)^2</f>
        <v>-2.4583532362076707E-2</v>
      </c>
      <c r="L247" s="5">
        <v>4.0760679831421252E-2</v>
      </c>
      <c r="N247" s="5">
        <v>-27.30579644278437</v>
      </c>
    </row>
    <row r="248" spans="1:16" x14ac:dyDescent="0.45">
      <c r="D248" s="5">
        <v>282.10000000000002</v>
      </c>
      <c r="E248" s="5">
        <v>16.388000000000002</v>
      </c>
      <c r="F248" s="5">
        <f>D248*A245/(A246+D248)</f>
        <v>17.704496186135419</v>
      </c>
      <c r="G248" s="5">
        <f t="shared" si="16"/>
        <v>-1.3164961861354172</v>
      </c>
      <c r="I248" s="5">
        <f>D248/(A246+D248)</f>
        <v>0.41171627941591415</v>
      </c>
      <c r="J248" s="5">
        <f>-A245*D248/(A246+D248)^2</f>
        <v>-2.5839168020875276E-2</v>
      </c>
    </row>
    <row r="249" spans="1:16" x14ac:dyDescent="0.45">
      <c r="D249" s="5">
        <v>351.18</v>
      </c>
      <c r="E249" s="5">
        <v>17.123000000000001</v>
      </c>
      <c r="F249" s="5">
        <f>D249*A245/(A246+D249)</f>
        <v>20.021374798492442</v>
      </c>
      <c r="G249" s="5">
        <f t="shared" si="16"/>
        <v>-2.8983747984924406</v>
      </c>
      <c r="I249" s="5">
        <f>D249/(A246+D249)</f>
        <v>0.46559505868809392</v>
      </c>
      <c r="J249" s="5">
        <f>-A245*D249/(A246+D249)^2</f>
        <v>-2.6544373752264969E-2</v>
      </c>
    </row>
    <row r="250" spans="1:16" x14ac:dyDescent="0.45">
      <c r="D250" s="5">
        <v>427.38</v>
      </c>
      <c r="E250" s="5">
        <v>17.756</v>
      </c>
      <c r="F250" s="5">
        <f>D250*A245/(A246+D250)</f>
        <v>22.129963844937986</v>
      </c>
      <c r="G250" s="5">
        <f t="shared" si="16"/>
        <v>-4.3739638449379861</v>
      </c>
      <c r="I250" s="5">
        <f>D250/(A246+D250)</f>
        <v>0.51463008503917196</v>
      </c>
      <c r="J250" s="5">
        <f>-A245*D250/(A246+D250)^2</f>
        <v>-2.6647819681394163E-2</v>
      </c>
    </row>
    <row r="251" spans="1:16" x14ac:dyDescent="0.45">
      <c r="D251" s="5">
        <v>514.78</v>
      </c>
      <c r="E251" s="5">
        <v>18.236000000000001</v>
      </c>
      <c r="F251" s="5">
        <f>D251*A245/(A246+D251)</f>
        <v>24.117399606078244</v>
      </c>
      <c r="G251" s="5">
        <f t="shared" si="16"/>
        <v>-5.8813996060782436</v>
      </c>
      <c r="I251" s="5">
        <f>D251/(A246+D251)</f>
        <v>0.56084770391700189</v>
      </c>
      <c r="J251" s="5">
        <f>-A245*D251/(A246+D251)^2</f>
        <v>-2.6275667651264215E-2</v>
      </c>
    </row>
    <row r="252" spans="1:16" x14ac:dyDescent="0.45">
      <c r="D252" s="5">
        <v>574.02</v>
      </c>
      <c r="E252" s="5">
        <v>18.923999999999999</v>
      </c>
      <c r="F252" s="5">
        <f>D252*A245/(A246+D252)</f>
        <v>25.262323103972804</v>
      </c>
      <c r="G252" s="5">
        <f t="shared" si="16"/>
        <v>-6.3383231039728045</v>
      </c>
      <c r="I252" s="5">
        <f>D252/(A246+D252)</f>
        <v>0.58747278478985654</v>
      </c>
      <c r="J252" s="5">
        <f>-A245*D252/(A246+D252)^2</f>
        <v>-2.5854373199804947E-2</v>
      </c>
    </row>
    <row r="253" spans="1:16" x14ac:dyDescent="0.45">
      <c r="D253" s="5">
        <v>747.35</v>
      </c>
      <c r="E253" s="5">
        <v>20.062000000000001</v>
      </c>
      <c r="F253" s="5">
        <f>D253*A245/(A246+D253)</f>
        <v>27.935030756173028</v>
      </c>
      <c r="G253" s="5">
        <f t="shared" si="16"/>
        <v>-7.8730307561730264</v>
      </c>
      <c r="I253" s="5">
        <f>D253/(A246+D253)</f>
        <v>0.6496263326209466</v>
      </c>
      <c r="J253" s="5">
        <f>-A245*D253/(A246+D253)^2</f>
        <v>-2.4282239354768222E-2</v>
      </c>
    </row>
    <row r="254" spans="1:16" x14ac:dyDescent="0.45">
      <c r="G254" s="15">
        <f t="array" ref="G254">SUM(G242:G253^2)</f>
        <v>176.52044652668533</v>
      </c>
    </row>
    <row r="256" spans="1:16" ht="20.65" x14ac:dyDescent="0.55000000000000004">
      <c r="D256" s="12" t="s">
        <v>1</v>
      </c>
      <c r="E256" s="12" t="s">
        <v>0</v>
      </c>
      <c r="F256" s="13" t="s">
        <v>39</v>
      </c>
      <c r="G256" s="13" t="s">
        <v>47</v>
      </c>
      <c r="I256" s="37" t="s">
        <v>45</v>
      </c>
      <c r="J256" s="37"/>
      <c r="L256" s="37" t="s">
        <v>48</v>
      </c>
      <c r="M256" s="37"/>
      <c r="O256" s="37" t="s">
        <v>49</v>
      </c>
      <c r="P256" s="37"/>
    </row>
    <row r="257" spans="1:16" x14ac:dyDescent="0.45">
      <c r="D257" s="5">
        <v>14.13</v>
      </c>
      <c r="E257" s="5">
        <v>0.08</v>
      </c>
      <c r="F257" s="5">
        <f>D257*A260/(A261+D257)</f>
        <v>1.4900686074927219</v>
      </c>
      <c r="G257" s="5">
        <f>(E257-F257)</f>
        <v>-1.4100686074927218</v>
      </c>
      <c r="I257" s="5">
        <f>D257/(A261+D257)</f>
        <v>3.6239616744698007E-2</v>
      </c>
      <c r="J257" s="5">
        <f>-A260*D257/(A261+D257)^2</f>
        <v>-3.8216217451409822E-3</v>
      </c>
      <c r="L257" s="5">
        <f t="array" ref="L257:M258">MMULT(TRANSPOSE(I257:J268),I257:J268)</f>
        <v>2.1837398779424535</v>
      </c>
      <c r="M257" s="5">
        <v>-0.11246026986369875</v>
      </c>
      <c r="O257" s="5">
        <f t="array" ref="O257:P258">MINVERSE(L257:M258)</f>
        <v>7.3595076753303168</v>
      </c>
      <c r="P257" s="5">
        <v>134.01399810714176</v>
      </c>
    </row>
    <row r="258" spans="1:16" x14ac:dyDescent="0.45">
      <c r="D258" s="5">
        <v>44.09</v>
      </c>
      <c r="E258" s="5">
        <v>2.9020000000000001</v>
      </c>
      <c r="F258" s="5">
        <f>D258*A260/(A261+D258)</f>
        <v>4.3177084767178293</v>
      </c>
      <c r="G258" s="5">
        <f t="shared" ref="G258:G268" si="17">(E258-F258)</f>
        <v>-1.4157084767178292</v>
      </c>
      <c r="I258" s="5">
        <f>D258/(A261+D258)</f>
        <v>0.10500999727447266</v>
      </c>
      <c r="J258" s="5">
        <f>-A260*D258/(A261+D258)^2</f>
        <v>-1.0283568958314962E-2</v>
      </c>
      <c r="L258" s="5">
        <v>-0.11246026986369875</v>
      </c>
      <c r="M258" s="5">
        <v>6.1758639464656274E-3</v>
      </c>
      <c r="O258" s="5">
        <v>134.01399810714176</v>
      </c>
      <c r="P258" s="5">
        <v>2602.2675583453811</v>
      </c>
    </row>
    <row r="259" spans="1:16" x14ac:dyDescent="0.45">
      <c r="A259" s="16" t="s">
        <v>46</v>
      </c>
      <c r="D259" s="5">
        <v>75.25</v>
      </c>
      <c r="E259" s="5">
        <v>7.6950000000000003</v>
      </c>
      <c r="F259" s="5">
        <f>D259*A260/(A261+D259)</f>
        <v>6.8600734316842633</v>
      </c>
      <c r="G259" s="5">
        <f t="shared" si="17"/>
        <v>0.83492656831573697</v>
      </c>
      <c r="I259" s="5">
        <f>D259/(A261+D259)</f>
        <v>0.16684227206359506</v>
      </c>
      <c r="J259" s="5">
        <f>-A260*D259/(A261+D259)^2</f>
        <v>-1.5209969938409383E-2</v>
      </c>
    </row>
    <row r="260" spans="1:16" ht="20.65" x14ac:dyDescent="0.55000000000000004">
      <c r="A260" s="5">
        <f>A245+N246</f>
        <v>41.11711826286696</v>
      </c>
      <c r="D260" s="5">
        <v>122.04</v>
      </c>
      <c r="E260" s="5">
        <v>11.87</v>
      </c>
      <c r="F260" s="5">
        <f>D260*A260/(A261+D260)</f>
        <v>10.07991979574634</v>
      </c>
      <c r="G260" s="5">
        <f t="shared" si="17"/>
        <v>1.790080204253659</v>
      </c>
      <c r="I260" s="5">
        <f>D260/(A261+D260)</f>
        <v>0.24515141677255034</v>
      </c>
      <c r="J260" s="5">
        <f>-A260*D260/(A261+D260)^2</f>
        <v>-2.0248333488044015E-2</v>
      </c>
      <c r="L260" s="14" t="s">
        <v>50</v>
      </c>
      <c r="N260" s="14" t="s">
        <v>51</v>
      </c>
    </row>
    <row r="261" spans="1:16" x14ac:dyDescent="0.45">
      <c r="A261" s="5">
        <f>A246+N247</f>
        <v>375.77478568091573</v>
      </c>
      <c r="D261" s="5">
        <v>172.74</v>
      </c>
      <c r="E261" s="5">
        <v>14.452</v>
      </c>
      <c r="F261" s="5">
        <f>D261*A260/(A261+D261)</f>
        <v>12.948732092810667</v>
      </c>
      <c r="G261" s="5">
        <f t="shared" si="17"/>
        <v>1.5032679071893327</v>
      </c>
      <c r="I261" s="5">
        <f>D261/(A261+D261)</f>
        <v>0.31492314247384212</v>
      </c>
      <c r="J261" s="5">
        <f>-A260*D261/(A261+D261)^2</f>
        <v>-2.3606897080698307E-2</v>
      </c>
      <c r="L261" s="5">
        <f t="array" ref="L261:L262">MMULT(TRANSPOSE(I257:J264),G257:G264)</f>
        <v>-0.9399933467329209</v>
      </c>
      <c r="N261" s="5">
        <f t="array" ref="N261:N262">MMULT(O257:P258,L261:L262)</f>
        <v>-1.6555251026978128</v>
      </c>
    </row>
    <row r="262" spans="1:16" x14ac:dyDescent="0.45">
      <c r="D262" s="5">
        <v>226.86</v>
      </c>
      <c r="E262" s="5">
        <v>15.651</v>
      </c>
      <c r="F262" s="5">
        <f>D262*A260/(A261+D262)</f>
        <v>15.478411918380226</v>
      </c>
      <c r="G262" s="5">
        <f t="shared" si="17"/>
        <v>0.17258808161977335</v>
      </c>
      <c r="I262" s="5">
        <f>D262/(A261+D262)</f>
        <v>0.37644690514118168</v>
      </c>
      <c r="J262" s="5">
        <f>-A260*D262/(A261+D262)^2</f>
        <v>-2.5684564326785758E-2</v>
      </c>
      <c r="L262" s="5">
        <v>3.9267264775843691E-2</v>
      </c>
      <c r="N262" s="5">
        <v>-23.788337358655156</v>
      </c>
    </row>
    <row r="263" spans="1:16" x14ac:dyDescent="0.45">
      <c r="D263" s="5">
        <v>282.10000000000002</v>
      </c>
      <c r="E263" s="5">
        <v>16.388000000000002</v>
      </c>
      <c r="F263" s="5">
        <f>D263*A260/(A261+D263)</f>
        <v>17.631226054589391</v>
      </c>
      <c r="G263" s="5">
        <f t="shared" si="17"/>
        <v>-1.243226054589389</v>
      </c>
      <c r="I263" s="5">
        <f>D263/(A261+D263)</f>
        <v>0.42880500383978082</v>
      </c>
      <c r="J263" s="5">
        <f>-A260*D263/(A261+D263)^2</f>
        <v>-2.6800276341858366E-2</v>
      </c>
    </row>
    <row r="264" spans="1:16" x14ac:dyDescent="0.45">
      <c r="D264" s="5">
        <v>351.18</v>
      </c>
      <c r="E264" s="5">
        <v>17.123000000000001</v>
      </c>
      <c r="F264" s="5">
        <f>D264*A260/(A261+D264)</f>
        <v>19.863009193932996</v>
      </c>
      <c r="G264" s="5">
        <f t="shared" si="17"/>
        <v>-2.7400091939329947</v>
      </c>
      <c r="I264" s="5">
        <f>D264/(A261+D264)</f>
        <v>0.48308368954619468</v>
      </c>
      <c r="J264" s="5">
        <f>-A260*D264/(A261+D264)^2</f>
        <v>-2.7323582683795027E-2</v>
      </c>
    </row>
    <row r="265" spans="1:16" x14ac:dyDescent="0.45">
      <c r="D265" s="5">
        <v>427.38</v>
      </c>
      <c r="E265" s="5">
        <v>17.756</v>
      </c>
      <c r="F265" s="5">
        <f>D265*A260/(A261+D265)</f>
        <v>21.879511043797091</v>
      </c>
      <c r="G265" s="5">
        <f t="shared" si="17"/>
        <v>-4.123511043797091</v>
      </c>
      <c r="I265" s="5">
        <f>D265/(A261+D265)</f>
        <v>0.53212656840196337</v>
      </c>
      <c r="J265" s="5">
        <f>-A260*D265/(A261+D265)^2</f>
        <v>-2.7241960620638793E-2</v>
      </c>
    </row>
    <row r="266" spans="1:16" x14ac:dyDescent="0.45">
      <c r="D266" s="5">
        <v>514.78</v>
      </c>
      <c r="E266" s="5">
        <v>18.236000000000001</v>
      </c>
      <c r="F266" s="5">
        <f>D266*A260/(A261+D266)</f>
        <v>23.767510410013667</v>
      </c>
      <c r="G266" s="5">
        <f t="shared" si="17"/>
        <v>-5.5315104100136665</v>
      </c>
      <c r="I266" s="5">
        <f>D266/(A261+D266)</f>
        <v>0.57804416783454893</v>
      </c>
      <c r="J266" s="5">
        <f>-A260*D266/(A261+D266)^2</f>
        <v>-2.6688431517260438E-2</v>
      </c>
    </row>
    <row r="267" spans="1:16" x14ac:dyDescent="0.45">
      <c r="D267" s="5">
        <v>574.02</v>
      </c>
      <c r="E267" s="5">
        <v>18.923999999999999</v>
      </c>
      <c r="F267" s="5">
        <f>D267*A260/(A261+D267)</f>
        <v>24.849629184193077</v>
      </c>
      <c r="G267" s="5">
        <f t="shared" si="17"/>
        <v>-5.9256291841930775</v>
      </c>
      <c r="I267" s="5">
        <f>D267/(A261+D267)</f>
        <v>0.60436213027688956</v>
      </c>
      <c r="J267" s="5">
        <f>-A260*D267/(A261+D267)^2</f>
        <v>-2.6163156040468438E-2</v>
      </c>
    </row>
    <row r="268" spans="1:16" x14ac:dyDescent="0.45">
      <c r="D268" s="5">
        <v>747.35</v>
      </c>
      <c r="E268" s="5">
        <v>20.062000000000001</v>
      </c>
      <c r="F268" s="5">
        <f>D268*A260/(A261+D268)</f>
        <v>27.360164004504323</v>
      </c>
      <c r="G268" s="5">
        <f t="shared" si="17"/>
        <v>-7.2981640045043221</v>
      </c>
      <c r="I268" s="5">
        <f>D268/(A261+D268)</f>
        <v>0.66542027166367357</v>
      </c>
      <c r="J268" s="5">
        <f>-A260*D268/(A261+D268)^2</f>
        <v>-2.4360751675439791E-2</v>
      </c>
    </row>
    <row r="269" spans="1:16" x14ac:dyDescent="0.45">
      <c r="G269" s="15">
        <f t="array" ref="G269">SUM(G257:G268^2)</f>
        <v>155.21410574298673</v>
      </c>
    </row>
    <row r="271" spans="1:16" ht="20.65" x14ac:dyDescent="0.55000000000000004">
      <c r="D271" s="12" t="s">
        <v>1</v>
      </c>
      <c r="E271" s="12" t="s">
        <v>0</v>
      </c>
      <c r="F271" s="13" t="s">
        <v>39</v>
      </c>
      <c r="G271" s="13" t="s">
        <v>47</v>
      </c>
      <c r="I271" s="37" t="s">
        <v>45</v>
      </c>
      <c r="J271" s="37"/>
      <c r="L271" s="37" t="s">
        <v>48</v>
      </c>
      <c r="M271" s="37"/>
      <c r="O271" s="37" t="s">
        <v>49</v>
      </c>
      <c r="P271" s="37"/>
    </row>
    <row r="272" spans="1:16" x14ac:dyDescent="0.45">
      <c r="D272" s="5">
        <v>14.13</v>
      </c>
      <c r="E272" s="5">
        <v>0.08</v>
      </c>
      <c r="F272" s="5">
        <f>D272*A275/(A276+D272)</f>
        <v>1.5229916981560736</v>
      </c>
      <c r="G272" s="5">
        <f>(E272-F272)</f>
        <v>-1.4429916981560735</v>
      </c>
      <c r="I272" s="5">
        <f>D272/(A276+D272)</f>
        <v>3.8594278035720991E-2</v>
      </c>
      <c r="J272" s="5">
        <f>-A275*D272/(A276+D272)^2</f>
        <v>-4.1598559833496366E-3</v>
      </c>
      <c r="L272" s="5">
        <f t="array" ref="L272:M273">MMULT(TRANSPOSE(I272:J283),I272:J283)</f>
        <v>2.3203639788035657</v>
      </c>
      <c r="M272" s="5">
        <v>-0.11896447880879865</v>
      </c>
      <c r="O272" s="5">
        <f t="array" ref="O272:P273">MINVERSE(L272:M273)</f>
        <v>6.4144421774227647</v>
      </c>
      <c r="P272" s="5">
        <v>116.7057655497688</v>
      </c>
    </row>
    <row r="273" spans="1:16" x14ac:dyDescent="0.45">
      <c r="D273" s="5">
        <v>44.09</v>
      </c>
      <c r="E273" s="5">
        <v>2.9020000000000001</v>
      </c>
      <c r="F273" s="5">
        <f>D273*A275/(A276+D273)</f>
        <v>4.3927419815082009</v>
      </c>
      <c r="G273" s="5">
        <f t="shared" ref="G273:G283" si="18">(E273-F273)</f>
        <v>-1.4907419815082008</v>
      </c>
      <c r="I273" s="5">
        <f>D273/(A276+D273)</f>
        <v>0.1113168939651947</v>
      </c>
      <c r="J273" s="5">
        <f>-A275*D273/(A276+D273)^2</f>
        <v>-1.1090641718575815E-2</v>
      </c>
      <c r="L273" s="5">
        <v>-0.11896447880879865</v>
      </c>
      <c r="M273" s="5">
        <v>6.5385867346961293E-3</v>
      </c>
      <c r="O273" s="5">
        <v>116.7057655497688</v>
      </c>
      <c r="P273" s="5">
        <v>2276.3085015957654</v>
      </c>
    </row>
    <row r="274" spans="1:16" x14ac:dyDescent="0.45">
      <c r="A274" s="16" t="s">
        <v>46</v>
      </c>
      <c r="D274" s="5">
        <v>75.25</v>
      </c>
      <c r="E274" s="5">
        <v>7.6950000000000003</v>
      </c>
      <c r="F274" s="5">
        <f>D274*A275/(A276+D274)</f>
        <v>6.9504483921345406</v>
      </c>
      <c r="G274" s="5">
        <f t="shared" si="18"/>
        <v>0.74455160786545971</v>
      </c>
      <c r="I274" s="5">
        <f>D274/(A276+D274)</f>
        <v>0.17613197632248737</v>
      </c>
      <c r="J274" s="5">
        <f>-A275*D274/(A276+D274)^2</f>
        <v>-1.6268388194473241E-2</v>
      </c>
    </row>
    <row r="275" spans="1:16" ht="20.65" x14ac:dyDescent="0.55000000000000004">
      <c r="A275" s="5">
        <f>A260+N261</f>
        <v>39.461593160169144</v>
      </c>
      <c r="D275" s="5">
        <v>122.04</v>
      </c>
      <c r="E275" s="5">
        <v>11.87</v>
      </c>
      <c r="F275" s="5">
        <f>D275*A275/(A276+D275)</f>
        <v>10.159544570376001</v>
      </c>
      <c r="G275" s="5">
        <f t="shared" si="18"/>
        <v>1.7104554296239982</v>
      </c>
      <c r="I275" s="5">
        <f>D275/(A276+D275)</f>
        <v>0.2574539889745408</v>
      </c>
      <c r="J275" s="5">
        <f>-A275*D275/(A276+D275)^2</f>
        <v>-2.1432442443526208E-2</v>
      </c>
      <c r="L275" s="14" t="s">
        <v>50</v>
      </c>
      <c r="N275" s="14" t="s">
        <v>51</v>
      </c>
    </row>
    <row r="276" spans="1:16" x14ac:dyDescent="0.45">
      <c r="A276" s="5">
        <f>A261+N262</f>
        <v>351.98644832226057</v>
      </c>
      <c r="D276" s="5">
        <v>172.74</v>
      </c>
      <c r="E276" s="5">
        <v>14.452</v>
      </c>
      <c r="F276" s="5">
        <f>D276*A275/(A276+D276)</f>
        <v>12.990760470113008</v>
      </c>
      <c r="G276" s="5">
        <f t="shared" si="18"/>
        <v>1.461239529886992</v>
      </c>
      <c r="I276" s="5">
        <f>D276/(A276+D276)</f>
        <v>0.32920010140962402</v>
      </c>
      <c r="J276" s="5">
        <f>-A275*D276/(A276+D276)^2</f>
        <v>-2.4757205419412624E-2</v>
      </c>
      <c r="L276" s="5">
        <f t="array" ref="L276:L277">MMULT(TRANSPOSE(I272:J279),G272:G279)</f>
        <v>-0.90726588577875533</v>
      </c>
      <c r="N276" s="5">
        <f t="array" ref="N276:N277">MMULT(O272:P273,L276:L277)</f>
        <v>-1.4506251377753623</v>
      </c>
    </row>
    <row r="277" spans="1:16" x14ac:dyDescent="0.45">
      <c r="D277" s="5">
        <v>226.86</v>
      </c>
      <c r="E277" s="5">
        <v>15.651</v>
      </c>
      <c r="F277" s="5">
        <f>D277*A275/(A276+D277)</f>
        <v>15.465685330303682</v>
      </c>
      <c r="G277" s="5">
        <f t="shared" si="18"/>
        <v>0.18531466969631794</v>
      </c>
      <c r="I277" s="5">
        <f>D277/(A276+D277)</f>
        <v>0.39191740859347984</v>
      </c>
      <c r="J277" s="5">
        <f>-A275*D277/(A276+D277)^2</f>
        <v>-2.6718113888630938E-2</v>
      </c>
      <c r="L277" s="5">
        <v>3.7435849081831125E-2</v>
      </c>
      <c r="N277" s="5">
        <v>-20.667618227570514</v>
      </c>
    </row>
    <row r="278" spans="1:16" x14ac:dyDescent="0.45">
      <c r="D278" s="5">
        <v>282.10000000000002</v>
      </c>
      <c r="E278" s="5">
        <v>16.388000000000002</v>
      </c>
      <c r="F278" s="5">
        <f>D278*A275/(A276+D278)</f>
        <v>17.556147840627027</v>
      </c>
      <c r="G278" s="5">
        <f t="shared" si="18"/>
        <v>-1.1681478406270251</v>
      </c>
      <c r="I278" s="5">
        <f>D278/(A276+D278)</f>
        <v>0.44489201866151357</v>
      </c>
      <c r="J278" s="5">
        <f>-A275*D278/(A276+D278)^2</f>
        <v>-2.7687309651671502E-2</v>
      </c>
    </row>
    <row r="279" spans="1:16" x14ac:dyDescent="0.45">
      <c r="D279" s="5">
        <v>351.18</v>
      </c>
      <c r="E279" s="5">
        <v>17.123000000000001</v>
      </c>
      <c r="F279" s="5">
        <f>D279*A275/(A276+D279)</f>
        <v>19.708167702047461</v>
      </c>
      <c r="G279" s="5">
        <f t="shared" si="18"/>
        <v>-2.5851677020474604</v>
      </c>
      <c r="I279" s="5">
        <f>D279/(A276+D279)</f>
        <v>0.49942655944109343</v>
      </c>
      <c r="J279" s="5">
        <f>-A275*D279/(A276+D279)^2</f>
        <v>-2.8027741865486771E-2</v>
      </c>
    </row>
    <row r="280" spans="1:16" x14ac:dyDescent="0.45">
      <c r="D280" s="5">
        <v>427.38</v>
      </c>
      <c r="E280" s="5">
        <v>17.756</v>
      </c>
      <c r="F280" s="5">
        <f>D280*A275/(A276+D280)</f>
        <v>21.639494131545593</v>
      </c>
      <c r="G280" s="5">
        <f t="shared" si="18"/>
        <v>-3.8834941315455929</v>
      </c>
      <c r="I280" s="5">
        <f>D280/(A276+D280)</f>
        <v>0.54836848689088358</v>
      </c>
      <c r="J280" s="5">
        <f>-A275*D280/(A276+D280)^2</f>
        <v>-2.7765493598202566E-2</v>
      </c>
    </row>
    <row r="281" spans="1:16" x14ac:dyDescent="0.45">
      <c r="D281" s="5">
        <v>514.78</v>
      </c>
      <c r="E281" s="5">
        <v>18.236000000000001</v>
      </c>
      <c r="F281" s="5">
        <f>D281*A275/(A276+D281)</f>
        <v>23.436577369039078</v>
      </c>
      <c r="G281" s="5">
        <f t="shared" si="18"/>
        <v>-5.2005773690390775</v>
      </c>
      <c r="I281" s="5">
        <f>D281/(A276+D281)</f>
        <v>0.59390854479476418</v>
      </c>
      <c r="J281" s="5">
        <f>-A275*D281/(A276+D281)^2</f>
        <v>-2.7039091573518598E-2</v>
      </c>
    </row>
    <row r="282" spans="1:16" x14ac:dyDescent="0.45">
      <c r="D282" s="5">
        <v>574.02</v>
      </c>
      <c r="E282" s="5">
        <v>18.923999999999999</v>
      </c>
      <c r="F282" s="5">
        <f>D282*A275/(A276+D282)</f>
        <v>24.461755905523923</v>
      </c>
      <c r="G282" s="5">
        <f t="shared" si="18"/>
        <v>-5.5377559055239232</v>
      </c>
      <c r="I282" s="5">
        <f>D282/(A276+D282)</f>
        <v>0.61988769197019089</v>
      </c>
      <c r="J282" s="5">
        <f>-A275*D282/(A276+D282)^2</f>
        <v>-2.6416399097267368E-2</v>
      </c>
    </row>
    <row r="283" spans="1:16" x14ac:dyDescent="0.45">
      <c r="D283" s="5">
        <v>747.35</v>
      </c>
      <c r="E283" s="5">
        <v>20.062000000000001</v>
      </c>
      <c r="F283" s="5">
        <f>D283*A275/(A276+D283)</f>
        <v>26.82674780160405</v>
      </c>
      <c r="G283" s="5">
        <f t="shared" si="18"/>
        <v>-6.7647478016040488</v>
      </c>
      <c r="I283" s="5">
        <f>D283/(A276+D283)</f>
        <v>0.67981917741430242</v>
      </c>
      <c r="J283" s="5">
        <f>-A275*D283/(A276+D283)^2</f>
        <v>-2.4402672941978207E-2</v>
      </c>
    </row>
    <row r="284" spans="1:16" x14ac:dyDescent="0.45">
      <c r="G284" s="15">
        <f t="array" ref="G284">SUM(G272:G283^2)</f>
        <v>136.5578604152459</v>
      </c>
    </row>
    <row r="286" spans="1:16" ht="20.65" x14ac:dyDescent="0.55000000000000004">
      <c r="D286" s="12" t="s">
        <v>1</v>
      </c>
      <c r="E286" s="12" t="s">
        <v>0</v>
      </c>
      <c r="F286" s="13" t="s">
        <v>39</v>
      </c>
      <c r="G286" s="13" t="s">
        <v>47</v>
      </c>
      <c r="I286" s="37" t="s">
        <v>45</v>
      </c>
      <c r="J286" s="37"/>
      <c r="L286" s="37" t="s">
        <v>48</v>
      </c>
      <c r="M286" s="37"/>
      <c r="O286" s="37" t="s">
        <v>49</v>
      </c>
      <c r="P286" s="37"/>
    </row>
    <row r="287" spans="1:16" x14ac:dyDescent="0.45">
      <c r="D287" s="5">
        <v>14.13</v>
      </c>
      <c r="E287" s="5">
        <v>0.08</v>
      </c>
      <c r="F287" s="5">
        <f>D287*A290/(A291+D287)</f>
        <v>1.5547743438853232</v>
      </c>
      <c r="G287" s="5">
        <f>(E287-F287)</f>
        <v>-1.4747743438853231</v>
      </c>
      <c r="I287" s="5">
        <f>D287/(A291+D287)</f>
        <v>4.0903308302207494E-2</v>
      </c>
      <c r="J287" s="5">
        <f>-A290*D287/(A291+D287)^2</f>
        <v>-4.5007370366810856E-3</v>
      </c>
      <c r="L287" s="5">
        <f t="array" ref="L287:M288">MMULT(TRANSPOSE(I287:J298),I287:J298)</f>
        <v>2.4505895345507716</v>
      </c>
      <c r="M287" s="5">
        <v>-0.12513637227537847</v>
      </c>
      <c r="O287" s="5">
        <f t="array" ref="O287:P288">MINVERSE(L287:M288)</f>
        <v>5.6647475073966662</v>
      </c>
      <c r="P287" s="5">
        <v>102.94345859052419</v>
      </c>
    </row>
    <row r="288" spans="1:16" x14ac:dyDescent="0.45">
      <c r="D288" s="5">
        <v>44.09</v>
      </c>
      <c r="E288" s="5">
        <v>2.9020000000000001</v>
      </c>
      <c r="F288" s="5">
        <f>D288*A290/(A291+D288)</f>
        <v>4.4642092720211881</v>
      </c>
      <c r="G288" s="5">
        <f t="shared" ref="G288:G298" si="19">(E288-F288)</f>
        <v>-1.562209272021188</v>
      </c>
      <c r="I288" s="5">
        <f>D288/(A291+D288)</f>
        <v>0.11744529287944319</v>
      </c>
      <c r="J288" s="5">
        <f>-A290*D288/(A291+D288)^2</f>
        <v>-1.1891593681734048E-2</v>
      </c>
      <c r="L288" s="5">
        <v>-0.12513637227537847</v>
      </c>
      <c r="M288" s="5">
        <v>6.8859737436183415E-3</v>
      </c>
      <c r="O288" s="5">
        <v>102.94345859052417</v>
      </c>
      <c r="P288" s="5">
        <v>2015.9779102213574</v>
      </c>
    </row>
    <row r="289" spans="1:16" x14ac:dyDescent="0.45">
      <c r="A289" s="16" t="s">
        <v>46</v>
      </c>
      <c r="D289" s="5">
        <v>75.25</v>
      </c>
      <c r="E289" s="5">
        <v>7.6950000000000003</v>
      </c>
      <c r="F289" s="5">
        <f>D289*A290/(A291+D289)</f>
        <v>7.0352794704379118</v>
      </c>
      <c r="G289" s="5">
        <f t="shared" si="19"/>
        <v>0.65972052956208849</v>
      </c>
      <c r="I289" s="5">
        <f>D289/(A291+D289)</f>
        <v>0.18508551179999275</v>
      </c>
      <c r="J289" s="5">
        <f>-A290*D289/(A291+D289)^2</f>
        <v>-1.7304030583946615E-2</v>
      </c>
    </row>
    <row r="290" spans="1:16" ht="20.65" x14ac:dyDescent="0.55000000000000004">
      <c r="A290" s="5">
        <f>A275+N276</f>
        <v>38.010968022393783</v>
      </c>
      <c r="D290" s="5">
        <v>122.04</v>
      </c>
      <c r="E290" s="5">
        <v>11.87</v>
      </c>
      <c r="F290" s="5">
        <f>D290*A290/(A291+D290)</f>
        <v>10.23220069736824</v>
      </c>
      <c r="G290" s="5">
        <f t="shared" si="19"/>
        <v>1.637799302631759</v>
      </c>
      <c r="I290" s="5">
        <f>D290/(A291+D290)</f>
        <v>0.26919074229680345</v>
      </c>
      <c r="J290" s="5">
        <f>-A290*D290/(A291+D290)^2</f>
        <v>-2.2569761562228993E-2</v>
      </c>
      <c r="L290" s="14" t="s">
        <v>50</v>
      </c>
      <c r="N290" s="14" t="s">
        <v>51</v>
      </c>
    </row>
    <row r="291" spans="1:16" x14ac:dyDescent="0.45">
      <c r="A291" s="5">
        <f>A276+N277</f>
        <v>331.31883009469004</v>
      </c>
      <c r="D291" s="5">
        <v>172.74</v>
      </c>
      <c r="E291" s="5">
        <v>14.452</v>
      </c>
      <c r="F291" s="5">
        <f>D291*A290/(A291+D291)</f>
        <v>13.026286266932061</v>
      </c>
      <c r="G291" s="5">
        <f t="shared" si="19"/>
        <v>1.4257137330679388</v>
      </c>
      <c r="I291" s="5">
        <f>D291/(A291+D291)</f>
        <v>0.34269809333079215</v>
      </c>
      <c r="J291" s="5">
        <f>-A290*D291/(A291+D291)^2</f>
        <v>-2.584278954995195E-2</v>
      </c>
      <c r="L291" s="5">
        <f t="array" ref="L291:L292">MMULT(TRANSPOSE(I287:J294),G287:G294)</f>
        <v>-0.86568123838406585</v>
      </c>
      <c r="N291" s="5">
        <f t="array" ref="N291:N292">MMULT(O287:P288,L291:L292)</f>
        <v>-1.2676242095403483</v>
      </c>
    </row>
    <row r="292" spans="1:16" x14ac:dyDescent="0.45">
      <c r="D292" s="5">
        <v>226.86</v>
      </c>
      <c r="E292" s="5">
        <v>15.651</v>
      </c>
      <c r="F292" s="5">
        <f>D292*A290/(A291+D292)</f>
        <v>15.448755382029466</v>
      </c>
      <c r="G292" s="5">
        <f t="shared" si="19"/>
        <v>0.20224461797053372</v>
      </c>
      <c r="I292" s="5">
        <f>D292/(A291+D292)</f>
        <v>0.40642888581337855</v>
      </c>
      <c r="J292" s="5">
        <f>-A290*D292/(A291+D292)^2</f>
        <v>-2.7677071485152391E-2</v>
      </c>
      <c r="L292" s="5">
        <v>3.5322705080850655E-2</v>
      </c>
      <c r="N292" s="5">
        <v>-17.906427543925147</v>
      </c>
    </row>
    <row r="293" spans="1:16" x14ac:dyDescent="0.45">
      <c r="D293" s="5">
        <v>282.10000000000002</v>
      </c>
      <c r="E293" s="5">
        <v>16.388000000000002</v>
      </c>
      <c r="F293" s="5">
        <f>D293*A290/(A291+D293)</f>
        <v>17.480542743466241</v>
      </c>
      <c r="G293" s="5">
        <f t="shared" si="19"/>
        <v>-1.0925427434662396</v>
      </c>
      <c r="I293" s="5">
        <f>D293/(A291+D293)</f>
        <v>0.45988154611499915</v>
      </c>
      <c r="J293" s="5">
        <f>-A290*D293/(A291+D293)^2</f>
        <v>-2.8496912526744356E-2</v>
      </c>
    </row>
    <row r="294" spans="1:16" x14ac:dyDescent="0.45">
      <c r="D294" s="5">
        <v>351.18</v>
      </c>
      <c r="E294" s="5">
        <v>17.123000000000001</v>
      </c>
      <c r="F294" s="5">
        <f>D294*A290/(A291+D294)</f>
        <v>19.558556237015452</v>
      </c>
      <c r="G294" s="5">
        <f t="shared" si="19"/>
        <v>-2.4355562370154509</v>
      </c>
      <c r="I294" s="5">
        <f>D294/(A291+D294)</f>
        <v>0.51455033256434624</v>
      </c>
      <c r="J294" s="5">
        <f>-A290*D294/(A291+D294)^2</f>
        <v>-2.8657274378480466E-2</v>
      </c>
    </row>
    <row r="295" spans="1:16" x14ac:dyDescent="0.45">
      <c r="D295" s="5">
        <v>427.38</v>
      </c>
      <c r="E295" s="5">
        <v>17.756</v>
      </c>
      <c r="F295" s="5">
        <f>D295*A290/(A291+D295)</f>
        <v>21.411826233319971</v>
      </c>
      <c r="G295" s="5">
        <f t="shared" si="19"/>
        <v>-3.6558262333199707</v>
      </c>
      <c r="I295" s="5">
        <f>D295/(A291+D295)</f>
        <v>0.56330652302002426</v>
      </c>
      <c r="J295" s="5">
        <f>-A290*D295/(A291+D295)^2</f>
        <v>-2.8221773098882526E-2</v>
      </c>
    </row>
    <row r="296" spans="1:16" x14ac:dyDescent="0.45">
      <c r="D296" s="5">
        <v>514.78</v>
      </c>
      <c r="E296" s="5">
        <v>18.236000000000001</v>
      </c>
      <c r="F296" s="5">
        <f>D296*A290/(A291+D296)</f>
        <v>23.126478163760165</v>
      </c>
      <c r="G296" s="5">
        <f t="shared" si="19"/>
        <v>-4.8904781637601644</v>
      </c>
      <c r="I296" s="5">
        <f>D296/(A291+D296)</f>
        <v>0.60841592221843521</v>
      </c>
      <c r="J296" s="5">
        <f>-A290*D296/(A291+D296)^2</f>
        <v>-2.7333069543627658E-2</v>
      </c>
    </row>
    <row r="297" spans="1:16" x14ac:dyDescent="0.45">
      <c r="D297" s="5">
        <v>574.02</v>
      </c>
      <c r="E297" s="5">
        <v>18.923999999999999</v>
      </c>
      <c r="F297" s="5">
        <f>D297*A290/(A291+D297)</f>
        <v>24.10043084303852</v>
      </c>
      <c r="G297" s="5">
        <f t="shared" si="19"/>
        <v>-5.1764308430385206</v>
      </c>
      <c r="I297" s="5">
        <f>D297/(A291+D297)</f>
        <v>0.63403886027948542</v>
      </c>
      <c r="J297" s="5">
        <f>-A290*D297/(A291+D297)^2</f>
        <v>-2.6620343723153729E-2</v>
      </c>
    </row>
    <row r="298" spans="1:16" x14ac:dyDescent="0.45">
      <c r="D298" s="5">
        <v>747.35</v>
      </c>
      <c r="E298" s="5">
        <v>20.062000000000001</v>
      </c>
      <c r="F298" s="5">
        <f>D298*A290/(A291+D298)</f>
        <v>26.335698370965503</v>
      </c>
      <c r="G298" s="5">
        <f t="shared" si="19"/>
        <v>-6.2736983709655014</v>
      </c>
      <c r="I298" s="5">
        <f>D298/(A291+D298)</f>
        <v>0.69284471669992964</v>
      </c>
      <c r="J298" s="5">
        <f>-A290*D298/(A291+D298)^2</f>
        <v>-2.4414998965580241E-2</v>
      </c>
    </row>
    <row r="299" spans="1:16" x14ac:dyDescent="0.45">
      <c r="G299" s="15">
        <f t="array" ref="G299">SUM(G287:G298^2)</f>
        <v>120.36879091298142</v>
      </c>
    </row>
    <row r="301" spans="1:16" ht="20.65" x14ac:dyDescent="0.55000000000000004">
      <c r="D301" s="12" t="s">
        <v>1</v>
      </c>
      <c r="E301" s="12" t="s">
        <v>0</v>
      </c>
      <c r="F301" s="13" t="s">
        <v>39</v>
      </c>
      <c r="G301" s="13" t="s">
        <v>47</v>
      </c>
      <c r="I301" s="37" t="s">
        <v>45</v>
      </c>
      <c r="J301" s="37"/>
      <c r="L301" s="37" t="s">
        <v>48</v>
      </c>
      <c r="M301" s="37"/>
      <c r="O301" s="37" t="s">
        <v>49</v>
      </c>
      <c r="P301" s="37"/>
    </row>
    <row r="302" spans="1:16" x14ac:dyDescent="0.45">
      <c r="D302" s="5">
        <v>14.13</v>
      </c>
      <c r="E302" s="5">
        <v>0.08</v>
      </c>
      <c r="F302" s="5">
        <f>D302*A305/(A306+D302)</f>
        <v>1.5850877444643283</v>
      </c>
      <c r="G302" s="5">
        <f>(E302-F302)</f>
        <v>-1.5050877444643282</v>
      </c>
      <c r="I302" s="5">
        <f>D302/(A306+D302)</f>
        <v>4.3139452754701067E-2</v>
      </c>
      <c r="J302" s="5">
        <f>-A305*D302/(A306+D302)^2</f>
        <v>-4.8393360130484474E-3</v>
      </c>
      <c r="L302" s="5">
        <f t="array" ref="L302:M303">MMULT(TRANSPOSE(I302:J313),I302:J313)</f>
        <v>2.5732521616798878</v>
      </c>
      <c r="M302" s="5">
        <v>-0.13092618159584674</v>
      </c>
      <c r="O302" s="5">
        <f t="array" ref="O302:P303">MINVERSE(L302:M303)</f>
        <v>5.0660694097069747</v>
      </c>
      <c r="P302" s="5">
        <v>91.931758133016885</v>
      </c>
    </row>
    <row r="303" spans="1:16" x14ac:dyDescent="0.45">
      <c r="D303" s="5">
        <v>44.09</v>
      </c>
      <c r="E303" s="5">
        <v>2.9020000000000001</v>
      </c>
      <c r="F303" s="5">
        <f>D303*A305/(A306+D303)</f>
        <v>4.5314773191731703</v>
      </c>
      <c r="G303" s="5">
        <f t="shared" ref="G303:G313" si="20">(E303-F303)</f>
        <v>-1.6294773191731702</v>
      </c>
      <c r="I303" s="5">
        <f>D303/(A306+D303)</f>
        <v>0.12332784251355981</v>
      </c>
      <c r="J303" s="5">
        <f>-A305*D303/(A306+D303)^2</f>
        <v>-1.267537584878106E-2</v>
      </c>
      <c r="L303" s="5">
        <v>-0.13092618159584674</v>
      </c>
      <c r="M303" s="5">
        <v>7.2149291711875252E-3</v>
      </c>
      <c r="O303" s="5">
        <v>91.931758133016871</v>
      </c>
      <c r="P303" s="5">
        <v>1806.8471291178525</v>
      </c>
    </row>
    <row r="304" spans="1:16" x14ac:dyDescent="0.45">
      <c r="A304" s="16" t="s">
        <v>46</v>
      </c>
      <c r="D304" s="5">
        <v>75.25</v>
      </c>
      <c r="E304" s="5">
        <v>7.6950000000000003</v>
      </c>
      <c r="F304" s="5">
        <f>D304*A305/(A306+D304)</f>
        <v>7.1139801631727941</v>
      </c>
      <c r="G304" s="5">
        <f t="shared" si="20"/>
        <v>0.58101983682720615</v>
      </c>
      <c r="I304" s="5">
        <f>D304/(A306+D304)</f>
        <v>0.19361275880079826</v>
      </c>
      <c r="J304" s="5">
        <f>-A305*D304/(A306+D304)^2</f>
        <v>-1.8303751833169936E-2</v>
      </c>
    </row>
    <row r="305" spans="1:16" ht="20.65" x14ac:dyDescent="0.55000000000000004">
      <c r="A305" s="5">
        <f>A290+N291</f>
        <v>36.743343812853432</v>
      </c>
      <c r="D305" s="5">
        <v>122.04</v>
      </c>
      <c r="E305" s="5">
        <v>11.87</v>
      </c>
      <c r="F305" s="5">
        <f>D305*A305/(A306+D305)</f>
        <v>10.297698790163112</v>
      </c>
      <c r="G305" s="5">
        <f t="shared" si="20"/>
        <v>1.5723012098368869</v>
      </c>
      <c r="I305" s="5">
        <f>D305/(A306+D305)</f>
        <v>0.28026025183262737</v>
      </c>
      <c r="J305" s="5">
        <f>-A305*D305/(A306+D305)^2</f>
        <v>-2.36482764358215E-2</v>
      </c>
      <c r="L305" s="14" t="s">
        <v>50</v>
      </c>
      <c r="N305" s="14" t="s">
        <v>51</v>
      </c>
    </row>
    <row r="306" spans="1:16" x14ac:dyDescent="0.45">
      <c r="A306" s="5">
        <f>A291+N292</f>
        <v>313.41240255076491</v>
      </c>
      <c r="D306" s="5">
        <v>172.74</v>
      </c>
      <c r="E306" s="5">
        <v>14.452</v>
      </c>
      <c r="F306" s="5">
        <f>D306*A305/(A306+D306)</f>
        <v>13.055669738399642</v>
      </c>
      <c r="G306" s="5">
        <f t="shared" si="20"/>
        <v>1.3963302616003581</v>
      </c>
      <c r="I306" s="5">
        <f>D306/(A306+D306)</f>
        <v>0.35532067535542455</v>
      </c>
      <c r="J306" s="5">
        <f>-A305*D306/(A306+D306)^2</f>
        <v>-2.6855096611471226E-2</v>
      </c>
      <c r="L306" s="5">
        <f t="array" ref="L306:L307">MMULT(TRANSPOSE(I302:J309),G302:G309)</f>
        <v>-0.81675101566654851</v>
      </c>
      <c r="N306" s="5">
        <f t="array" ref="N306:N307">MMULT(O302:P303,L306:L307)</f>
        <v>-1.1045941254659022</v>
      </c>
    </row>
    <row r="307" spans="1:16" x14ac:dyDescent="0.45">
      <c r="D307" s="5">
        <v>226.86</v>
      </c>
      <c r="E307" s="5">
        <v>15.651</v>
      </c>
      <c r="F307" s="5">
        <f>D307*A305/(A306+D307)</f>
        <v>15.428504099097866</v>
      </c>
      <c r="G307" s="5">
        <f t="shared" si="20"/>
        <v>0.22249590090213367</v>
      </c>
      <c r="I307" s="5">
        <f>D307/(A306+D307)</f>
        <v>0.41989929326194642</v>
      </c>
      <c r="J307" s="5">
        <f>-A305*D307/(A306+D307)^2</f>
        <v>-2.8556898383585636E-2</v>
      </c>
      <c r="L307" s="5">
        <v>3.2993203566941992E-2</v>
      </c>
      <c r="N307" s="5">
        <v>-15.471681681822979</v>
      </c>
    </row>
    <row r="308" spans="1:16" x14ac:dyDescent="0.45">
      <c r="D308" s="5">
        <v>282.10000000000002</v>
      </c>
      <c r="E308" s="5">
        <v>16.388000000000002</v>
      </c>
      <c r="F308" s="5">
        <f>D308*A305/(A306+D308)</f>
        <v>17.405678278417312</v>
      </c>
      <c r="G308" s="5">
        <f t="shared" si="20"/>
        <v>-1.0176782784173106</v>
      </c>
      <c r="I308" s="5">
        <f>D308/(A306+D308)</f>
        <v>0.47370969738275465</v>
      </c>
      <c r="J308" s="5">
        <f>-A305*D308/(A306+D308)^2</f>
        <v>-2.9228070152465965E-2</v>
      </c>
    </row>
    <row r="309" spans="1:16" x14ac:dyDescent="0.45">
      <c r="D309" s="5">
        <v>351.18</v>
      </c>
      <c r="E309" s="5">
        <v>17.123000000000001</v>
      </c>
      <c r="F309" s="5">
        <f>D309*A305/(A306+D309)</f>
        <v>19.415701158594317</v>
      </c>
      <c r="G309" s="5">
        <f t="shared" si="20"/>
        <v>-2.2927011585943156</v>
      </c>
      <c r="I309" s="5">
        <f>D309/(A306+D309)</f>
        <v>0.52841410562645585</v>
      </c>
      <c r="J309" s="5">
        <f>-A305*D309/(A306+D309)^2</f>
        <v>-2.9214449464175521E-2</v>
      </c>
    </row>
    <row r="310" spans="1:16" x14ac:dyDescent="0.45">
      <c r="D310" s="5">
        <v>427.38</v>
      </c>
      <c r="E310" s="5">
        <v>17.756</v>
      </c>
      <c r="F310" s="5">
        <f>D310*A305/(A306+D310)</f>
        <v>21.198071449796196</v>
      </c>
      <c r="G310" s="5">
        <f t="shared" si="20"/>
        <v>-3.4420714497961953</v>
      </c>
      <c r="I310" s="5">
        <f>D310/(A306+D310)</f>
        <v>0.57692276341982673</v>
      </c>
      <c r="J310" s="5">
        <f>-A305*D310/(A306+D310)^2</f>
        <v>-2.8615400720640543E-2</v>
      </c>
    </row>
    <row r="311" spans="1:16" x14ac:dyDescent="0.45">
      <c r="D311" s="5">
        <v>514.78</v>
      </c>
      <c r="E311" s="5">
        <v>18.236000000000001</v>
      </c>
      <c r="F311" s="5">
        <f>D311*A305/(A306+D311)</f>
        <v>22.838580104966962</v>
      </c>
      <c r="G311" s="5">
        <f t="shared" si="20"/>
        <v>-4.602580104966961</v>
      </c>
      <c r="I311" s="5">
        <f>D311/(A306+D311)</f>
        <v>0.62157054135551071</v>
      </c>
      <c r="J311" s="5">
        <f>-A305*D311/(A306+D311)^2</f>
        <v>-2.7576418275060244E-2</v>
      </c>
    </row>
    <row r="312" spans="1:16" x14ac:dyDescent="0.45">
      <c r="D312" s="5">
        <v>574.02</v>
      </c>
      <c r="E312" s="5">
        <v>18.923999999999999</v>
      </c>
      <c r="F312" s="5">
        <f>D312*A305/(A306+D312)</f>
        <v>23.766783988088161</v>
      </c>
      <c r="G312" s="5">
        <f t="shared" si="20"/>
        <v>-4.8427839880881614</v>
      </c>
      <c r="I312" s="5">
        <f>D312/(A306+D312)</f>
        <v>0.64683236531603161</v>
      </c>
      <c r="J312" s="5">
        <f>-A305*D312/(A306+D312)^2</f>
        <v>-2.6781514760757904E-2</v>
      </c>
    </row>
    <row r="313" spans="1:16" x14ac:dyDescent="0.45">
      <c r="D313" s="5">
        <v>747.35</v>
      </c>
      <c r="E313" s="5">
        <v>20.062000000000001</v>
      </c>
      <c r="F313" s="5">
        <f>D313*A305/(A306+D313)</f>
        <v>25.88717127653085</v>
      </c>
      <c r="G313" s="5">
        <f t="shared" si="20"/>
        <v>-5.825171276530849</v>
      </c>
      <c r="I313" s="5">
        <f>D313/(A306+D313)</f>
        <v>0.70454043073442563</v>
      </c>
      <c r="J313" s="5">
        <f>-A305*D313/(A306+D313)^2</f>
        <v>-2.4404306953452727E-2</v>
      </c>
    </row>
    <row r="314" spans="1:16" x14ac:dyDescent="0.45">
      <c r="G314" s="15">
        <f t="array" ref="G314">SUM(G302:G313^2)</f>
        <v>106.43836754818194</v>
      </c>
    </row>
    <row r="316" spans="1:16" ht="20.65" x14ac:dyDescent="0.55000000000000004">
      <c r="D316" s="12" t="s">
        <v>1</v>
      </c>
      <c r="E316" s="12" t="s">
        <v>0</v>
      </c>
      <c r="F316" s="13" t="s">
        <v>39</v>
      </c>
      <c r="G316" s="13" t="s">
        <v>47</v>
      </c>
      <c r="I316" s="37" t="s">
        <v>45</v>
      </c>
      <c r="J316" s="37"/>
      <c r="L316" s="37" t="s">
        <v>48</v>
      </c>
      <c r="M316" s="37"/>
      <c r="O316" s="37" t="s">
        <v>49</v>
      </c>
      <c r="P316" s="37"/>
    </row>
    <row r="317" spans="1:16" x14ac:dyDescent="0.45">
      <c r="D317" s="5">
        <v>14.13</v>
      </c>
      <c r="E317" s="5">
        <v>0.08</v>
      </c>
      <c r="F317" s="5">
        <f>D317*A320/(A321+D317)</f>
        <v>1.6136583774364044</v>
      </c>
      <c r="G317" s="5">
        <f>(E317-F317)</f>
        <v>-1.5336583774364043</v>
      </c>
      <c r="I317" s="5">
        <f>D317/(A321+D317)</f>
        <v>4.5278198354064991E-2</v>
      </c>
      <c r="J317" s="5">
        <f>-A320*D317/(A321+D317)^2</f>
        <v>-5.170809914314521E-3</v>
      </c>
      <c r="L317" s="5">
        <f t="array" ref="L317:M318">MMULT(TRANSPOSE(I317:J328),I317:J328)</f>
        <v>2.687482954309492</v>
      </c>
      <c r="M317" s="5">
        <v>-0.13629796786288334</v>
      </c>
      <c r="O317" s="5">
        <f t="array" ref="O317:P318">MINVERSE(L317:M318)</f>
        <v>4.5850387969689708</v>
      </c>
      <c r="P317" s="5">
        <v>83.069570216131396</v>
      </c>
    </row>
    <row r="318" spans="1:16" x14ac:dyDescent="0.45">
      <c r="D318" s="5">
        <v>44.09</v>
      </c>
      <c r="E318" s="5">
        <v>2.9020000000000001</v>
      </c>
      <c r="F318" s="5">
        <f>D318*A320/(A321+D318)</f>
        <v>4.5940682454632675</v>
      </c>
      <c r="G318" s="5">
        <f t="shared" ref="G318:G328" si="21">(E318-F318)</f>
        <v>-1.6920682454632674</v>
      </c>
      <c r="I318" s="5">
        <f>D318/(A321+D318)</f>
        <v>0.12890654935319174</v>
      </c>
      <c r="J318" s="5">
        <f>-A320*D318/(A321+D318)^2</f>
        <v>-1.3431741551729225E-2</v>
      </c>
      <c r="L318" s="5">
        <v>-0.13629796786288334</v>
      </c>
      <c r="M318" s="5">
        <v>7.5229890918346622E-3</v>
      </c>
      <c r="O318" s="5">
        <v>83.069570216131396</v>
      </c>
      <c r="P318" s="5">
        <v>1637.9411775402082</v>
      </c>
    </row>
    <row r="319" spans="1:16" x14ac:dyDescent="0.45">
      <c r="A319" s="16" t="s">
        <v>46</v>
      </c>
      <c r="D319" s="5">
        <v>75.25</v>
      </c>
      <c r="E319" s="5">
        <v>7.6950000000000003</v>
      </c>
      <c r="F319" s="5">
        <f>D319*A320/(A321+D319)</f>
        <v>7.1861805881227117</v>
      </c>
      <c r="G319" s="5">
        <f t="shared" si="21"/>
        <v>0.50881941187728863</v>
      </c>
      <c r="I319" s="5">
        <f>D319/(A321+D319)</f>
        <v>0.20163952582954625</v>
      </c>
      <c r="J319" s="5">
        <f>-A320*D319/(A321+D319)^2</f>
        <v>-1.9256053771621973E-2</v>
      </c>
    </row>
    <row r="320" spans="1:16" ht="20.65" x14ac:dyDescent="0.55000000000000004">
      <c r="A320" s="5">
        <f>A305+N306</f>
        <v>35.638749687387531</v>
      </c>
      <c r="D320" s="5">
        <v>122.04</v>
      </c>
      <c r="E320" s="5">
        <v>11.87</v>
      </c>
      <c r="F320" s="5">
        <f>D320*A320/(A321+D320)</f>
        <v>10.356077781022767</v>
      </c>
      <c r="G320" s="5">
        <f t="shared" si="21"/>
        <v>1.5139222189772319</v>
      </c>
      <c r="I320" s="5">
        <f>D320/(A321+D320)</f>
        <v>0.29058476719478626</v>
      </c>
      <c r="J320" s="5">
        <f>-A320*D320/(A321+D320)^2</f>
        <v>-2.4658459939770561E-2</v>
      </c>
      <c r="L320" s="14" t="s">
        <v>50</v>
      </c>
      <c r="N320" s="14" t="s">
        <v>51</v>
      </c>
    </row>
    <row r="321" spans="1:16" x14ac:dyDescent="0.45">
      <c r="A321" s="5">
        <f>A306+N307</f>
        <v>297.94072086894192</v>
      </c>
      <c r="D321" s="5">
        <v>172.74</v>
      </c>
      <c r="E321" s="5">
        <v>14.452</v>
      </c>
      <c r="F321" s="5">
        <f>D321*A320/(A321+D321)</f>
        <v>13.079434419225953</v>
      </c>
      <c r="G321" s="5">
        <f t="shared" si="21"/>
        <v>1.3725655807740473</v>
      </c>
      <c r="I321" s="5">
        <f>D321/(A321+D321)</f>
        <v>0.36700037273907882</v>
      </c>
      <c r="J321" s="5">
        <f>-A320*D321/(A321+D321)^2</f>
        <v>-2.7788336847703262E-2</v>
      </c>
      <c r="L321" s="5">
        <f t="array" ref="L321:L322">MMULT(TRANSPOSE(I317:J324),G317:G324)</f>
        <v>-0.76223502588719116</v>
      </c>
      <c r="N321" s="5">
        <f t="array" ref="N321:N322">MMULT(O317:P318,L321:L322)</f>
        <v>-0.959819049387026</v>
      </c>
    </row>
    <row r="322" spans="1:16" x14ac:dyDescent="0.45">
      <c r="D322" s="5">
        <v>226.86</v>
      </c>
      <c r="E322" s="5">
        <v>15.651</v>
      </c>
      <c r="F322" s="5">
        <f>D322*A320/(A321+D322)</f>
        <v>15.405860610659868</v>
      </c>
      <c r="G322" s="5">
        <f t="shared" si="21"/>
        <v>0.24513938934013169</v>
      </c>
      <c r="I322" s="5">
        <f>D322/(A321+D322)</f>
        <v>0.43227836963404936</v>
      </c>
      <c r="J322" s="5">
        <f>-A320*D322/(A321+D322)^2</f>
        <v>-2.9355639194152634E-2</v>
      </c>
      <c r="L322" s="5">
        <v>3.0517289425220917E-2</v>
      </c>
      <c r="N322" s="5">
        <v>-13.333011027649064</v>
      </c>
    </row>
    <row r="323" spans="1:16" x14ac:dyDescent="0.45">
      <c r="D323" s="5">
        <v>282.10000000000002</v>
      </c>
      <c r="E323" s="5">
        <v>16.388000000000002</v>
      </c>
      <c r="F323" s="5">
        <f>D323*A320/(A321+D323)</f>
        <v>17.332733591101821</v>
      </c>
      <c r="G323" s="5">
        <f t="shared" si="21"/>
        <v>-0.94473359110181931</v>
      </c>
      <c r="I323" s="5">
        <f>D323/(A321+D323)</f>
        <v>0.48634516483152135</v>
      </c>
      <c r="J323" s="5">
        <f>-A320*D323/(A321+D323)^2</f>
        <v>-2.9881925470915498E-2</v>
      </c>
    </row>
    <row r="324" spans="1:16" x14ac:dyDescent="0.45">
      <c r="D324" s="5">
        <v>351.18</v>
      </c>
      <c r="E324" s="5">
        <v>17.123000000000001</v>
      </c>
      <c r="F324" s="5">
        <f>D324*A320/(A321+D324)</f>
        <v>19.280875980145559</v>
      </c>
      <c r="G324" s="5">
        <f t="shared" si="21"/>
        <v>-2.1578759801455583</v>
      </c>
      <c r="I324" s="5">
        <f>D324/(A321+D324)</f>
        <v>0.54100876571910195</v>
      </c>
      <c r="J324" s="5">
        <f>-A320*D324/(A321+D324)^2</f>
        <v>-2.9703066564159778E-2</v>
      </c>
    </row>
    <row r="325" spans="1:16" x14ac:dyDescent="0.45">
      <c r="D325" s="5">
        <v>427.38</v>
      </c>
      <c r="E325" s="5">
        <v>17.756</v>
      </c>
      <c r="F325" s="5">
        <f>D325*A320/(A321+D325)</f>
        <v>20.999384690331802</v>
      </c>
      <c r="G325" s="5">
        <f t="shared" si="21"/>
        <v>-3.2433846903318013</v>
      </c>
      <c r="I325" s="5">
        <f>D325/(A321+D325)</f>
        <v>0.58922899581304422</v>
      </c>
      <c r="J325" s="5">
        <f>-A320*D325/(A321+D325)^2</f>
        <v>-2.8951860999054755E-2</v>
      </c>
    </row>
    <row r="326" spans="1:16" x14ac:dyDescent="0.45">
      <c r="D326" s="5">
        <v>514.78</v>
      </c>
      <c r="E326" s="5">
        <v>18.236000000000001</v>
      </c>
      <c r="F326" s="5">
        <f>D326*A320/(A321+D326)</f>
        <v>22.573702248489635</v>
      </c>
      <c r="G326" s="5">
        <f t="shared" si="21"/>
        <v>-4.3377022484896344</v>
      </c>
      <c r="I326" s="5">
        <f>D326/(A321+D326)</f>
        <v>0.63340331651641568</v>
      </c>
      <c r="J326" s="5">
        <f>-A320*D326/(A321+D326)^2</f>
        <v>-2.7775472765545296E-2</v>
      </c>
    </row>
    <row r="327" spans="1:16" x14ac:dyDescent="0.45">
      <c r="D327" s="5">
        <v>574.02</v>
      </c>
      <c r="E327" s="5">
        <v>18.923999999999999</v>
      </c>
      <c r="F327" s="5">
        <f>D327*A320/(A321+D327)</f>
        <v>23.461326417510712</v>
      </c>
      <c r="G327" s="5">
        <f t="shared" si="21"/>
        <v>-4.5373264175107124</v>
      </c>
      <c r="I327" s="5">
        <f>D327/(A321+D327)</f>
        <v>0.6583094699815919</v>
      </c>
      <c r="J327" s="5">
        <f>-A320*D327/(A321+D327)^2</f>
        <v>-2.6906402841323642E-2</v>
      </c>
    </row>
    <row r="328" spans="1:16" x14ac:dyDescent="0.45">
      <c r="D328" s="5">
        <v>747.35</v>
      </c>
      <c r="E328" s="5">
        <v>20.062000000000001</v>
      </c>
      <c r="F328" s="5">
        <f>D328*A320/(A321+D328)</f>
        <v>25.480585493696839</v>
      </c>
      <c r="G328" s="5">
        <f t="shared" si="21"/>
        <v>-5.4185854936968383</v>
      </c>
      <c r="I328" s="5">
        <f>D328/(A321+D328)</f>
        <v>0.71496855858314123</v>
      </c>
      <c r="J328" s="5">
        <f>-A320*D328/(A321+D328)^2</f>
        <v>-2.4376553799803205E-2</v>
      </c>
    </row>
    <row r="329" spans="1:16" x14ac:dyDescent="0.45">
      <c r="G329" s="15">
        <f t="array" ref="G329">SUM(G317:G328^2)</f>
        <v>94.542645360152193</v>
      </c>
    </row>
    <row r="331" spans="1:16" ht="20.65" x14ac:dyDescent="0.55000000000000004">
      <c r="D331" s="12" t="s">
        <v>1</v>
      </c>
      <c r="E331" s="12" t="s">
        <v>0</v>
      </c>
      <c r="F331" s="13" t="s">
        <v>39</v>
      </c>
      <c r="G331" s="13" t="s">
        <v>47</v>
      </c>
      <c r="I331" s="37" t="s">
        <v>45</v>
      </c>
      <c r="J331" s="37"/>
      <c r="L331" s="37" t="s">
        <v>48</v>
      </c>
      <c r="M331" s="37"/>
      <c r="O331" s="37" t="s">
        <v>49</v>
      </c>
      <c r="P331" s="37"/>
    </row>
    <row r="332" spans="1:16" x14ac:dyDescent="0.45">
      <c r="D332" s="5">
        <v>14.13</v>
      </c>
      <c r="E332" s="5">
        <v>0.08</v>
      </c>
      <c r="F332" s="5">
        <f>D332*A335/(A336+D332)</f>
        <v>1.6402793278935934</v>
      </c>
      <c r="G332" s="5">
        <f>(E332-F332)</f>
        <v>-1.5602793278935934</v>
      </c>
      <c r="I332" s="5">
        <f>D332/(A336+D332)</f>
        <v>4.7299016945355488E-2</v>
      </c>
      <c r="J332" s="5">
        <f>-A335*D332/(A336+D332)^2</f>
        <v>-5.4907006174915347E-3</v>
      </c>
      <c r="L332" s="5">
        <f t="array" ref="L332:M333">MMULT(TRANSPOSE(I332:J343),I332:J343)</f>
        <v>2.7927222645896697</v>
      </c>
      <c r="M332" s="5">
        <v>-0.14123008659103609</v>
      </c>
      <c r="O332" s="5">
        <f t="array" ref="O332:P333">MINVERSE(L332:M333)</f>
        <v>4.1963377649442153</v>
      </c>
      <c r="P332" s="5">
        <v>75.898883620584812</v>
      </c>
    </row>
    <row r="333" spans="1:16" x14ac:dyDescent="0.45">
      <c r="D333" s="5">
        <v>44.09</v>
      </c>
      <c r="E333" s="5">
        <v>2.9020000000000001</v>
      </c>
      <c r="F333" s="5">
        <f>D333*A335/(A336+D333)</f>
        <v>4.6516723605031984</v>
      </c>
      <c r="G333" s="5">
        <f t="shared" ref="G333:G343" si="22">(E333-F333)</f>
        <v>-1.7496723605031983</v>
      </c>
      <c r="I333" s="5">
        <f>D333/(A336+D333)</f>
        <v>0.13413540368531393</v>
      </c>
      <c r="J333" s="5">
        <f>-A335*D333/(A336+D333)^2</f>
        <v>-1.4151824674255244E-2</v>
      </c>
      <c r="L333" s="5">
        <v>-0.14123008659103609</v>
      </c>
      <c r="M333" s="5">
        <v>7.8084039927508488E-3</v>
      </c>
      <c r="O333" s="5">
        <v>75.898883620584797</v>
      </c>
      <c r="P333" s="5">
        <v>1500.8452324928394</v>
      </c>
    </row>
    <row r="334" spans="1:16" x14ac:dyDescent="0.45">
      <c r="A334" s="16" t="s">
        <v>46</v>
      </c>
      <c r="D334" s="5">
        <v>75.25</v>
      </c>
      <c r="E334" s="5">
        <v>7.6950000000000003</v>
      </c>
      <c r="F334" s="5">
        <f>D334*A335/(A336+D334)</f>
        <v>7.2517260548910807</v>
      </c>
      <c r="G334" s="5">
        <f t="shared" si="22"/>
        <v>0.4432739451089196</v>
      </c>
      <c r="I334" s="5">
        <f>D334/(A336+D334)</f>
        <v>0.20911042876693492</v>
      </c>
      <c r="J334" s="5">
        <f>-A335*D334/(A336+D334)^2</f>
        <v>-2.0151648433735913E-2</v>
      </c>
    </row>
    <row r="335" spans="1:16" ht="20.65" x14ac:dyDescent="0.55000000000000004">
      <c r="A335" s="5">
        <f>A320+N321</f>
        <v>34.678930638000502</v>
      </c>
      <c r="D335" s="5">
        <v>122.04</v>
      </c>
      <c r="E335" s="5">
        <v>11.87</v>
      </c>
      <c r="F335" s="5">
        <f>D335*A335/(A336+D335)</f>
        <v>10.407575384386986</v>
      </c>
      <c r="G335" s="5">
        <f t="shared" si="22"/>
        <v>1.4624246156130134</v>
      </c>
      <c r="I335" s="5">
        <f>D335/(A336+D335)</f>
        <v>0.3001123504362781</v>
      </c>
      <c r="J335" s="5">
        <f>-A335*D335/(A336+D335)^2</f>
        <v>-2.5593591535161653E-2</v>
      </c>
      <c r="L335" s="14" t="s">
        <v>50</v>
      </c>
      <c r="N335" s="14" t="s">
        <v>51</v>
      </c>
    </row>
    <row r="336" spans="1:16" x14ac:dyDescent="0.45">
      <c r="A336" s="5">
        <f>A321+N322</f>
        <v>284.60770984129283</v>
      </c>
      <c r="D336" s="5">
        <v>172.74</v>
      </c>
      <c r="E336" s="5">
        <v>14.452</v>
      </c>
      <c r="F336" s="5">
        <f>D336*A335/(A336+D336)</f>
        <v>13.0982146614159</v>
      </c>
      <c r="G336" s="5">
        <f t="shared" si="22"/>
        <v>1.3537853385840997</v>
      </c>
      <c r="I336" s="5">
        <f>D336/(A336+D336)</f>
        <v>0.37769949708492828</v>
      </c>
      <c r="J336" s="5">
        <f>-A335*D336/(A336+D336)^2</f>
        <v>-2.8639510769521936E-2</v>
      </c>
      <c r="L336" s="5">
        <f t="array" ref="L336:L337">MMULT(TRANSPOSE(I332:J339),G332:G339)</f>
        <v>-0.70399918419633334</v>
      </c>
      <c r="N336" s="5">
        <f t="array" ref="N336:N337">MMULT(O332:P333,L336:L337)</f>
        <v>-0.83172243534769441</v>
      </c>
    </row>
    <row r="337" spans="1:16" x14ac:dyDescent="0.45">
      <c r="D337" s="5">
        <v>226.86</v>
      </c>
      <c r="E337" s="5">
        <v>15.651</v>
      </c>
      <c r="F337" s="5">
        <f>D337*A335/(A336+D337)</f>
        <v>15.381737797246254</v>
      </c>
      <c r="G337" s="5">
        <f t="shared" si="22"/>
        <v>0.26926220275374568</v>
      </c>
      <c r="I337" s="5">
        <f>D337/(A336+D337)</f>
        <v>0.44354706198440974</v>
      </c>
      <c r="J337" s="5">
        <f>-A335*D337/(A336+D337)^2</f>
        <v>-3.0073722155440016E-2</v>
      </c>
      <c r="L337" s="5">
        <v>2.7964784546707727E-2</v>
      </c>
      <c r="N337" s="5">
        <v>-11.461938585688429</v>
      </c>
    </row>
    <row r="338" spans="1:16" x14ac:dyDescent="0.45">
      <c r="D338" s="5">
        <v>282.10000000000002</v>
      </c>
      <c r="E338" s="5">
        <v>16.388000000000002</v>
      </c>
      <c r="F338" s="5">
        <f>D338*A335/(A336+D338)</f>
        <v>17.262737321360355</v>
      </c>
      <c r="G338" s="5">
        <f t="shared" si="22"/>
        <v>-0.87473732136035309</v>
      </c>
      <c r="I338" s="5">
        <f>D338/(A336+D338)</f>
        <v>0.49778747509717569</v>
      </c>
      <c r="J338" s="5">
        <f>-A335*D338/(A336+D338)^2</f>
        <v>-3.0461447800303978E-2</v>
      </c>
    </row>
    <row r="339" spans="1:16" x14ac:dyDescent="0.45">
      <c r="D339" s="5">
        <v>351.18</v>
      </c>
      <c r="E339" s="5">
        <v>17.123000000000001</v>
      </c>
      <c r="F339" s="5">
        <f>D339*A335/(A336+D339)</f>
        <v>19.155052343640083</v>
      </c>
      <c r="G339" s="5">
        <f t="shared" si="22"/>
        <v>-2.0320523436400819</v>
      </c>
      <c r="I339" s="5">
        <f>D339/(A336+D339)</f>
        <v>0.55235418137865955</v>
      </c>
      <c r="J339" s="5">
        <f>-A335*D339/(A336+D339)^2</f>
        <v>-3.0128063262534005E-2</v>
      </c>
    </row>
    <row r="340" spans="1:16" x14ac:dyDescent="0.45">
      <c r="D340" s="5">
        <v>427.38</v>
      </c>
      <c r="E340" s="5">
        <v>17.756</v>
      </c>
      <c r="F340" s="5">
        <f>D340*A335/(A336+D340)</f>
        <v>20.816484851083146</v>
      </c>
      <c r="G340" s="5">
        <f t="shared" si="22"/>
        <v>-3.0604848510831459</v>
      </c>
      <c r="I340" s="5">
        <f>D340/(A336+D340)</f>
        <v>0.60026317040678423</v>
      </c>
      <c r="J340" s="5">
        <f>-A335*D340/(A336+D340)^2</f>
        <v>-2.9237140702503543E-2</v>
      </c>
    </row>
    <row r="341" spans="1:16" x14ac:dyDescent="0.45">
      <c r="D341" s="5">
        <v>514.78</v>
      </c>
      <c r="E341" s="5">
        <v>18.236000000000001</v>
      </c>
      <c r="F341" s="5">
        <f>D341*A335/(A336+D341)</f>
        <v>22.332117061662309</v>
      </c>
      <c r="G341" s="5">
        <f t="shared" si="22"/>
        <v>-4.0961170616623086</v>
      </c>
      <c r="I341" s="5">
        <f>D341/(A336+D341)</f>
        <v>0.64396786898587954</v>
      </c>
      <c r="J341" s="5">
        <f>-A335*D341/(A336+D341)^2</f>
        <v>-2.7936527903457558E-2</v>
      </c>
    </row>
    <row r="342" spans="1:16" x14ac:dyDescent="0.45">
      <c r="D342" s="5">
        <v>574.02</v>
      </c>
      <c r="E342" s="5">
        <v>18.923999999999999</v>
      </c>
      <c r="F342" s="5">
        <f>D342*A335/(A336+D342)</f>
        <v>23.183970813735456</v>
      </c>
      <c r="G342" s="5">
        <f t="shared" si="22"/>
        <v>-4.2599708137354568</v>
      </c>
      <c r="I342" s="5">
        <f>D342/(A336+D342)</f>
        <v>0.66853188340043301</v>
      </c>
      <c r="J342" s="5">
        <f>-A335*D342/(A336+D342)^2</f>
        <v>-2.7001191026109251E-2</v>
      </c>
    </row>
    <row r="343" spans="1:16" x14ac:dyDescent="0.45">
      <c r="D343" s="5">
        <v>747.35</v>
      </c>
      <c r="E343" s="5">
        <v>20.062000000000001</v>
      </c>
      <c r="F343" s="5">
        <f>D343*A335/(A336+D343)</f>
        <v>25.114690810629785</v>
      </c>
      <c r="G343" s="5">
        <f t="shared" si="22"/>
        <v>-5.0526908106297839</v>
      </c>
      <c r="I343" s="5">
        <f>D343/(A336+D343)</f>
        <v>0.7242060337094014</v>
      </c>
      <c r="J343" s="5">
        <f>-A335*D343/(A336+D343)^2</f>
        <v>-2.4336938007364889E-2</v>
      </c>
    </row>
    <row r="344" spans="1:16" x14ac:dyDescent="0.45">
      <c r="G344" s="15">
        <f t="array" ref="G344">SUM(G332:G343^2)</f>
        <v>84.4524197506462</v>
      </c>
    </row>
    <row r="346" spans="1:16" ht="20.65" x14ac:dyDescent="0.55000000000000004">
      <c r="D346" s="12" t="s">
        <v>1</v>
      </c>
      <c r="E346" s="12" t="s">
        <v>0</v>
      </c>
      <c r="F346" s="13" t="s">
        <v>39</v>
      </c>
      <c r="G346" s="13" t="s">
        <v>47</v>
      </c>
      <c r="I346" s="37" t="s">
        <v>45</v>
      </c>
      <c r="J346" s="37"/>
      <c r="L346" s="37" t="s">
        <v>48</v>
      </c>
      <c r="M346" s="37"/>
      <c r="O346" s="37" t="s">
        <v>49</v>
      </c>
      <c r="P346" s="37"/>
    </row>
    <row r="347" spans="1:16" x14ac:dyDescent="0.45">
      <c r="D347" s="5">
        <v>14.13</v>
      </c>
      <c r="E347" s="5">
        <v>0.08</v>
      </c>
      <c r="F347" s="5">
        <f>D347*A350/(A351+D347)</f>
        <v>1.6648151349942775</v>
      </c>
      <c r="G347" s="5">
        <f>(E347-F347)</f>
        <v>-1.5848151349942774</v>
      </c>
      <c r="I347" s="5">
        <f>D347/(A351+D347)</f>
        <v>4.9186187676884853E-2</v>
      </c>
      <c r="J347" s="5">
        <f>-A350*D347/(A351+D347)^2</f>
        <v>-5.7951811519566104E-3</v>
      </c>
      <c r="L347" s="5">
        <f t="array" ref="L347:M348">MMULT(TRANSPOSE(I347:J358),I347:J358)</f>
        <v>2.8887092724404475</v>
      </c>
      <c r="M347" s="5">
        <v>-0.1457145561418996</v>
      </c>
      <c r="O347" s="5">
        <f t="array" ref="O347:P348">MINVERSE(L347:M348)</f>
        <v>3.8806028277571629</v>
      </c>
      <c r="P347" s="5">
        <v>70.068040156936064</v>
      </c>
    </row>
    <row r="348" spans="1:16" x14ac:dyDescent="0.45">
      <c r="D348" s="5">
        <v>44.09</v>
      </c>
      <c r="E348" s="5">
        <v>2.9020000000000001</v>
      </c>
      <c r="F348" s="5">
        <f>D348*A350/(A351+D348)</f>
        <v>4.7041460795811769</v>
      </c>
      <c r="G348" s="5">
        <f t="shared" ref="G348:G358" si="23">(E348-F348)</f>
        <v>-1.8021460795811768</v>
      </c>
      <c r="I348" s="5">
        <f>D348/(A351+D348)</f>
        <v>0.13898180468581409</v>
      </c>
      <c r="J348" s="5">
        <f>-A350*D348/(A351+D348)^2</f>
        <v>-1.4828548687817852E-2</v>
      </c>
      <c r="L348" s="5">
        <v>-0.1457145561418996</v>
      </c>
      <c r="M348" s="5">
        <v>8.0701603376252019E-3</v>
      </c>
      <c r="O348" s="5">
        <v>70.068040156936078</v>
      </c>
      <c r="P348" s="5">
        <v>1389.0595604324105</v>
      </c>
    </row>
    <row r="349" spans="1:16" x14ac:dyDescent="0.45">
      <c r="A349" s="16" t="s">
        <v>46</v>
      </c>
      <c r="D349" s="5">
        <v>75.25</v>
      </c>
      <c r="E349" s="5">
        <v>7.6950000000000003</v>
      </c>
      <c r="F349" s="5">
        <f>D349*A350/(A351+D349)</f>
        <v>7.3106582438424237</v>
      </c>
      <c r="G349" s="5">
        <f t="shared" si="23"/>
        <v>0.3843417561575766</v>
      </c>
      <c r="I349" s="5">
        <f>D349/(A351+D349)</f>
        <v>0.21598999244107359</v>
      </c>
      <c r="J349" s="5">
        <f>-A350*D349/(A351+D349)^2</f>
        <v>-2.0983774336568738E-2</v>
      </c>
    </row>
    <row r="350" spans="1:16" ht="20.65" x14ac:dyDescent="0.55000000000000004">
      <c r="A350" s="5">
        <f>A335+N336</f>
        <v>33.847208202652808</v>
      </c>
      <c r="D350" s="5">
        <v>122.04</v>
      </c>
      <c r="E350" s="5">
        <v>11.87</v>
      </c>
      <c r="F350" s="5">
        <f>D350*A350/(A351+D350)</f>
        <v>10.452586073449545</v>
      </c>
      <c r="G350" s="5">
        <f t="shared" si="23"/>
        <v>1.417413926550454</v>
      </c>
      <c r="I350" s="5">
        <f>D350/(A351+D350)</f>
        <v>0.30881678662733297</v>
      </c>
      <c r="J350" s="5">
        <f>-A350*D350/(A351+D350)^2</f>
        <v>-2.6449803696724845E-2</v>
      </c>
      <c r="L350" s="14" t="s">
        <v>50</v>
      </c>
      <c r="N350" s="14" t="s">
        <v>51</v>
      </c>
    </row>
    <row r="351" spans="1:16" x14ac:dyDescent="0.45">
      <c r="A351" s="5">
        <f>A336+N337</f>
        <v>273.14577125560442</v>
      </c>
      <c r="D351" s="5">
        <v>172.74</v>
      </c>
      <c r="E351" s="5">
        <v>14.452</v>
      </c>
      <c r="F351" s="5">
        <f>D351*A350/(A351+D351)</f>
        <v>13.112700879559087</v>
      </c>
      <c r="G351" s="5">
        <f t="shared" si="23"/>
        <v>1.3392991204409128</v>
      </c>
      <c r="I351" s="5">
        <f>D351/(A351+D351)</f>
        <v>0.38740863946738646</v>
      </c>
      <c r="J351" s="5">
        <f>-A350*D351/(A351+D351)^2</f>
        <v>-2.9408206596577443E-2</v>
      </c>
      <c r="L351" s="5">
        <f t="array" ref="L351:L352">MMULT(TRANSPOSE(I347:J354),G347:G354)</f>
        <v>-0.64387651032171778</v>
      </c>
      <c r="N351" s="5">
        <f t="array" ref="N351:N352">MMULT(O347:P348,L351:L352)</f>
        <v>-0.71882250472713727</v>
      </c>
    </row>
    <row r="352" spans="1:16" x14ac:dyDescent="0.45">
      <c r="D352" s="5">
        <v>226.86</v>
      </c>
      <c r="E352" s="5">
        <v>15.651</v>
      </c>
      <c r="F352" s="5">
        <f>D352*A350/(A351+D352)</f>
        <v>15.356978047616384</v>
      </c>
      <c r="G352" s="5">
        <f t="shared" si="23"/>
        <v>0.29402195238361628</v>
      </c>
      <c r="I352" s="5">
        <f>D352/(A351+D352)</f>
        <v>0.45371476299226254</v>
      </c>
      <c r="J352" s="5">
        <f>-A350*D352/(A351+D352)^2</f>
        <v>-3.0713601583142229E-2</v>
      </c>
      <c r="L352" s="5">
        <v>2.5401117227874269E-2</v>
      </c>
      <c r="N352" s="5">
        <v>-9.8315004502868248</v>
      </c>
    </row>
    <row r="353" spans="1:16" x14ac:dyDescent="0.45">
      <c r="D353" s="5">
        <v>282.10000000000002</v>
      </c>
      <c r="E353" s="5">
        <v>16.388000000000002</v>
      </c>
      <c r="F353" s="5">
        <f>D353*A350/(A351+D353)</f>
        <v>17.19652436501466</v>
      </c>
      <c r="G353" s="5">
        <f t="shared" si="23"/>
        <v>-0.80852436501465874</v>
      </c>
      <c r="I353" s="5">
        <f>D353/(A351+D353)</f>
        <v>0.50806330206184813</v>
      </c>
      <c r="J353" s="5">
        <f>-A350*D353/(A351+D353)^2</f>
        <v>-3.0971013657838969E-2</v>
      </c>
    </row>
    <row r="354" spans="1:16" x14ac:dyDescent="0.45">
      <c r="D354" s="5">
        <v>351.18</v>
      </c>
      <c r="E354" s="5">
        <v>17.123000000000001</v>
      </c>
      <c r="F354" s="5">
        <f>D354*A350/(A351+D354)</f>
        <v>19.038878617331964</v>
      </c>
      <c r="G354" s="5">
        <f t="shared" si="23"/>
        <v>-1.9158786173319626</v>
      </c>
      <c r="I354" s="5">
        <f>D354/(A351+D354)</f>
        <v>0.56249480026065402</v>
      </c>
      <c r="J354" s="5">
        <f>-A350*D354/(A351+D354)^2</f>
        <v>-3.0495102867597757E-2</v>
      </c>
    </row>
    <row r="355" spans="1:16" x14ac:dyDescent="0.45">
      <c r="D355" s="5">
        <v>427.38</v>
      </c>
      <c r="E355" s="5">
        <v>17.756</v>
      </c>
      <c r="F355" s="5">
        <f>D355*A350/(A351+D355)</f>
        <v>20.649661204786156</v>
      </c>
      <c r="G355" s="5">
        <f t="shared" si="23"/>
        <v>-2.8936612047861558</v>
      </c>
      <c r="I355" s="5">
        <f>D355/(A351+D355)</f>
        <v>0.61008462148933507</v>
      </c>
      <c r="J355" s="5">
        <f>-A350*D355/(A351+D355)^2</f>
        <v>-2.9477375497227221E-2</v>
      </c>
    </row>
    <row r="356" spans="1:16" x14ac:dyDescent="0.45">
      <c r="D356" s="5">
        <v>514.78</v>
      </c>
      <c r="E356" s="5">
        <v>18.236000000000001</v>
      </c>
      <c r="F356" s="5">
        <f>D356*A350/(A351+D356)</f>
        <v>22.113587947244948</v>
      </c>
      <c r="G356" s="5">
        <f t="shared" si="23"/>
        <v>-3.8775879472449475</v>
      </c>
      <c r="I356" s="5">
        <f>D356/(A351+D356)</f>
        <v>0.65333565518445846</v>
      </c>
      <c r="J356" s="5">
        <f>-A350*D356/(A351+D356)^2</f>
        <v>-2.8065572613528929E-2</v>
      </c>
    </row>
    <row r="357" spans="1:16" x14ac:dyDescent="0.45">
      <c r="D357" s="5">
        <v>574.02</v>
      </c>
      <c r="E357" s="5">
        <v>18.923999999999999</v>
      </c>
      <c r="F357" s="5">
        <f>D357*A350/(A351+D357)</f>
        <v>22.934088122671227</v>
      </c>
      <c r="G357" s="5">
        <f t="shared" si="23"/>
        <v>-4.0100881226712275</v>
      </c>
      <c r="I357" s="5">
        <f>D357/(A351+D357)</f>
        <v>0.67757695067074231</v>
      </c>
      <c r="J357" s="5">
        <f>-A350*D357/(A351+D357)^2</f>
        <v>-2.7071547152666558E-2</v>
      </c>
    </row>
    <row r="358" spans="1:16" x14ac:dyDescent="0.45">
      <c r="D358" s="5">
        <v>747.35</v>
      </c>
      <c r="E358" s="5">
        <v>20.062000000000001</v>
      </c>
      <c r="F358" s="5">
        <f>D358*A350/(A351+D358)</f>
        <v>24.787668663368461</v>
      </c>
      <c r="G358" s="5">
        <f t="shared" si="23"/>
        <v>-4.7256686633684595</v>
      </c>
      <c r="I358" s="5">
        <f>D358/(A351+D358)</f>
        <v>0.73234012433042273</v>
      </c>
      <c r="J358" s="5">
        <f>-A350*D358/(A351+D358)^2</f>
        <v>-2.4289829866585375E-2</v>
      </c>
    </row>
    <row r="359" spans="1:16" x14ac:dyDescent="0.45">
      <c r="G359" s="15">
        <f t="array" ref="G359">SUM(G347:G358^2)</f>
        <v>75.942338420866918</v>
      </c>
    </row>
    <row r="361" spans="1:16" ht="20.65" x14ac:dyDescent="0.55000000000000004">
      <c r="D361" s="12" t="s">
        <v>1</v>
      </c>
      <c r="E361" s="12" t="s">
        <v>0</v>
      </c>
      <c r="F361" s="13" t="s">
        <v>39</v>
      </c>
      <c r="G361" s="13" t="s">
        <v>47</v>
      </c>
      <c r="I361" s="37" t="s">
        <v>45</v>
      </c>
      <c r="J361" s="37"/>
      <c r="L361" s="37" t="s">
        <v>48</v>
      </c>
      <c r="M361" s="37"/>
      <c r="O361" s="37" t="s">
        <v>49</v>
      </c>
      <c r="P361" s="37"/>
    </row>
    <row r="362" spans="1:16" x14ac:dyDescent="0.45">
      <c r="D362" s="5">
        <v>14.13</v>
      </c>
      <c r="E362" s="5">
        <v>0.08</v>
      </c>
      <c r="F362" s="5">
        <f>D362*A365/(A366+D362)</f>
        <v>1.6872004188551364</v>
      </c>
      <c r="G362" s="5">
        <f>(E362-F362)</f>
        <v>-1.6072004188551363</v>
      </c>
      <c r="I362" s="5">
        <f>D362/(A366+D362)</f>
        <v>5.0929146812027731E-2</v>
      </c>
      <c r="J362" s="5">
        <f>-A365*D362/(A366+D362)^2</f>
        <v>-6.081222776587963E-3</v>
      </c>
      <c r="L362" s="5">
        <f t="array" ref="L362:M363">MMULT(TRANSPOSE(I362:J373),I362:J373)</f>
        <v>2.975452064454589</v>
      </c>
      <c r="M362" s="5">
        <v>-0.14975555153946807</v>
      </c>
      <c r="O362" s="5">
        <f t="array" ref="O362:P363">MINVERSE(L362:M363)</f>
        <v>3.6229113886387423</v>
      </c>
      <c r="P362" s="5">
        <v>65.305085989307855</v>
      </c>
    </row>
    <row r="363" spans="1:16" x14ac:dyDescent="0.45">
      <c r="D363" s="5">
        <v>44.09</v>
      </c>
      <c r="E363" s="5">
        <v>2.9020000000000001</v>
      </c>
      <c r="F363" s="5">
        <f>D363*A365/(A366+D363)</f>
        <v>4.7514971786015812</v>
      </c>
      <c r="G363" s="5">
        <f t="shared" ref="G363:G373" si="24">(E363-F363)</f>
        <v>-1.849497178601581</v>
      </c>
      <c r="I363" s="5">
        <f>D363/(A366+D363)</f>
        <v>0.14342676464609908</v>
      </c>
      <c r="J363" s="5">
        <f>-A365*D363/(A366+D363)^2</f>
        <v>-1.545683528128584E-2</v>
      </c>
      <c r="L363" s="5">
        <v>-0.14975555153946807</v>
      </c>
      <c r="M363" s="5">
        <v>8.3079454680305403E-3</v>
      </c>
      <c r="O363" s="5">
        <v>65.305085989307855</v>
      </c>
      <c r="P363" s="5">
        <v>1297.528879088396</v>
      </c>
    </row>
    <row r="364" spans="1:16" x14ac:dyDescent="0.45">
      <c r="A364" s="16" t="s">
        <v>46</v>
      </c>
      <c r="D364" s="5">
        <v>75.25</v>
      </c>
      <c r="E364" s="5">
        <v>7.6950000000000003</v>
      </c>
      <c r="F364" s="5">
        <f>D364*A365/(A366+D364)</f>
        <v>7.3631840059177103</v>
      </c>
      <c r="G364" s="5">
        <f t="shared" si="24"/>
        <v>0.33181599408229001</v>
      </c>
      <c r="I364" s="5">
        <f>D364/(A366+D364)</f>
        <v>0.22226208282701665</v>
      </c>
      <c r="J364" s="5">
        <f>-A365*D364/(A366+D364)^2</f>
        <v>-2.174826064310759E-2</v>
      </c>
    </row>
    <row r="365" spans="1:16" ht="20.65" x14ac:dyDescent="0.55000000000000004">
      <c r="A365" s="5">
        <f>A350+N351</f>
        <v>33.128385697925673</v>
      </c>
      <c r="D365" s="5">
        <v>122.04</v>
      </c>
      <c r="E365" s="5">
        <v>11.87</v>
      </c>
      <c r="F365" s="5">
        <f>D365*A365/(A366+D365)</f>
        <v>10.49161381324714</v>
      </c>
      <c r="G365" s="5">
        <f t="shared" si="24"/>
        <v>1.3783861867528593</v>
      </c>
      <c r="I365" s="5">
        <f>D365/(A366+D365)</f>
        <v>0.31669559479634013</v>
      </c>
      <c r="J365" s="5">
        <f>-A365*D365/(A366+D365)^2</f>
        <v>-2.7225892141591289E-2</v>
      </c>
      <c r="L365" s="14" t="s">
        <v>50</v>
      </c>
      <c r="N365" s="14" t="s">
        <v>51</v>
      </c>
    </row>
    <row r="366" spans="1:16" x14ac:dyDescent="0.45">
      <c r="A366" s="5">
        <f>A351+N352</f>
        <v>263.31427080531762</v>
      </c>
      <c r="D366" s="5">
        <v>172.74</v>
      </c>
      <c r="E366" s="5">
        <v>14.452</v>
      </c>
      <c r="F366" s="5">
        <f>D366*A365/(A366+D366)</f>
        <v>13.123589719442542</v>
      </c>
      <c r="G366" s="5">
        <f t="shared" si="24"/>
        <v>1.328410280557458</v>
      </c>
      <c r="I366" s="5">
        <f>D366/(A366+D366)</f>
        <v>0.39614335087460278</v>
      </c>
      <c r="J366" s="5">
        <f>-A365*D366/(A366+D366)^2</f>
        <v>-3.009623021282538E-2</v>
      </c>
      <c r="L366" s="5">
        <f t="array" ref="L366:L367">MMULT(TRANSPOSE(I362:J369),G362:G369)</f>
        <v>-0.5835493751607832</v>
      </c>
      <c r="N366" s="5">
        <f t="array" ref="N366:N367">MMULT(O362:P363,L366:L367)</f>
        <v>-0.61970947773059026</v>
      </c>
    </row>
    <row r="367" spans="1:16" x14ac:dyDescent="0.45">
      <c r="D367" s="5">
        <v>226.86</v>
      </c>
      <c r="E367" s="5">
        <v>15.651</v>
      </c>
      <c r="F367" s="5">
        <f>D367*A365/(A366+D367)</f>
        <v>15.332313479212273</v>
      </c>
      <c r="G367" s="5">
        <f t="shared" si="24"/>
        <v>0.31868652078772719</v>
      </c>
      <c r="I367" s="5">
        <f>D367/(A366+D367)</f>
        <v>0.46281498950829658</v>
      </c>
      <c r="J367" s="5">
        <f>-A365*D367/(A366+D367)^2</f>
        <v>-3.1279311037730503E-2</v>
      </c>
      <c r="L367" s="5">
        <v>2.2883948114196064E-2</v>
      </c>
      <c r="N367" s="5">
        <v>-8.4161585781519861</v>
      </c>
    </row>
    <row r="368" spans="1:16" x14ac:dyDescent="0.45">
      <c r="D368" s="5">
        <v>282.10000000000002</v>
      </c>
      <c r="E368" s="5">
        <v>16.388000000000002</v>
      </c>
      <c r="F368" s="5">
        <f>D368*A365/(A366+D368)</f>
        <v>17.134714116640083</v>
      </c>
      <c r="G368" s="5">
        <f t="shared" si="24"/>
        <v>-0.74671411664008147</v>
      </c>
      <c r="I368" s="5">
        <f>D368/(A366+D368)</f>
        <v>0.51722152334494731</v>
      </c>
      <c r="J368" s="5">
        <f>-A365*D368/(A366+D368)^2</f>
        <v>-3.1415962203079607E-2</v>
      </c>
    </row>
    <row r="369" spans="1:16" x14ac:dyDescent="0.45">
      <c r="D369" s="5">
        <v>351.18</v>
      </c>
      <c r="E369" s="5">
        <v>17.123000000000001</v>
      </c>
      <c r="F369" s="5">
        <f>D369*A365/(A366+D369)</f>
        <v>18.932685042206678</v>
      </c>
      <c r="G369" s="5">
        <f t="shared" si="24"/>
        <v>-1.8096850422066773</v>
      </c>
      <c r="I369" s="5">
        <f>D369/(A366+D369)</f>
        <v>0.57149434369789243</v>
      </c>
      <c r="J369" s="5">
        <f>-A365*D369/(A366+D369)^2</f>
        <v>-3.0810189682313374E-2</v>
      </c>
    </row>
    <row r="370" spans="1:16" x14ac:dyDescent="0.45">
      <c r="D370" s="5">
        <v>427.38</v>
      </c>
      <c r="E370" s="5">
        <v>17.756</v>
      </c>
      <c r="F370" s="5">
        <f>D370*A365/(A366+D370)</f>
        <v>20.498808341165798</v>
      </c>
      <c r="G370" s="5">
        <f t="shared" si="24"/>
        <v>-2.742808341165798</v>
      </c>
      <c r="I370" s="5">
        <f>D370/(A366+D370)</f>
        <v>0.61876870572807074</v>
      </c>
      <c r="J370" s="5">
        <f>-A365*D370/(A366+D370)^2</f>
        <v>-2.9678555632530638E-2</v>
      </c>
    </row>
    <row r="371" spans="1:16" x14ac:dyDescent="0.45">
      <c r="D371" s="5">
        <v>514.78</v>
      </c>
      <c r="E371" s="5">
        <v>18.236000000000001</v>
      </c>
      <c r="F371" s="5">
        <f>D371*A365/(A366+D371)</f>
        <v>21.917434724108276</v>
      </c>
      <c r="G371" s="5">
        <f t="shared" si="24"/>
        <v>-3.681434724108275</v>
      </c>
      <c r="I371" s="5">
        <f>D371/(A366+D371)</f>
        <v>0.66159078573758068</v>
      </c>
      <c r="J371" s="5">
        <f>-A365*D371/(A366+D371)^2</f>
        <v>-2.8168096780129239E-2</v>
      </c>
    </row>
    <row r="372" spans="1:16" x14ac:dyDescent="0.45">
      <c r="D372" s="5">
        <v>574.02</v>
      </c>
      <c r="E372" s="5">
        <v>18.923999999999999</v>
      </c>
      <c r="F372" s="5">
        <f>D372*A365/(A366+D372)</f>
        <v>22.710590765661667</v>
      </c>
      <c r="G372" s="5">
        <f t="shared" si="24"/>
        <v>-3.7865907656616677</v>
      </c>
      <c r="I372" s="5">
        <f>D372/(A366+D372)</f>
        <v>0.68553267197331891</v>
      </c>
      <c r="J372" s="5">
        <f>-A365*D372/(A366+D372)^2</f>
        <v>-2.7122490452730959E-2</v>
      </c>
    </row>
    <row r="373" spans="1:16" x14ac:dyDescent="0.45">
      <c r="D373" s="5">
        <v>747.35</v>
      </c>
      <c r="E373" s="5">
        <v>20.062000000000001</v>
      </c>
      <c r="F373" s="5">
        <f>D373*A365/(A366+D373)</f>
        <v>24.497253703860217</v>
      </c>
      <c r="G373" s="5">
        <f t="shared" si="24"/>
        <v>-4.4352537038602158</v>
      </c>
      <c r="I373" s="5">
        <f>D373/(A366+D373)</f>
        <v>0.73946415401080368</v>
      </c>
      <c r="J373" s="5">
        <f>-A365*D373/(A366+D373)^2</f>
        <v>-2.4238764950442259E-2</v>
      </c>
    </row>
    <row r="374" spans="1:16" x14ac:dyDescent="0.45">
      <c r="G374" s="15">
        <f t="array" ref="G374">SUM(G362:G373^2)</f>
        <v>68.79826449822076</v>
      </c>
    </row>
    <row r="376" spans="1:16" ht="20.65" x14ac:dyDescent="0.55000000000000004">
      <c r="D376" s="12" t="s">
        <v>1</v>
      </c>
      <c r="E376" s="12" t="s">
        <v>0</v>
      </c>
      <c r="F376" s="13" t="s">
        <v>39</v>
      </c>
      <c r="G376" s="13" t="s">
        <v>47</v>
      </c>
      <c r="I376" s="37" t="s">
        <v>45</v>
      </c>
      <c r="J376" s="37"/>
      <c r="L376" s="37" t="s">
        <v>48</v>
      </c>
      <c r="M376" s="37"/>
      <c r="O376" s="37" t="s">
        <v>49</v>
      </c>
      <c r="P376" s="37"/>
    </row>
    <row r="377" spans="1:16" x14ac:dyDescent="0.45">
      <c r="D377" s="5">
        <v>14.13</v>
      </c>
      <c r="E377" s="5">
        <v>0.08</v>
      </c>
      <c r="F377" s="5">
        <f>D377*A380/(A381+D377)</f>
        <v>1.7074334395339561</v>
      </c>
      <c r="G377" s="5">
        <f>(E377-F377)</f>
        <v>-1.627433439533956</v>
      </c>
      <c r="I377" s="5">
        <f>D377/(A381+D377)</f>
        <v>5.2522392113686311E-2</v>
      </c>
      <c r="J377" s="5">
        <f>-A380*D377/(A381+D377)^2</f>
        <v>-6.3466729383738528E-3</v>
      </c>
      <c r="L377" s="5">
        <f t="array" ref="L377:M378">MMULT(TRANSPOSE(I377:J388),I377:J388)</f>
        <v>3.0531846911642813</v>
      </c>
      <c r="M377" s="5">
        <v>-0.15336732668646336</v>
      </c>
      <c r="O377" s="5">
        <f t="array" ref="O377:P378">MINVERSE(L377:M378)</f>
        <v>3.4116791287117714</v>
      </c>
      <c r="P377" s="5">
        <v>61.398256658656365</v>
      </c>
    </row>
    <row r="378" spans="1:16" x14ac:dyDescent="0.45">
      <c r="D378" s="5">
        <v>44.09</v>
      </c>
      <c r="E378" s="5">
        <v>2.9020000000000001</v>
      </c>
      <c r="F378" s="5">
        <f>D378*A380/(A381+D378)</f>
        <v>4.7938612805428225</v>
      </c>
      <c r="G378" s="5">
        <f t="shared" ref="G378:G388" si="25">(E378-F378)</f>
        <v>-1.8918612805428223</v>
      </c>
      <c r="I378" s="5">
        <f>D378/(A381+D378)</f>
        <v>0.14746405692043449</v>
      </c>
      <c r="J378" s="5">
        <f>-A380*D378/(A381+D378)^2</f>
        <v>-1.6033618342994643E-2</v>
      </c>
      <c r="L378" s="5">
        <v>-0.15336732668646336</v>
      </c>
      <c r="M378" s="5">
        <v>8.5220678233826827E-3</v>
      </c>
      <c r="O378" s="5">
        <v>61.398256658656358</v>
      </c>
      <c r="P378" s="5">
        <v>1222.2956567380188</v>
      </c>
    </row>
    <row r="379" spans="1:16" x14ac:dyDescent="0.45">
      <c r="A379" s="16" t="s">
        <v>46</v>
      </c>
      <c r="D379" s="5">
        <v>75.25</v>
      </c>
      <c r="E379" s="5">
        <v>7.6950000000000003</v>
      </c>
      <c r="F379" s="5">
        <f>D379*A380/(A381+D379)</f>
        <v>7.4096376594952797</v>
      </c>
      <c r="G379" s="5">
        <f t="shared" si="25"/>
        <v>0.28536234050472054</v>
      </c>
      <c r="I379" s="5">
        <f>D379/(A381+D379)</f>
        <v>0.22792800326001136</v>
      </c>
      <c r="J379" s="5">
        <f>-A380*D379/(A381+D379)^2</f>
        <v>-2.2443374307095591E-2</v>
      </c>
    </row>
    <row r="380" spans="1:16" ht="20.65" x14ac:dyDescent="0.55000000000000004">
      <c r="A380" s="5">
        <f>A365+N366</f>
        <v>32.508676220195085</v>
      </c>
      <c r="D380" s="5">
        <v>122.04</v>
      </c>
      <c r="E380" s="5">
        <v>11.87</v>
      </c>
      <c r="F380" s="5">
        <f>D380*A380/(A381+D380)</f>
        <v>10.525226070856</v>
      </c>
      <c r="G380" s="5">
        <f t="shared" si="25"/>
        <v>1.3447739291439991</v>
      </c>
      <c r="I380" s="5">
        <f>D380/(A381+D380)</f>
        <v>0.32376667691923749</v>
      </c>
      <c r="J380" s="5">
        <f>-A380*D380/(A381+D380)^2</f>
        <v>-2.7922955332553016E-2</v>
      </c>
      <c r="L380" s="14" t="s">
        <v>50</v>
      </c>
      <c r="N380" s="14" t="s">
        <v>51</v>
      </c>
    </row>
    <row r="381" spans="1:16" x14ac:dyDescent="0.45">
      <c r="A381" s="5">
        <f>A366+N367</f>
        <v>254.89811222716563</v>
      </c>
      <c r="D381" s="5">
        <v>172.74</v>
      </c>
      <c r="E381" s="5">
        <v>14.452</v>
      </c>
      <c r="F381" s="5">
        <f>D381*A380/(A381+D381)</f>
        <v>13.131544101694717</v>
      </c>
      <c r="G381" s="5">
        <f t="shared" si="25"/>
        <v>1.3204558983052834</v>
      </c>
      <c r="I381" s="5">
        <f>D381/(A381+D381)</f>
        <v>0.40393967483477899</v>
      </c>
      <c r="J381" s="5">
        <f>-A380*D381/(A381+D381)^2</f>
        <v>-3.0707141684132938E-2</v>
      </c>
      <c r="L381" s="5">
        <f t="array" ref="L381:L382">MMULT(TRANSPOSE(I377:J384),G377:G384)</f>
        <v>-0.52446461727419313</v>
      </c>
      <c r="N381" s="5">
        <f t="array" ref="N381:N382">MMULT(O377:P378,L381:L382)</f>
        <v>-0.53303789889634623</v>
      </c>
    </row>
    <row r="382" spans="1:16" x14ac:dyDescent="0.45">
      <c r="D382" s="5">
        <v>226.86</v>
      </c>
      <c r="E382" s="5">
        <v>15.651</v>
      </c>
      <c r="F382" s="5">
        <f>D382*A380/(A381+D382)</f>
        <v>15.308342714187507</v>
      </c>
      <c r="G382" s="5">
        <f t="shared" si="25"/>
        <v>0.34265728581249277</v>
      </c>
      <c r="I382" s="5">
        <f>D382/(A381+D382)</f>
        <v>0.47090021785253855</v>
      </c>
      <c r="J382" s="5">
        <f>-A380*D382/(A381+D382)^2</f>
        <v>-3.1775993648383224E-2</v>
      </c>
      <c r="L382" s="5">
        <v>2.0460957003877865E-2</v>
      </c>
      <c r="N382" s="5">
        <v>-7.1918743012416257</v>
      </c>
    </row>
    <row r="383" spans="1:16" x14ac:dyDescent="0.45">
      <c r="D383" s="5">
        <v>282.10000000000002</v>
      </c>
      <c r="E383" s="5">
        <v>16.388000000000002</v>
      </c>
      <c r="F383" s="5">
        <f>D383*A380/(A381+D383)</f>
        <v>17.077709125795895</v>
      </c>
      <c r="G383" s="5">
        <f t="shared" si="25"/>
        <v>-0.68970912579589339</v>
      </c>
      <c r="I383" s="5">
        <f>D383/(A381+D383)</f>
        <v>0.5253277312838367</v>
      </c>
      <c r="J383" s="5">
        <f>-A380*D383/(A381+D383)^2</f>
        <v>-3.1802177208719001E-2</v>
      </c>
    </row>
    <row r="384" spans="1:16" x14ac:dyDescent="0.45">
      <c r="D384" s="5">
        <v>351.18</v>
      </c>
      <c r="E384" s="5">
        <v>17.123000000000001</v>
      </c>
      <c r="F384" s="5">
        <f>D384*A380/(A381+D384)</f>
        <v>18.836510813855462</v>
      </c>
      <c r="G384" s="5">
        <f t="shared" si="25"/>
        <v>-1.7135108138554607</v>
      </c>
      <c r="I384" s="5">
        <f>D384/(A381+D384)</f>
        <v>0.57943026305555367</v>
      </c>
      <c r="J384" s="5">
        <f>-A380*D384/(A381+D384)^2</f>
        <v>-3.1079345110544599E-2</v>
      </c>
    </row>
    <row r="385" spans="1:16" x14ac:dyDescent="0.45">
      <c r="D385" s="5">
        <v>427.38</v>
      </c>
      <c r="E385" s="5">
        <v>17.756</v>
      </c>
      <c r="F385" s="5">
        <f>D385*A380/(A381+D385)</f>
        <v>20.36348197897501</v>
      </c>
      <c r="G385" s="5">
        <f t="shared" si="25"/>
        <v>-2.6074819789750094</v>
      </c>
      <c r="I385" s="5">
        <f>D385/(A381+D385)</f>
        <v>0.62640145175535566</v>
      </c>
      <c r="J385" s="5">
        <f>-A380*D385/(A381+D385)^2</f>
        <v>-2.9846306973709505E-2</v>
      </c>
    </row>
    <row r="386" spans="1:16" x14ac:dyDescent="0.45">
      <c r="D386" s="5">
        <v>514.78</v>
      </c>
      <c r="E386" s="5">
        <v>18.236000000000001</v>
      </c>
      <c r="F386" s="5">
        <f>D386*A380/(A381+D386)</f>
        <v>21.742616918399325</v>
      </c>
      <c r="G386" s="5">
        <f t="shared" si="25"/>
        <v>-3.5066169183993239</v>
      </c>
      <c r="I386" s="5">
        <f>D386/(A381+D386)</f>
        <v>0.66882504753891969</v>
      </c>
      <c r="J386" s="5">
        <f>-A380*D386/(A381+D386)^2</f>
        <v>-2.824897391908961E-2</v>
      </c>
    </row>
    <row r="387" spans="1:16" x14ac:dyDescent="0.45">
      <c r="D387" s="5">
        <v>574.02</v>
      </c>
      <c r="E387" s="5">
        <v>18.923999999999999</v>
      </c>
      <c r="F387" s="5">
        <f>D387*A380/(A381+D387)</f>
        <v>22.512031102539623</v>
      </c>
      <c r="G387" s="5">
        <f t="shared" si="25"/>
        <v>-3.5880311025396239</v>
      </c>
      <c r="I387" s="5">
        <f>D387/(A381+D387)</f>
        <v>0.69249301171342892</v>
      </c>
      <c r="J387" s="5">
        <f>-A380*D387/(A381+D387)^2</f>
        <v>-2.7158329357834309E-2</v>
      </c>
    </row>
    <row r="388" spans="1:16" x14ac:dyDescent="0.45">
      <c r="D388" s="5">
        <v>747.35</v>
      </c>
      <c r="E388" s="5">
        <v>20.062000000000001</v>
      </c>
      <c r="F388" s="5">
        <f>D388*A380/(A381+D388)</f>
        <v>24.240862992671925</v>
      </c>
      <c r="G388" s="5">
        <f t="shared" si="25"/>
        <v>-4.1788629926719238</v>
      </c>
      <c r="I388" s="5">
        <f>D388/(A381+D388)</f>
        <v>0.74567364196801655</v>
      </c>
      <c r="J388" s="5">
        <f>-A380*D388/(A381+D388)^2</f>
        <v>-2.418648905090438E-2</v>
      </c>
    </row>
    <row r="389" spans="1:16" x14ac:dyDescent="0.45">
      <c r="G389" s="15">
        <f t="array" ref="G389">SUM(G377:G388^2)</f>
        <v>62.822550660507972</v>
      </c>
    </row>
    <row r="391" spans="1:16" ht="20.65" x14ac:dyDescent="0.55000000000000004">
      <c r="D391" s="12" t="s">
        <v>1</v>
      </c>
      <c r="E391" s="12" t="s">
        <v>0</v>
      </c>
      <c r="F391" s="13" t="s">
        <v>39</v>
      </c>
      <c r="G391" s="13" t="s">
        <v>47</v>
      </c>
      <c r="I391" s="37" t="s">
        <v>45</v>
      </c>
      <c r="J391" s="37"/>
      <c r="L391" s="37" t="s">
        <v>48</v>
      </c>
      <c r="M391" s="37"/>
      <c r="O391" s="37" t="s">
        <v>49</v>
      </c>
      <c r="P391" s="37"/>
    </row>
    <row r="392" spans="1:16" x14ac:dyDescent="0.45">
      <c r="D392" s="5">
        <v>14.13</v>
      </c>
      <c r="E392" s="5">
        <v>0.08</v>
      </c>
      <c r="F392" s="5">
        <f>D392*A395/(A396+D392)</f>
        <v>1.7255662281848634</v>
      </c>
      <c r="G392" s="5">
        <f>(E392-F392)</f>
        <v>-1.6455662281848633</v>
      </c>
      <c r="I392" s="5">
        <f>D392/(A396+D392)</f>
        <v>5.396502833957427E-2</v>
      </c>
      <c r="J392" s="5">
        <f>-A395*D392/(A396+D392)^2</f>
        <v>-6.5902498517911136E-3</v>
      </c>
      <c r="L392" s="5">
        <f t="array" ref="L392:M393">MMULT(TRANSPOSE(I392:J403),I392:J403)</f>
        <v>3.1223179267293624</v>
      </c>
      <c r="M392" s="5">
        <v>-0.15657187861366165</v>
      </c>
      <c r="O392" s="5">
        <f t="array" ref="O392:P393">MINVERSE(L392:M393)</f>
        <v>3.2378499562067624</v>
      </c>
      <c r="P392" s="5">
        <v>58.18156518899557</v>
      </c>
    </row>
    <row r="393" spans="1:16" x14ac:dyDescent="0.45">
      <c r="D393" s="5">
        <v>44.09</v>
      </c>
      <c r="E393" s="5">
        <v>2.9020000000000001</v>
      </c>
      <c r="F393" s="5">
        <f>D393*A395/(A396+D393)</f>
        <v>4.8314738517772042</v>
      </c>
      <c r="G393" s="5">
        <f t="shared" ref="G393:G403" si="26">(E393-F393)</f>
        <v>-1.9294738517772041</v>
      </c>
      <c r="I393" s="5">
        <f>D393/(A396+D393)</f>
        <v>0.15109858959591105</v>
      </c>
      <c r="J393" s="5">
        <f>-A395*D393/(A396+D393)^2</f>
        <v>-1.6557697543049654E-2</v>
      </c>
      <c r="L393" s="5">
        <v>-0.15657187861366165</v>
      </c>
      <c r="M393" s="5">
        <v>8.7133484406215385E-3</v>
      </c>
      <c r="O393" s="5">
        <v>58.18156518899557</v>
      </c>
      <c r="P393" s="5">
        <v>1160.2424752341387</v>
      </c>
    </row>
    <row r="394" spans="1:16" x14ac:dyDescent="0.45">
      <c r="A394" s="16" t="s">
        <v>46</v>
      </c>
      <c r="D394" s="5">
        <v>75.25</v>
      </c>
      <c r="E394" s="5">
        <v>7.6950000000000003</v>
      </c>
      <c r="F394" s="5">
        <f>D394*A395/(A396+D394)</f>
        <v>7.4504421996321026</v>
      </c>
      <c r="G394" s="5">
        <f t="shared" si="26"/>
        <v>0.24455780036789765</v>
      </c>
      <c r="I394" s="5">
        <f>D394/(A396+D394)</f>
        <v>0.23300370503219689</v>
      </c>
      <c r="J394" s="5">
        <f>-A395*D394/(A396+D394)^2</f>
        <v>-2.3069510121495159E-2</v>
      </c>
    </row>
    <row r="395" spans="1:16" ht="20.65" x14ac:dyDescent="0.55000000000000004">
      <c r="A395" s="5">
        <f>A380+N381</f>
        <v>31.975638321298739</v>
      </c>
      <c r="D395" s="5">
        <v>122.04</v>
      </c>
      <c r="E395" s="5">
        <v>11.87</v>
      </c>
      <c r="F395" s="5">
        <f>D395*A395/(A396+D395)</f>
        <v>10.554013808554551</v>
      </c>
      <c r="G395" s="5">
        <f t="shared" si="26"/>
        <v>1.3159861914454485</v>
      </c>
      <c r="I395" s="5">
        <f>D395/(A396+D395)</f>
        <v>0.33006421021232907</v>
      </c>
      <c r="J395" s="5">
        <f>-A395*D395/(A396+D395)^2</f>
        <v>-2.8543938317687419E-2</v>
      </c>
      <c r="L395" s="14" t="s">
        <v>50</v>
      </c>
      <c r="N395" s="14" t="s">
        <v>51</v>
      </c>
    </row>
    <row r="396" spans="1:16" x14ac:dyDescent="0.45">
      <c r="A396" s="5">
        <f>A381+N382</f>
        <v>247.706237925924</v>
      </c>
      <c r="D396" s="5">
        <v>172.74</v>
      </c>
      <c r="E396" s="5">
        <v>14.452</v>
      </c>
      <c r="F396" s="5">
        <f>D396*A395/(A396+D396)</f>
        <v>13.137165386158818</v>
      </c>
      <c r="G396" s="5">
        <f t="shared" si="26"/>
        <v>1.3148346138411817</v>
      </c>
      <c r="I396" s="5">
        <f>D396/(A396+D396)</f>
        <v>0.41084919882297544</v>
      </c>
      <c r="J396" s="5">
        <f>-A395*D396/(A396+D396)^2</f>
        <v>-3.1245767475444459E-2</v>
      </c>
      <c r="L396" s="5">
        <f t="array" ref="L396:L397">MMULT(TRANSPOSE(I392:J399),G392:G399)</f>
        <v>-0.4677855225707549</v>
      </c>
      <c r="N396" s="5">
        <f t="array" ref="N396:N397">MMULT(O392:P393,L396:L397)</f>
        <v>-0.45752814002007169</v>
      </c>
    </row>
    <row r="397" spans="1:16" x14ac:dyDescent="0.45">
      <c r="D397" s="5">
        <v>226.86</v>
      </c>
      <c r="E397" s="5">
        <v>15.651</v>
      </c>
      <c r="F397" s="5">
        <f>D397*A395/(A396+D397)</f>
        <v>15.285523347116241</v>
      </c>
      <c r="G397" s="5">
        <f t="shared" si="26"/>
        <v>0.36547665288375875</v>
      </c>
      <c r="I397" s="5">
        <f>D397/(A396+D397)</f>
        <v>0.47803653498715815</v>
      </c>
      <c r="J397" s="5">
        <f>-A395*D397/(A396+D397)^2</f>
        <v>-3.2209462295339657E-2</v>
      </c>
      <c r="L397" s="5">
        <v>1.8168833896372076E-2</v>
      </c>
      <c r="N397" s="5">
        <v>-6.1362410638740776</v>
      </c>
    </row>
    <row r="398" spans="1:16" x14ac:dyDescent="0.45">
      <c r="D398" s="5">
        <v>282.10000000000002</v>
      </c>
      <c r="E398" s="5">
        <v>16.388000000000002</v>
      </c>
      <c r="F398" s="5">
        <f>D398*A395/(A396+D398)</f>
        <v>17.025710391313982</v>
      </c>
      <c r="G398" s="5">
        <f t="shared" si="26"/>
        <v>-0.63771039131398055</v>
      </c>
      <c r="I398" s="5">
        <f>D398/(A396+D398)</f>
        <v>0.53245881193162248</v>
      </c>
      <c r="J398" s="5">
        <f>-A395*D398/(A396+D398)^2</f>
        <v>-3.2135730334104655E-2</v>
      </c>
    </row>
    <row r="399" spans="1:16" x14ac:dyDescent="0.45">
      <c r="D399" s="5">
        <v>351.18</v>
      </c>
      <c r="E399" s="5">
        <v>17.123000000000001</v>
      </c>
      <c r="F399" s="5">
        <f>D399*A395/(A396+D399)</f>
        <v>18.750146446114574</v>
      </c>
      <c r="G399" s="5">
        <f t="shared" si="26"/>
        <v>-1.6271464461145726</v>
      </c>
      <c r="I399" s="5">
        <f>D399/(A396+D399)</f>
        <v>0.58638849544483496</v>
      </c>
      <c r="J399" s="5">
        <f>-A395*D399/(A396+D399)^2</f>
        <v>-3.130836085172118E-2</v>
      </c>
    </row>
    <row r="400" spans="1:16" x14ac:dyDescent="0.45">
      <c r="D400" s="5">
        <v>427.38</v>
      </c>
      <c r="E400" s="5">
        <v>17.756</v>
      </c>
      <c r="F400" s="5">
        <f>D400*A395/(A396+D400)</f>
        <v>20.242966806347745</v>
      </c>
      <c r="G400" s="5">
        <f t="shared" si="26"/>
        <v>-2.4869668063477448</v>
      </c>
      <c r="I400" s="5">
        <f>D400/(A396+D400)</f>
        <v>0.63307467400467976</v>
      </c>
      <c r="J400" s="5">
        <f>-A395*D400/(A396+D400)^2</f>
        <v>-2.9985749477785931E-2</v>
      </c>
    </row>
    <row r="401" spans="1:16" x14ac:dyDescent="0.45">
      <c r="D401" s="5">
        <v>514.78</v>
      </c>
      <c r="E401" s="5">
        <v>18.236000000000001</v>
      </c>
      <c r="F401" s="5">
        <f>D401*A395/(A396+D401)</f>
        <v>21.58782450921731</v>
      </c>
      <c r="G401" s="5">
        <f t="shared" si="26"/>
        <v>-3.3518245092173089</v>
      </c>
      <c r="I401" s="5">
        <f>D401/(A396+D401)</f>
        <v>0.67513349670451517</v>
      </c>
      <c r="J401" s="5">
        <f>-A395*D401/(A396+D401)^2</f>
        <v>-2.8312411995709465E-2</v>
      </c>
    </row>
    <row r="402" spans="1:16" x14ac:dyDescent="0.45">
      <c r="D402" s="5">
        <v>574.02</v>
      </c>
      <c r="E402" s="5">
        <v>18.923999999999999</v>
      </c>
      <c r="F402" s="5">
        <f>D402*A395/(A396+D402)</f>
        <v>22.336704199101543</v>
      </c>
      <c r="G402" s="5">
        <f t="shared" si="26"/>
        <v>-3.4127041991015439</v>
      </c>
      <c r="I402" s="5">
        <f>D402/(A396+D402)</f>
        <v>0.69855381696080887</v>
      </c>
      <c r="J402" s="5">
        <f>-A395*D402/(A396+D402)^2</f>
        <v>-2.7182659100043399E-2</v>
      </c>
    </row>
    <row r="403" spans="1:16" x14ac:dyDescent="0.45">
      <c r="D403" s="5">
        <v>747.35</v>
      </c>
      <c r="E403" s="5">
        <v>20.062000000000001</v>
      </c>
      <c r="F403" s="5">
        <f>D403*A395/(A396+D403)</f>
        <v>24.015721311624603</v>
      </c>
      <c r="G403" s="5">
        <f t="shared" si="26"/>
        <v>-3.9537213116246015</v>
      </c>
      <c r="I403" s="5">
        <f>D403/(A396+D403)</f>
        <v>0.751063077156083</v>
      </c>
      <c r="J403" s="5">
        <f>-A395*D403/(A396+D403)^2</f>
        <v>-2.4135039203093192E-2</v>
      </c>
    </row>
    <row r="404" spans="1:16" x14ac:dyDescent="0.45">
      <c r="G404" s="15">
        <f t="array" ref="G404">SUM(G392:G403^2)</f>
        <v>57.837222672706737</v>
      </c>
    </row>
    <row r="406" spans="1:16" ht="20.65" x14ac:dyDescent="0.55000000000000004">
      <c r="D406" s="12" t="s">
        <v>1</v>
      </c>
      <c r="E406" s="12" t="s">
        <v>0</v>
      </c>
      <c r="F406" s="13" t="s">
        <v>39</v>
      </c>
      <c r="G406" s="13" t="s">
        <v>47</v>
      </c>
      <c r="I406" s="37" t="s">
        <v>45</v>
      </c>
      <c r="J406" s="37"/>
      <c r="L406" s="37" t="s">
        <v>48</v>
      </c>
      <c r="M406" s="37"/>
      <c r="O406" s="37" t="s">
        <v>49</v>
      </c>
      <c r="P406" s="37"/>
    </row>
    <row r="407" spans="1:16" x14ac:dyDescent="0.45">
      <c r="D407" s="5">
        <v>14.13</v>
      </c>
      <c r="E407" s="5">
        <v>0.08</v>
      </c>
      <c r="F407" s="5">
        <f>D407*A410/(A411+D407)</f>
        <v>1.741693008708695</v>
      </c>
      <c r="G407" s="5">
        <f>(E407-F407)</f>
        <v>-1.661693008708695</v>
      </c>
      <c r="I407" s="5">
        <f>D407/(A411+D407)</f>
        <v>5.5260071073145664E-2</v>
      </c>
      <c r="J407" s="5">
        <f>-A410*D407/(A411+D407)^2</f>
        <v>-6.8114705908594048E-3</v>
      </c>
      <c r="L407" s="5">
        <f t="array" ref="L407:M408">MMULT(TRANSPOSE(I407:J418),I407:J418)</f>
        <v>3.1833895606305784</v>
      </c>
      <c r="M407" s="5">
        <v>-0.15939662327574772</v>
      </c>
      <c r="O407" s="5">
        <f t="array" ref="O407:P408">MINVERSE(L407:M408)</f>
        <v>3.0942962621861803</v>
      </c>
      <c r="P407" s="5">
        <v>55.524077214804414</v>
      </c>
    </row>
    <row r="408" spans="1:16" x14ac:dyDescent="0.45">
      <c r="D408" s="5">
        <v>44.09</v>
      </c>
      <c r="E408" s="5">
        <v>2.9020000000000001</v>
      </c>
      <c r="F408" s="5">
        <f>D408*A410/(A411+D408)</f>
        <v>4.8646415079380336</v>
      </c>
      <c r="G408" s="5">
        <f t="shared" ref="G408:G418" si="27">(E408-F408)</f>
        <v>-1.9626415079380335</v>
      </c>
      <c r="I408" s="5">
        <f>D408/(A411+D408)</f>
        <v>0.15434432711728907</v>
      </c>
      <c r="J408" s="5">
        <f>-A410*D408/(A411+D408)^2</f>
        <v>-1.7029481066217513E-2</v>
      </c>
      <c r="L408" s="5">
        <v>-0.15939662327574772</v>
      </c>
      <c r="M408" s="5">
        <v>8.8829999587230826E-3</v>
      </c>
      <c r="O408" s="5">
        <v>55.524077214804407</v>
      </c>
      <c r="P408" s="5">
        <v>1108.8990728710617</v>
      </c>
    </row>
    <row r="409" spans="1:16" x14ac:dyDescent="0.45">
      <c r="A409" s="16" t="s">
        <v>46</v>
      </c>
      <c r="D409" s="5">
        <v>75.25</v>
      </c>
      <c r="E409" s="5">
        <v>7.6950000000000003</v>
      </c>
      <c r="F409" s="5">
        <f>D409*A410/(A411+D409)</f>
        <v>7.4860735263939926</v>
      </c>
      <c r="G409" s="5">
        <f t="shared" si="27"/>
        <v>0.20892647360600769</v>
      </c>
      <c r="I409" s="5">
        <f>D409/(A411+D409)</f>
        <v>0.23751657327604048</v>
      </c>
      <c r="J409" s="5">
        <f>-A410*D409/(A411+D409)^2</f>
        <v>-2.3628791113376554E-2</v>
      </c>
    </row>
    <row r="410" spans="1:16" ht="20.65" x14ac:dyDescent="0.55000000000000004">
      <c r="A410" s="5">
        <f>A395+N396</f>
        <v>31.518110181278669</v>
      </c>
      <c r="D410" s="5">
        <v>122.04</v>
      </c>
      <c r="E410" s="5">
        <v>11.87</v>
      </c>
      <c r="F410" s="5">
        <f>D410*A410/(A411+D410)</f>
        <v>10.57855999482479</v>
      </c>
      <c r="G410" s="5">
        <f t="shared" si="27"/>
        <v>1.2914400051752093</v>
      </c>
      <c r="I410" s="5">
        <f>D410/(A411+D410)</f>
        <v>0.3356343363856984</v>
      </c>
      <c r="J410" s="5">
        <f>-A410*D410/(A411+D410)^2</f>
        <v>-2.9093149490161549E-2</v>
      </c>
      <c r="L410" s="14" t="s">
        <v>50</v>
      </c>
      <c r="N410" s="14" t="s">
        <v>51</v>
      </c>
    </row>
    <row r="411" spans="1:16" x14ac:dyDescent="0.45">
      <c r="A411" s="5">
        <f>A396+N397</f>
        <v>241.56999686204992</v>
      </c>
      <c r="D411" s="5">
        <v>172.74</v>
      </c>
      <c r="E411" s="5">
        <v>14.452</v>
      </c>
      <c r="F411" s="5">
        <f>D411*A410/(A411+D411)</f>
        <v>13.140977514300422</v>
      </c>
      <c r="G411" s="5">
        <f t="shared" si="27"/>
        <v>1.3110224856995778</v>
      </c>
      <c r="I411" s="5">
        <f>D411/(A411+D411)</f>
        <v>0.41693418287832457</v>
      </c>
      <c r="J411" s="5">
        <f>-A410*D411/(A411+D411)^2</f>
        <v>-3.1717741820929041E-2</v>
      </c>
      <c r="L411" s="5">
        <f t="array" ref="L411:L412">MMULT(TRANSPOSE(I407:J414),G407:G414)</f>
        <v>-0.41437806411093236</v>
      </c>
      <c r="N411" s="5">
        <f t="array" ref="N411:N412">MMULT(O407:P408,L411:L412)</f>
        <v>-0.39197234177063267</v>
      </c>
    </row>
    <row r="412" spans="1:16" x14ac:dyDescent="0.45">
      <c r="D412" s="5">
        <v>226.86</v>
      </c>
      <c r="E412" s="5">
        <v>15.651</v>
      </c>
      <c r="F412" s="5">
        <f>D412*A410/(A411+D412)</f>
        <v>15.264177195361324</v>
      </c>
      <c r="G412" s="5">
        <f t="shared" si="27"/>
        <v>0.38682280463867613</v>
      </c>
      <c r="I412" s="5">
        <f>D412/(A411+D412)</f>
        <v>0.48429861776509803</v>
      </c>
      <c r="J412" s="5">
        <f>-A410*D412/(A411+D412)^2</f>
        <v>-3.2585823490412676E-2</v>
      </c>
      <c r="L412" s="5">
        <v>1.6033335406831516E-2</v>
      </c>
      <c r="N412" s="5">
        <v>-5.2286088601503451</v>
      </c>
    </row>
    <row r="413" spans="1:16" x14ac:dyDescent="0.45">
      <c r="D413" s="5">
        <v>282.10000000000002</v>
      </c>
      <c r="E413" s="5">
        <v>16.388000000000002</v>
      </c>
      <c r="F413" s="5">
        <f>D413*A410/(A411+D413)</f>
        <v>16.978744124003978</v>
      </c>
      <c r="G413" s="5">
        <f t="shared" si="27"/>
        <v>-0.59074412400397591</v>
      </c>
      <c r="I413" s="5">
        <f>D413/(A411+D413)</f>
        <v>0.53869803825005735</v>
      </c>
      <c r="J413" s="5">
        <f>-A410*D413/(A411+D413)^2</f>
        <v>-3.2422602451437896E-2</v>
      </c>
    </row>
    <row r="414" spans="1:16" x14ac:dyDescent="0.45">
      <c r="D414" s="5">
        <v>351.18</v>
      </c>
      <c r="E414" s="5">
        <v>17.123000000000001</v>
      </c>
      <c r="F414" s="5">
        <f>D414*A410/(A411+D414)</f>
        <v>18.673184297017229</v>
      </c>
      <c r="G414" s="5">
        <f t="shared" si="27"/>
        <v>-1.5501842970172284</v>
      </c>
      <c r="I414" s="5">
        <f>D414/(A411+D414)</f>
        <v>0.59245888124691082</v>
      </c>
      <c r="J414" s="5">
        <f>-A410*D414/(A411+D414)^2</f>
        <v>-3.1502630781730774E-2</v>
      </c>
    </row>
    <row r="415" spans="1:16" x14ac:dyDescent="0.45">
      <c r="D415" s="5">
        <v>427.38</v>
      </c>
      <c r="E415" s="5">
        <v>17.756</v>
      </c>
      <c r="F415" s="5">
        <f>D415*A410/(A411+D415)</f>
        <v>20.136347996803543</v>
      </c>
      <c r="G415" s="5">
        <f t="shared" si="27"/>
        <v>-2.3803479968035433</v>
      </c>
      <c r="I415" s="5">
        <f>D415/(A411+D415)</f>
        <v>0.63888183273006849</v>
      </c>
      <c r="J415" s="5">
        <f>-A410*D415/(A411+D415)^2</f>
        <v>-3.0101424757097411E-2</v>
      </c>
    </row>
    <row r="416" spans="1:16" x14ac:dyDescent="0.45">
      <c r="D416" s="5">
        <v>514.78</v>
      </c>
      <c r="E416" s="5">
        <v>18.236000000000001</v>
      </c>
      <c r="F416" s="5">
        <f>D416*A410/(A411+D416)</f>
        <v>21.451567166566509</v>
      </c>
      <c r="G416" s="5">
        <f t="shared" si="27"/>
        <v>-3.2155671665665082</v>
      </c>
      <c r="I416" s="5">
        <f>D416/(A411+D416)</f>
        <v>0.68061083114394494</v>
      </c>
      <c r="J416" s="5">
        <f>-A410*D416/(A411+D416)^2</f>
        <v>-2.8361958426079092E-2</v>
      </c>
    </row>
    <row r="417" spans="1:16" x14ac:dyDescent="0.45">
      <c r="D417" s="5">
        <v>574.02</v>
      </c>
      <c r="E417" s="5">
        <v>18.923999999999999</v>
      </c>
      <c r="F417" s="5">
        <f>D417*A410/(A411+D417)</f>
        <v>22.182745835365722</v>
      </c>
      <c r="G417" s="5">
        <f t="shared" si="27"/>
        <v>-3.2587458353657226</v>
      </c>
      <c r="I417" s="5">
        <f>D417/(A411+D417)</f>
        <v>0.70380951484020049</v>
      </c>
      <c r="J417" s="5">
        <f>-A410*D417/(A411+D417)^2</f>
        <v>-2.719840351244247E-2</v>
      </c>
    </row>
    <row r="418" spans="1:16" x14ac:dyDescent="0.45">
      <c r="D418" s="5">
        <v>747.35</v>
      </c>
      <c r="E418" s="5">
        <v>20.062000000000001</v>
      </c>
      <c r="F418" s="5">
        <f>D418*A410/(A411+D418)</f>
        <v>23.818973950088342</v>
      </c>
      <c r="G418" s="5">
        <f t="shared" si="27"/>
        <v>-3.7569739500883408</v>
      </c>
      <c r="I418" s="5">
        <f>D418/(A411+D418)</f>
        <v>0.75572341784110175</v>
      </c>
      <c r="J418" s="5">
        <f>-A410*D418/(A411+D418)^2</f>
        <v>-2.4085845190377909E-2</v>
      </c>
    </row>
    <row r="419" spans="1:16" x14ac:dyDescent="0.45">
      <c r="G419" s="15">
        <f t="array" ref="G419">SUM(G407:G418^2)</f>
        <v>53.685321186918515</v>
      </c>
    </row>
    <row r="421" spans="1:16" ht="20.65" x14ac:dyDescent="0.55000000000000004">
      <c r="D421" s="12" t="s">
        <v>1</v>
      </c>
      <c r="E421" s="12" t="s">
        <v>0</v>
      </c>
      <c r="F421" s="13" t="s">
        <v>39</v>
      </c>
      <c r="G421" s="13" t="s">
        <v>47</v>
      </c>
      <c r="I421" s="37" t="s">
        <v>45</v>
      </c>
      <c r="J421" s="37"/>
      <c r="L421" s="37" t="s">
        <v>48</v>
      </c>
      <c r="M421" s="37"/>
      <c r="O421" s="37" t="s">
        <v>49</v>
      </c>
      <c r="P421" s="37"/>
    </row>
    <row r="422" spans="1:16" x14ac:dyDescent="0.45">
      <c r="D422" s="5">
        <v>14.13</v>
      </c>
      <c r="E422" s="5">
        <v>0.08</v>
      </c>
      <c r="F422" s="5">
        <f>D422*A425/(A426+D422)</f>
        <v>1.7559383975183345</v>
      </c>
      <c r="G422" s="5">
        <f>(E422-F422)</f>
        <v>-1.6759383975183344</v>
      </c>
      <c r="I422" s="5">
        <f>D422/(A426+D422)</f>
        <v>5.6413629168265873E-2</v>
      </c>
      <c r="J422" s="5">
        <f>-A425*D422/(A426+D422)^2</f>
        <v>-7.0105348619899747E-3</v>
      </c>
      <c r="L422" s="5">
        <f t="array" ref="L422:M423">MMULT(TRANSPOSE(I422:J433),I422:J433)</f>
        <v>3.2370185259256159</v>
      </c>
      <c r="M422" s="5">
        <v>-0.16187227857080344</v>
      </c>
      <c r="O422" s="5">
        <f t="array" ref="O422:P423">MINVERSE(L422:M423)</f>
        <v>2.9753716805422692</v>
      </c>
      <c r="P422" s="5">
        <v>53.321874057974583</v>
      </c>
    </row>
    <row r="423" spans="1:16" x14ac:dyDescent="0.45">
      <c r="D423" s="5">
        <v>44.09</v>
      </c>
      <c r="E423" s="5">
        <v>2.9020000000000001</v>
      </c>
      <c r="F423" s="5">
        <f>D423*A425/(A426+D423)</f>
        <v>4.89371545432929</v>
      </c>
      <c r="G423" s="5">
        <f t="shared" ref="G423:G433" si="28">(E423-F423)</f>
        <v>-1.9917154543292899</v>
      </c>
      <c r="I423" s="5">
        <f>D423/(A426+D423)</f>
        <v>0.15722205818023963</v>
      </c>
      <c r="J423" s="5">
        <f>-A425*D423/(A426+D423)^2</f>
        <v>-1.7450669446089757E-2</v>
      </c>
      <c r="L423" s="5">
        <v>-0.16187227857080344</v>
      </c>
      <c r="M423" s="5">
        <v>9.0325068657707338E-3</v>
      </c>
      <c r="O423" s="5">
        <v>53.321874057974583</v>
      </c>
      <c r="P423" s="5">
        <v>1066.2968093529291</v>
      </c>
    </row>
    <row r="424" spans="1:16" x14ac:dyDescent="0.45">
      <c r="A424" s="16" t="s">
        <v>46</v>
      </c>
      <c r="D424" s="5">
        <v>75.25</v>
      </c>
      <c r="E424" s="5">
        <v>7.6950000000000003</v>
      </c>
      <c r="F424" s="5">
        <f>D424*A425/(A426+D424)</f>
        <v>7.5170301959972665</v>
      </c>
      <c r="G424" s="5">
        <f t="shared" si="28"/>
        <v>0.17796980400273377</v>
      </c>
      <c r="I424" s="5">
        <f>D424/(A426+D424)</f>
        <v>0.24150218169553916</v>
      </c>
      <c r="J424" s="5">
        <f>-A425*D424/(A426+D424)^2</f>
        <v>-2.4124640427967924E-2</v>
      </c>
    </row>
    <row r="425" spans="1:16" ht="20.65" x14ac:dyDescent="0.55000000000000004">
      <c r="A425" s="5">
        <f>A410+N411</f>
        <v>31.126137839508036</v>
      </c>
      <c r="D425" s="5">
        <v>122.04</v>
      </c>
      <c r="E425" s="5">
        <v>11.87</v>
      </c>
      <c r="F425" s="5">
        <f>D425*A425/(A426+D425)</f>
        <v>10.599417238468384</v>
      </c>
      <c r="G425" s="5">
        <f t="shared" si="28"/>
        <v>1.2705827615316156</v>
      </c>
      <c r="I425" s="5">
        <f>D425/(A426+D425)</f>
        <v>0.34053107690780282</v>
      </c>
      <c r="J425" s="5">
        <f>-A425*D425/(A426+D425)^2</f>
        <v>-2.9575802743451066E-2</v>
      </c>
      <c r="L425" s="14" t="s">
        <v>50</v>
      </c>
      <c r="N425" s="14" t="s">
        <v>51</v>
      </c>
    </row>
    <row r="426" spans="1:16" x14ac:dyDescent="0.45">
      <c r="A426" s="5">
        <f>A411+N412</f>
        <v>236.34138800189959</v>
      </c>
      <c r="D426" s="5">
        <v>172.74</v>
      </c>
      <c r="E426" s="5">
        <v>14.452</v>
      </c>
      <c r="F426" s="5">
        <f>D426*A425/(A426+D426)</f>
        <v>13.143421353531858</v>
      </c>
      <c r="G426" s="5">
        <f t="shared" si="28"/>
        <v>1.3085786464681419</v>
      </c>
      <c r="I426" s="5">
        <f>D426/(A426+D426)</f>
        <v>0.42226316099034522</v>
      </c>
      <c r="J426" s="5">
        <f>-A425*D426/(A426+D426)^2</f>
        <v>-3.2129111074275581E-2</v>
      </c>
      <c r="L426" s="5">
        <f t="array" ref="L426:L427">MMULT(TRANSPOSE(I422:J429),G422:G429)</f>
        <v>-0.3648244741274661</v>
      </c>
      <c r="N426" s="5">
        <f t="array" ref="N426:N427">MMULT(O422:P423,L426:L427)</f>
        <v>-0.3352413951384996</v>
      </c>
    </row>
    <row r="427" spans="1:16" x14ac:dyDescent="0.45">
      <c r="D427" s="5">
        <v>226.86</v>
      </c>
      <c r="E427" s="5">
        <v>15.651</v>
      </c>
      <c r="F427" s="5">
        <f>D427*A425/(A426+D427)</f>
        <v>15.244504470789357</v>
      </c>
      <c r="G427" s="5">
        <f t="shared" si="28"/>
        <v>0.40649552921064291</v>
      </c>
      <c r="I427" s="5">
        <f>D427/(A426+D427)</f>
        <v>0.48976537177187746</v>
      </c>
      <c r="J427" s="5">
        <f>-A425*D427/(A426+D427)^2</f>
        <v>-3.2911180462021496E-2</v>
      </c>
      <c r="L427" s="5">
        <v>1.4070154637351596E-2</v>
      </c>
      <c r="N427" s="5">
        <v>-4.4501636657812274</v>
      </c>
    </row>
    <row r="428" spans="1:16" x14ac:dyDescent="0.45">
      <c r="D428" s="5">
        <v>282.10000000000002</v>
      </c>
      <c r="E428" s="5">
        <v>16.388000000000002</v>
      </c>
      <c r="F428" s="5">
        <f>D428*A425/(A426+D428)</f>
        <v>16.936694653886398</v>
      </c>
      <c r="G428" s="5">
        <f t="shared" si="28"/>
        <v>-0.54869465388639682</v>
      </c>
      <c r="I428" s="5">
        <f>D428/(A426+D428)</f>
        <v>0.5441309404081881</v>
      </c>
      <c r="J428" s="5">
        <f>-A425*D428/(A426+D428)^2</f>
        <v>-3.2668484896935621E-2</v>
      </c>
    </row>
    <row r="429" spans="1:16" x14ac:dyDescent="0.45">
      <c r="D429" s="5">
        <v>351.18</v>
      </c>
      <c r="E429" s="5">
        <v>17.123000000000001</v>
      </c>
      <c r="F429" s="5">
        <f>D429*A425/(A426+D429)</f>
        <v>18.60507091265772</v>
      </c>
      <c r="G429" s="5">
        <f t="shared" si="28"/>
        <v>-1.4820709126577185</v>
      </c>
      <c r="I429" s="5">
        <f>D429/(A426+D429)</f>
        <v>0.5977314310110946</v>
      </c>
      <c r="J429" s="5">
        <f>-A425*D429/(A426+D429)^2</f>
        <v>-3.1667052966244641E-2</v>
      </c>
    </row>
    <row r="430" spans="1:16" x14ac:dyDescent="0.45">
      <c r="D430" s="5">
        <v>427.38</v>
      </c>
      <c r="E430" s="5">
        <v>17.756</v>
      </c>
      <c r="F430" s="5">
        <f>D430*A425/(A426+D430)</f>
        <v>20.042579658154501</v>
      </c>
      <c r="G430" s="5">
        <f t="shared" si="28"/>
        <v>-2.2865796581545013</v>
      </c>
      <c r="I430" s="5">
        <f>D430/(A426+D430)</f>
        <v>0.64391476261840275</v>
      </c>
      <c r="J430" s="5">
        <f>-A425*D430/(A426+D430)^2</f>
        <v>-3.0197278587769626E-2</v>
      </c>
    </row>
    <row r="431" spans="1:16" x14ac:dyDescent="0.45">
      <c r="D431" s="5">
        <v>514.78</v>
      </c>
      <c r="E431" s="5">
        <v>18.236000000000001</v>
      </c>
      <c r="F431" s="5">
        <f>D431*A425/(A426+D431)</f>
        <v>21.332255335779926</v>
      </c>
      <c r="G431" s="5">
        <f t="shared" si="28"/>
        <v>-3.0962553357799258</v>
      </c>
      <c r="I431" s="5">
        <f>D431/(A426+D431)</f>
        <v>0.68534861105392753</v>
      </c>
      <c r="J431" s="5">
        <f>-A425*D431/(A426+D431)^2</f>
        <v>-2.8400543076701708E-2</v>
      </c>
    </row>
    <row r="432" spans="1:16" x14ac:dyDescent="0.45">
      <c r="D432" s="5">
        <v>574.02</v>
      </c>
      <c r="E432" s="5">
        <v>18.923999999999999</v>
      </c>
      <c r="F432" s="5">
        <f>D432*A425/(A426+D432)</f>
        <v>22.048219358882534</v>
      </c>
      <c r="G432" s="5">
        <f t="shared" si="28"/>
        <v>-3.1242193588825344</v>
      </c>
      <c r="I432" s="5">
        <f>D432/(A426+D432)</f>
        <v>0.70835063034698098</v>
      </c>
      <c r="J432" s="5">
        <f>-A425*D432/(A426+D432)^2</f>
        <v>-2.7207884883615474E-2</v>
      </c>
    </row>
    <row r="433" spans="1:16" x14ac:dyDescent="0.45">
      <c r="D433" s="5">
        <v>747.35</v>
      </c>
      <c r="E433" s="5">
        <v>20.062000000000001</v>
      </c>
      <c r="F433" s="5">
        <f>D433*A425/(A426+D433)</f>
        <v>23.647781609237192</v>
      </c>
      <c r="G433" s="5">
        <f t="shared" si="28"/>
        <v>-3.5857816092371912</v>
      </c>
      <c r="I433" s="5">
        <f>D433/(A426+D433)</f>
        <v>0.75974030993403063</v>
      </c>
      <c r="J433" s="5">
        <f>-A425*D433/(A426+D433)^2</f>
        <v>-2.4039837999671014E-2</v>
      </c>
    </row>
    <row r="434" spans="1:16" x14ac:dyDescent="0.45">
      <c r="G434" s="15">
        <f t="array" ref="G434">SUM(G422:G433^2)</f>
        <v>50.230790459930439</v>
      </c>
    </row>
    <row r="436" spans="1:16" ht="20.65" x14ac:dyDescent="0.55000000000000004">
      <c r="D436" s="12" t="s">
        <v>1</v>
      </c>
      <c r="E436" s="12" t="s">
        <v>0</v>
      </c>
      <c r="F436" s="13" t="s">
        <v>39</v>
      </c>
      <c r="G436" s="13" t="s">
        <v>47</v>
      </c>
      <c r="I436" s="37" t="s">
        <v>45</v>
      </c>
      <c r="J436" s="37"/>
      <c r="L436" s="37" t="s">
        <v>48</v>
      </c>
      <c r="M436" s="37"/>
      <c r="O436" s="37" t="s">
        <v>49</v>
      </c>
      <c r="P436" s="37"/>
    </row>
    <row r="437" spans="1:16" x14ac:dyDescent="0.45">
      <c r="D437" s="5">
        <v>14.13</v>
      </c>
      <c r="E437" s="5">
        <v>0.08</v>
      </c>
      <c r="F437" s="5">
        <f>D437*A440/(A441+D437)</f>
        <v>1.768446474213681</v>
      </c>
      <c r="G437" s="5">
        <f>(E437-F437)</f>
        <v>-1.6884464742136809</v>
      </c>
      <c r="I437" s="5">
        <f>D437/(A441+D437)</f>
        <v>5.7434069105742502E-2</v>
      </c>
      <c r="J437" s="5">
        <f>-A440*D437/(A441+D437)^2</f>
        <v>-7.1881866248970439E-3</v>
      </c>
      <c r="L437" s="5">
        <f t="array" ref="L437:M438">MMULT(TRANSPOSE(I437:J448),I437:J448)</f>
        <v>3.2838655000074914</v>
      </c>
      <c r="M437" s="5">
        <v>-0.1640310703975339</v>
      </c>
      <c r="O437" s="5">
        <f t="array" ref="O437:P438">MINVERSE(L437:M438)</f>
        <v>2.8765753097107019</v>
      </c>
      <c r="P437" s="5">
        <v>51.491991104261686</v>
      </c>
    </row>
    <row r="438" spans="1:16" x14ac:dyDescent="0.45">
      <c r="D438" s="5">
        <v>44.09</v>
      </c>
      <c r="E438" s="5">
        <v>2.9020000000000001</v>
      </c>
      <c r="F438" s="5">
        <f>D438*A440/(A441+D438)</f>
        <v>4.9190687790371701</v>
      </c>
      <c r="G438" s="5">
        <f t="shared" ref="G438:G448" si="29">(E438-F438)</f>
        <v>-2.01706877903717</v>
      </c>
      <c r="I438" s="5">
        <f>D438/(A441+D438)</f>
        <v>0.15975724474032574</v>
      </c>
      <c r="J438" s="5">
        <f>-A440*D438/(A441+D438)^2</f>
        <v>-1.782392548938844E-2</v>
      </c>
      <c r="L438" s="5">
        <v>-0.1640310703975339</v>
      </c>
      <c r="M438" s="5">
        <v>9.1635168307156786E-3</v>
      </c>
      <c r="O438" s="5">
        <v>51.491991104261693</v>
      </c>
      <c r="P438" s="5">
        <v>1030.8581947564967</v>
      </c>
    </row>
    <row r="439" spans="1:16" x14ac:dyDescent="0.45">
      <c r="A439" s="16" t="s">
        <v>46</v>
      </c>
      <c r="D439" s="5">
        <v>75.25</v>
      </c>
      <c r="E439" s="5">
        <v>7.6950000000000003</v>
      </c>
      <c r="F439" s="5">
        <f>D439*A440/(A441+D439)</f>
        <v>7.5438097326303373</v>
      </c>
      <c r="G439" s="5">
        <f t="shared" si="29"/>
        <v>0.15119026736966301</v>
      </c>
      <c r="I439" s="5">
        <f>D439/(A441+D439)</f>
        <v>0.24500130245509003</v>
      </c>
      <c r="J439" s="5">
        <f>-A440*D439/(A441+D439)^2</f>
        <v>-2.4561371561034117E-2</v>
      </c>
    </row>
    <row r="440" spans="1:16" ht="20.65" x14ac:dyDescent="0.55000000000000004">
      <c r="A440" s="5">
        <f>A425+N426</f>
        <v>30.790896444369537</v>
      </c>
      <c r="D440" s="5">
        <v>122.04</v>
      </c>
      <c r="E440" s="5">
        <v>11.87</v>
      </c>
      <c r="F440" s="5">
        <f>D440*A440/(A441+D440)</f>
        <v>10.617093784588665</v>
      </c>
      <c r="G440" s="5">
        <f t="shared" si="29"/>
        <v>1.2529062154113344</v>
      </c>
      <c r="I440" s="5">
        <f>D440/(A441+D440)</f>
        <v>0.34481275346337376</v>
      </c>
      <c r="J440" s="5">
        <f>-A440*D440/(A441+D440)^2</f>
        <v>-2.9997618335323571E-2</v>
      </c>
      <c r="L440" s="14" t="s">
        <v>50</v>
      </c>
      <c r="N440" s="14" t="s">
        <v>51</v>
      </c>
    </row>
    <row r="441" spans="1:16" x14ac:dyDescent="0.45">
      <c r="A441" s="5">
        <f>A426+N427</f>
        <v>231.89122433611837</v>
      </c>
      <c r="D441" s="5">
        <v>172.74</v>
      </c>
      <c r="E441" s="5">
        <v>14.452</v>
      </c>
      <c r="F441" s="5">
        <f>D441*A440/(A441+D441)</f>
        <v>13.144856679133012</v>
      </c>
      <c r="G441" s="5">
        <f t="shared" si="29"/>
        <v>1.307143320866988</v>
      </c>
      <c r="I441" s="5">
        <f>D441/(A441+D441)</f>
        <v>0.42690724197920182</v>
      </c>
      <c r="J441" s="5">
        <f>-A440*D441/(A441+D441)^2</f>
        <v>-3.2486016620936455E-2</v>
      </c>
      <c r="L441" s="5">
        <f t="array" ref="L441:L442">MMULT(TRANSPOSE(I437:J444),G437:G444)</f>
        <v>-0.319455410724091</v>
      </c>
      <c r="N441" s="5">
        <f t="array" ref="N441:N442">MMULT(O437:P438,L441:L442)</f>
        <v>-0.28629082607926359</v>
      </c>
    </row>
    <row r="442" spans="1:16" x14ac:dyDescent="0.45">
      <c r="D442" s="5">
        <v>226.86</v>
      </c>
      <c r="E442" s="5">
        <v>15.651</v>
      </c>
      <c r="F442" s="5">
        <f>D442*A440/(A441+D442)</f>
        <v>15.226602997034689</v>
      </c>
      <c r="G442" s="5">
        <f t="shared" si="29"/>
        <v>0.42439700296531058</v>
      </c>
      <c r="I442" s="5">
        <f>D442/(A441+D442)</f>
        <v>0.49451639138031805</v>
      </c>
      <c r="J442" s="5">
        <f>-A440*D442/(A441+D442)^2</f>
        <v>-3.3191416587650222E-2</v>
      </c>
      <c r="L442" s="5">
        <v>1.2286313024527568E-2</v>
      </c>
      <c r="N442" s="5">
        <v>-3.7839487025354366</v>
      </c>
    </row>
    <row r="443" spans="1:16" x14ac:dyDescent="0.45">
      <c r="D443" s="5">
        <v>282.10000000000002</v>
      </c>
      <c r="E443" s="5">
        <v>16.388000000000002</v>
      </c>
      <c r="F443" s="5">
        <f>D443*A440/(A441+D443)</f>
        <v>16.899338890806565</v>
      </c>
      <c r="G443" s="5">
        <f t="shared" si="29"/>
        <v>-0.51133889080656303</v>
      </c>
      <c r="I443" s="5">
        <f>D443/(A441+D443)</f>
        <v>0.54884205535681307</v>
      </c>
      <c r="J443" s="5">
        <f>-A440*D443/(A441+D443)^2</f>
        <v>-3.2878652573561144E-2</v>
      </c>
    </row>
    <row r="444" spans="1:16" x14ac:dyDescent="0.45">
      <c r="D444" s="5">
        <v>351.18</v>
      </c>
      <c r="E444" s="5">
        <v>17.123000000000001</v>
      </c>
      <c r="F444" s="5">
        <f>D444*A440/(A441+D444)</f>
        <v>18.545156341140796</v>
      </c>
      <c r="G444" s="5">
        <f t="shared" si="29"/>
        <v>-1.4221563411407949</v>
      </c>
      <c r="I444" s="5">
        <f>D444/(A441+D444)</f>
        <v>0.60229348549973738</v>
      </c>
      <c r="J444" s="5">
        <f>-A440*D444/(A441+D444)^2</f>
        <v>-3.1805987960143653E-2</v>
      </c>
    </row>
    <row r="445" spans="1:16" x14ac:dyDescent="0.45">
      <c r="D445" s="5">
        <v>427.38</v>
      </c>
      <c r="E445" s="5">
        <v>17.756</v>
      </c>
      <c r="F445" s="5">
        <f>D445*A440/(A441+D445)</f>
        <v>19.960545579167498</v>
      </c>
      <c r="G445" s="5">
        <f t="shared" si="29"/>
        <v>-2.2045455791674975</v>
      </c>
      <c r="I445" s="5">
        <f>D445/(A441+D445)</f>
        <v>0.64826126823655728</v>
      </c>
      <c r="J445" s="5">
        <f>-A440*D445/(A441+D445)^2</f>
        <v>-3.027668255848362E-2</v>
      </c>
    </row>
    <row r="446" spans="1:16" x14ac:dyDescent="0.45">
      <c r="D446" s="5">
        <v>514.78</v>
      </c>
      <c r="E446" s="5">
        <v>18.236000000000001</v>
      </c>
      <c r="F446" s="5">
        <f>D446*A440/(A441+D446)</f>
        <v>21.228269089552242</v>
      </c>
      <c r="G446" s="5">
        <f t="shared" si="29"/>
        <v>-2.9922690895522415</v>
      </c>
      <c r="I446" s="5">
        <f>D446/(A441+D446)</f>
        <v>0.68943329168430467</v>
      </c>
      <c r="J446" s="5">
        <f>-A440*D446/(A441+D446)^2</f>
        <v>-2.8430543989996077E-2</v>
      </c>
    </row>
    <row r="447" spans="1:16" x14ac:dyDescent="0.45">
      <c r="D447" s="5">
        <v>574.02</v>
      </c>
      <c r="E447" s="5">
        <v>18.923999999999999</v>
      </c>
      <c r="F447" s="5">
        <f>D447*A440/(A441+D447)</f>
        <v>21.93118775775423</v>
      </c>
      <c r="G447" s="5">
        <f t="shared" si="29"/>
        <v>-3.007187757754231</v>
      </c>
      <c r="I447" s="5">
        <f>D447/(A441+D447)</f>
        <v>0.71226207386906382</v>
      </c>
      <c r="J447" s="5">
        <f>-A440*D447/(A441+D447)^2</f>
        <v>-2.7212907694418056E-2</v>
      </c>
    </row>
    <row r="448" spans="1:16" x14ac:dyDescent="0.45">
      <c r="D448" s="5">
        <v>747.35</v>
      </c>
      <c r="E448" s="5">
        <v>20.062000000000001</v>
      </c>
      <c r="F448" s="5">
        <f>D448*A440/(A441+D448)</f>
        <v>23.49939512942829</v>
      </c>
      <c r="G448" s="5">
        <f t="shared" si="29"/>
        <v>-3.437395129428289</v>
      </c>
      <c r="I448" s="5">
        <f>D448/(A441+D448)</f>
        <v>0.76319295126353548</v>
      </c>
      <c r="J448" s="5">
        <f>-A440*D448/(A441+D448)^2</f>
        <v>-2.3997554989946244E-2</v>
      </c>
    </row>
    <row r="449" spans="1:16" x14ac:dyDescent="0.45">
      <c r="G449" s="15">
        <f t="array" ref="G449">SUM(G437:G448^2)</f>
        <v>47.357342035647143</v>
      </c>
    </row>
    <row r="451" spans="1:16" ht="20.65" x14ac:dyDescent="0.55000000000000004">
      <c r="D451" s="12" t="s">
        <v>1</v>
      </c>
      <c r="E451" s="12" t="s">
        <v>0</v>
      </c>
      <c r="F451" s="13" t="s">
        <v>39</v>
      </c>
      <c r="G451" s="13" t="s">
        <v>47</v>
      </c>
      <c r="I451" s="37" t="s">
        <v>45</v>
      </c>
      <c r="J451" s="37"/>
      <c r="L451" s="37" t="s">
        <v>48</v>
      </c>
      <c r="M451" s="37"/>
      <c r="O451" s="37" t="s">
        <v>49</v>
      </c>
      <c r="P451" s="37"/>
    </row>
    <row r="452" spans="1:16" x14ac:dyDescent="0.45">
      <c r="D452" s="5">
        <v>14.13</v>
      </c>
      <c r="E452" s="5">
        <v>0.08</v>
      </c>
      <c r="F452" s="5">
        <f>D452*A455/(A456+D452)</f>
        <v>1.7793713880700741</v>
      </c>
      <c r="G452" s="5">
        <f>(E452-F452)</f>
        <v>-1.699371388070074</v>
      </c>
      <c r="I452" s="5">
        <f>D452/(A456+D452)</f>
        <v>5.8331237267436754E-2</v>
      </c>
      <c r="J452" s="5">
        <f>-A455*D452/(A456+D452)^2</f>
        <v>-7.3455721602550435E-3</v>
      </c>
      <c r="L452" s="5">
        <f t="array" ref="L452:M453">MMULT(TRANSPOSE(I452:J463),I452:J463)</f>
        <v>3.3246011404807727</v>
      </c>
      <c r="M452" s="5">
        <v>-0.16590530805330181</v>
      </c>
      <c r="O452" s="5">
        <f t="array" ref="O452:P453">MINVERSE(L452:M453)</f>
        <v>2.7942979772307832</v>
      </c>
      <c r="P452" s="5">
        <v>49.96781802352703</v>
      </c>
    </row>
    <row r="453" spans="1:16" x14ac:dyDescent="0.45">
      <c r="D453" s="5">
        <v>44.09</v>
      </c>
      <c r="E453" s="5">
        <v>2.9020000000000001</v>
      </c>
      <c r="F453" s="5">
        <f>D453*A455/(A456+D453)</f>
        <v>4.9410783358497445</v>
      </c>
      <c r="G453" s="5">
        <f t="shared" ref="G453:G463" si="30">(E453-F453)</f>
        <v>-2.0390783358497444</v>
      </c>
      <c r="I453" s="5">
        <f>D453/(A456+D453)</f>
        <v>0.16197810906583632</v>
      </c>
      <c r="J453" s="5">
        <f>-A455*D453/(A456+D453)^2</f>
        <v>-1.815256351978024E-2</v>
      </c>
      <c r="L453" s="5">
        <v>-0.16590530805330181</v>
      </c>
      <c r="M453" s="5">
        <v>9.2777488600145255E-3</v>
      </c>
      <c r="O453" s="5">
        <v>49.967818023527023</v>
      </c>
      <c r="P453" s="5">
        <v>1001.3125362751016</v>
      </c>
    </row>
    <row r="454" spans="1:16" x14ac:dyDescent="0.45">
      <c r="A454" s="16" t="s">
        <v>46</v>
      </c>
      <c r="D454" s="5">
        <v>75.25</v>
      </c>
      <c r="E454" s="5">
        <v>7.6950000000000003</v>
      </c>
      <c r="F454" s="5">
        <f>D454*A455/(A456+D454)</f>
        <v>7.5668914417235911</v>
      </c>
      <c r="G454" s="5">
        <f t="shared" si="30"/>
        <v>0.12810855827640921</v>
      </c>
      <c r="I454" s="5">
        <f>D454/(A456+D454)</f>
        <v>0.24805734374702271</v>
      </c>
      <c r="J454" s="5">
        <f>-A455*D454/(A456+D454)^2</f>
        <v>-2.4943827128983825E-2</v>
      </c>
    </row>
    <row r="455" spans="1:16" ht="20.65" x14ac:dyDescent="0.55000000000000004">
      <c r="A455" s="5">
        <f>A440+N441</f>
        <v>30.504605618290274</v>
      </c>
      <c r="D455" s="5">
        <v>122.04</v>
      </c>
      <c r="E455" s="5">
        <v>11.87</v>
      </c>
      <c r="F455" s="5">
        <f>D455*A455/(A456+D455)</f>
        <v>10.632046366546369</v>
      </c>
      <c r="G455" s="5">
        <f t="shared" si="30"/>
        <v>1.2379536334536301</v>
      </c>
      <c r="I455" s="5">
        <f>D455/(A456+D455)</f>
        <v>0.34853905340023456</v>
      </c>
      <c r="J455" s="5">
        <f>-A455*D455/(A456+D455)^2</f>
        <v>-3.0364498330903593E-2</v>
      </c>
      <c r="L455" s="14" t="s">
        <v>50</v>
      </c>
      <c r="N455" s="14" t="s">
        <v>51</v>
      </c>
    </row>
    <row r="456" spans="1:16" x14ac:dyDescent="0.45">
      <c r="A456" s="5">
        <f>A441+N442</f>
        <v>228.10727563358293</v>
      </c>
      <c r="D456" s="5">
        <v>172.74</v>
      </c>
      <c r="E456" s="5">
        <v>14.452</v>
      </c>
      <c r="F456" s="5">
        <f>D456*A455/(A456+D456)</f>
        <v>13.145569135214037</v>
      </c>
      <c r="G456" s="5">
        <f t="shared" si="30"/>
        <v>1.3064308647859626</v>
      </c>
      <c r="I456" s="5">
        <f>D456/(A456+D456)</f>
        <v>0.4309371935407707</v>
      </c>
      <c r="J456" s="5">
        <f>-A455*D456/(A456+D456)^2</f>
        <v>-3.2794457975137858E-2</v>
      </c>
      <c r="L456" s="5">
        <f t="array" ref="L456:L457">MMULT(TRANSPOSE(I452:J459),G452:G459)</f>
        <v>-0.27839221315464002</v>
      </c>
      <c r="N456" s="5">
        <f t="array" ref="N456:N457">MMULT(O452:P453,L456:L457)</f>
        <v>-0.24416448200876018</v>
      </c>
    </row>
    <row r="457" spans="1:16" x14ac:dyDescent="0.45">
      <c r="D457" s="5">
        <v>226.86</v>
      </c>
      <c r="E457" s="5">
        <v>15.651</v>
      </c>
      <c r="F457" s="5">
        <f>D457*A455/(A456+D457)</f>
        <v>15.210489196015747</v>
      </c>
      <c r="G457" s="5">
        <f t="shared" si="30"/>
        <v>0.44051080398425313</v>
      </c>
      <c r="I457" s="5">
        <f>D457/(A456+D457)</f>
        <v>0.49862926885032993</v>
      </c>
      <c r="J457" s="5">
        <f>-A455*D457/(A456+D457)^2</f>
        <v>-3.343205107407729E-2</v>
      </c>
      <c r="L457" s="5">
        <v>1.068180155144538E-2</v>
      </c>
      <c r="N457" s="5">
        <v>-3.2148296426129104</v>
      </c>
    </row>
    <row r="458" spans="1:16" x14ac:dyDescent="0.45">
      <c r="D458" s="5">
        <v>282.10000000000002</v>
      </c>
      <c r="E458" s="5">
        <v>16.388000000000002</v>
      </c>
      <c r="F458" s="5">
        <f>D458*A455/(A456+D458)</f>
        <v>16.866378932431797</v>
      </c>
      <c r="G458" s="5">
        <f t="shared" si="30"/>
        <v>-0.47837893243179508</v>
      </c>
      <c r="I458" s="5">
        <f>D458/(A456+D458)</f>
        <v>0.55291253863380141</v>
      </c>
      <c r="J458" s="5">
        <f>-A455*D458/(A456+D458)^2</f>
        <v>-3.3057895757144733E-2</v>
      </c>
    </row>
    <row r="459" spans="1:16" x14ac:dyDescent="0.45">
      <c r="D459" s="5">
        <v>351.18</v>
      </c>
      <c r="E459" s="5">
        <v>17.123000000000001</v>
      </c>
      <c r="F459" s="5">
        <f>D459*A455/(A456+D459)</f>
        <v>18.492737285338258</v>
      </c>
      <c r="G459" s="5">
        <f t="shared" si="30"/>
        <v>-1.3697372853382568</v>
      </c>
      <c r="I459" s="5">
        <f>D459/(A456+D459)</f>
        <v>0.6062277125212262</v>
      </c>
      <c r="J459" s="5">
        <f>-A455*D459/(A456+D459)^2</f>
        <v>-3.1923258222981379E-2</v>
      </c>
    </row>
    <row r="460" spans="1:16" x14ac:dyDescent="0.45">
      <c r="D460" s="5">
        <v>427.38</v>
      </c>
      <c r="E460" s="5">
        <v>17.756</v>
      </c>
      <c r="F460" s="5">
        <f>D460*A455/(A456+D460)</f>
        <v>19.889109726109478</v>
      </c>
      <c r="G460" s="5">
        <f t="shared" si="30"/>
        <v>-2.1331097261094776</v>
      </c>
      <c r="I460" s="5">
        <f>D460/(A456+D460)</f>
        <v>0.65200350317540745</v>
      </c>
      <c r="J460" s="5">
        <f>-A455*D460/(A456+D460)^2</f>
        <v>-3.0342480266890001E-2</v>
      </c>
    </row>
    <row r="461" spans="1:16" x14ac:dyDescent="0.45">
      <c r="D461" s="5">
        <v>514.78</v>
      </c>
      <c r="E461" s="5">
        <v>18.236000000000001</v>
      </c>
      <c r="F461" s="5">
        <f>D461*A455/(A456+D461)</f>
        <v>21.138012986951193</v>
      </c>
      <c r="G461" s="5">
        <f t="shared" si="30"/>
        <v>-2.9020129869511919</v>
      </c>
      <c r="I461" s="5">
        <f>D461/(A456+D461)</f>
        <v>0.69294496875176903</v>
      </c>
      <c r="J461" s="5">
        <f>-A455*D461/(A456+D461)^2</f>
        <v>-2.8453863298335959E-2</v>
      </c>
    </row>
    <row r="462" spans="1:16" x14ac:dyDescent="0.45">
      <c r="D462" s="5">
        <v>574.02</v>
      </c>
      <c r="E462" s="5">
        <v>18.923999999999999</v>
      </c>
      <c r="F462" s="5">
        <f>D462*A455/(A456+D462)</f>
        <v>21.829769724736032</v>
      </c>
      <c r="G462" s="5">
        <f t="shared" si="30"/>
        <v>-2.9057697247360323</v>
      </c>
      <c r="I462" s="5">
        <f>D462/(A456+D462)</f>
        <v>0.71562209319785819</v>
      </c>
      <c r="J462" s="5">
        <f>-A455*D462/(A456+D462)^2</f>
        <v>-2.7214845309297294E-2</v>
      </c>
    </row>
    <row r="463" spans="1:16" x14ac:dyDescent="0.45">
      <c r="D463" s="5">
        <v>747.35</v>
      </c>
      <c r="E463" s="5">
        <v>20.062000000000001</v>
      </c>
      <c r="F463" s="5">
        <f>D463*A455/(A456+D463)</f>
        <v>23.371210178345983</v>
      </c>
      <c r="G463" s="5">
        <f t="shared" si="30"/>
        <v>-3.3092101783459817</v>
      </c>
      <c r="I463" s="5">
        <f>D463/(A456+D463)</f>
        <v>0.76615349402625366</v>
      </c>
      <c r="J463" s="5">
        <f>-A455*D463/(A456+D463)^2</f>
        <v>-2.395923508096838E-2</v>
      </c>
    </row>
    <row r="464" spans="1:16" x14ac:dyDescent="0.45">
      <c r="G464" s="15">
        <f t="array" ref="G464">SUM(G452:G463^2)</f>
        <v>44.966688760057721</v>
      </c>
    </row>
    <row r="466" spans="1:16" ht="20.65" x14ac:dyDescent="0.55000000000000004">
      <c r="D466" s="12" t="s">
        <v>1</v>
      </c>
      <c r="E466" s="12" t="s">
        <v>0</v>
      </c>
      <c r="F466" s="13" t="s">
        <v>39</v>
      </c>
      <c r="G466" s="13" t="s">
        <v>47</v>
      </c>
      <c r="I466" s="37" t="s">
        <v>45</v>
      </c>
      <c r="J466" s="37"/>
      <c r="L466" s="37" t="s">
        <v>48</v>
      </c>
      <c r="M466" s="37"/>
      <c r="O466" s="37" t="s">
        <v>49</v>
      </c>
      <c r="P466" s="37"/>
    </row>
    <row r="467" spans="1:16" x14ac:dyDescent="0.45">
      <c r="D467" s="5">
        <v>14.13</v>
      </c>
      <c r="E467" s="5">
        <v>0.08</v>
      </c>
      <c r="F467" s="5">
        <f>D467*A470/(A471+D467)</f>
        <v>1.7888697920521293</v>
      </c>
      <c r="G467" s="5">
        <f>(E467-F467)</f>
        <v>-1.7088697920521292</v>
      </c>
      <c r="I467" s="5">
        <f>D467/(A471+D467)</f>
        <v>5.911578697731934E-2</v>
      </c>
      <c r="J467" s="5">
        <f>-A470*D467/(A471+D467)^2</f>
        <v>-7.4841079658255639E-3</v>
      </c>
      <c r="L467" s="5">
        <f t="array" ref="L467:M468">MMULT(TRANSPOSE(I467:J478),I467:J478)</f>
        <v>3.3598820077922262</v>
      </c>
      <c r="M467" s="5">
        <v>-0.16752632392936445</v>
      </c>
      <c r="O467" s="5">
        <f t="array" ref="O467:P468">MINVERSE(L467:M468)</f>
        <v>2.7256292820829344</v>
      </c>
      <c r="P467" s="5">
        <v>48.695587615363266</v>
      </c>
    </row>
    <row r="468" spans="1:16" x14ac:dyDescent="0.45">
      <c r="D468" s="5">
        <v>44.09</v>
      </c>
      <c r="E468" s="5">
        <v>2.9020000000000001</v>
      </c>
      <c r="F468" s="5">
        <f>D468*A470/(A471+D468)</f>
        <v>4.9601112250404675</v>
      </c>
      <c r="G468" s="5">
        <f t="shared" ref="G468:G478" si="31">(E468-F468)</f>
        <v>-2.0581112250404674</v>
      </c>
      <c r="I468" s="5">
        <f>D468/(A471+D468)</f>
        <v>0.1639140421880175</v>
      </c>
      <c r="J468" s="5">
        <f>-A470*D468/(A471+D468)^2</f>
        <v>-1.8440278534782088E-2</v>
      </c>
      <c r="L468" s="5">
        <v>-0.16752632392936445</v>
      </c>
      <c r="M468" s="5">
        <v>9.3769205051655782E-3</v>
      </c>
      <c r="O468" s="5">
        <v>48.695587615363266</v>
      </c>
      <c r="P468" s="5">
        <v>976.6311636893189</v>
      </c>
    </row>
    <row r="469" spans="1:16" x14ac:dyDescent="0.45">
      <c r="A469" s="16" t="s">
        <v>46</v>
      </c>
      <c r="D469" s="5">
        <v>75.25</v>
      </c>
      <c r="E469" s="5">
        <v>7.6950000000000003</v>
      </c>
      <c r="F469" s="5">
        <f>D469*A470/(A471+D469)</f>
        <v>7.5867249898193068</v>
      </c>
      <c r="G469" s="5">
        <f t="shared" si="31"/>
        <v>0.10827501018069352</v>
      </c>
      <c r="I469" s="5">
        <f>D469/(A471+D469)</f>
        <v>0.25071428918209038</v>
      </c>
      <c r="J469" s="5">
        <f>-A470*D469/(A471+D469)^2</f>
        <v>-2.5277081236445838E-2</v>
      </c>
    </row>
    <row r="470" spans="1:16" ht="20.65" x14ac:dyDescent="0.55000000000000004">
      <c r="A470" s="5">
        <f>A455+N456</f>
        <v>30.260441136281514</v>
      </c>
      <c r="D470" s="5">
        <v>122.04</v>
      </c>
      <c r="E470" s="5">
        <v>11.87</v>
      </c>
      <c r="F470" s="5">
        <f>D470*A470/(A471+D470)</f>
        <v>10.64467817566973</v>
      </c>
      <c r="G470" s="5">
        <f t="shared" si="31"/>
        <v>1.225321824330269</v>
      </c>
      <c r="I470" s="5">
        <f>D470/(A471+D470)</f>
        <v>0.351768770578398</v>
      </c>
      <c r="J470" s="5">
        <f>-A470*D470/(A471+D470)^2</f>
        <v>-3.0682279212209486E-2</v>
      </c>
      <c r="L470" s="14" t="s">
        <v>50</v>
      </c>
      <c r="N470" s="14" t="s">
        <v>51</v>
      </c>
    </row>
    <row r="471" spans="1:16" x14ac:dyDescent="0.45">
      <c r="A471" s="5">
        <f>A456+N457</f>
        <v>224.89244599097003</v>
      </c>
      <c r="D471" s="5">
        <v>172.74</v>
      </c>
      <c r="E471" s="5">
        <v>14.452</v>
      </c>
      <c r="F471" s="5">
        <f>D471*A470/(A471+D471)</f>
        <v>13.145779864251759</v>
      </c>
      <c r="G471" s="5">
        <f t="shared" si="31"/>
        <v>1.3062201357482408</v>
      </c>
      <c r="I471" s="5">
        <f>D471/(A471+D471)</f>
        <v>0.43442128966488519</v>
      </c>
      <c r="J471" s="5">
        <f>-A470*D471/(A471+D471)^2</f>
        <v>-3.3060128761600832E-2</v>
      </c>
      <c r="L471" s="5">
        <f t="array" ref="L471:L472">MMULT(TRANSPOSE(I467:J474),G467:G474)</f>
        <v>-0.24159223088948556</v>
      </c>
      <c r="N471" s="5">
        <f t="array" ref="N471:N472">MMULT(O467:P468,L471:L472)</f>
        <v>-0.20799567157396287</v>
      </c>
    </row>
    <row r="472" spans="1:16" x14ac:dyDescent="0.45">
      <c r="D472" s="5">
        <v>226.86</v>
      </c>
      <c r="E472" s="5">
        <v>15.651</v>
      </c>
      <c r="F472" s="5">
        <f>D472*A470/(A471+D472)</f>
        <v>15.196118442962552</v>
      </c>
      <c r="G472" s="5">
        <f t="shared" si="31"/>
        <v>0.45488155703744759</v>
      </c>
      <c r="I472" s="5">
        <f>D472/(A471+D472)</f>
        <v>0.50217769048788874</v>
      </c>
      <c r="J472" s="5">
        <f>-A470*D472/(A471+D472)^2</f>
        <v>-3.3638154209941575E-2</v>
      </c>
      <c r="L472" s="5">
        <v>9.2512527176082521E-3</v>
      </c>
      <c r="N472" s="5">
        <v>-2.7294139392882943</v>
      </c>
    </row>
    <row r="473" spans="1:16" x14ac:dyDescent="0.45">
      <c r="D473" s="5">
        <v>282.10000000000002</v>
      </c>
      <c r="E473" s="5">
        <v>16.388000000000002</v>
      </c>
      <c r="F473" s="5">
        <f>D473*A470/(A471+D473)</f>
        <v>16.83747068037589</v>
      </c>
      <c r="G473" s="5">
        <f t="shared" si="31"/>
        <v>-0.44947068037588878</v>
      </c>
      <c r="I473" s="5">
        <f>D473/(A471+D473)</f>
        <v>0.55641854672727109</v>
      </c>
      <c r="J473" s="5">
        <f>-A470*D473/(A471+D473)^2</f>
        <v>-3.3210496159297366E-2</v>
      </c>
    </row>
    <row r="474" spans="1:16" x14ac:dyDescent="0.45">
      <c r="D474" s="5">
        <v>351.18</v>
      </c>
      <c r="E474" s="5">
        <v>17.123000000000001</v>
      </c>
      <c r="F474" s="5">
        <f>D474*A470/(A471+D474)</f>
        <v>18.447092535312684</v>
      </c>
      <c r="G474" s="5">
        <f t="shared" si="31"/>
        <v>-1.3240925353126833</v>
      </c>
      <c r="I474" s="5">
        <f>D474/(A471+D474)</f>
        <v>0.60961082663117827</v>
      </c>
      <c r="J474" s="5">
        <f>-A470*D474/(A471+D474)^2</f>
        <v>-3.2022174751961403E-2</v>
      </c>
    </row>
    <row r="475" spans="1:16" x14ac:dyDescent="0.45">
      <c r="D475" s="5">
        <v>427.38</v>
      </c>
      <c r="E475" s="5">
        <v>17.756</v>
      </c>
      <c r="F475" s="5">
        <f>D475*A470/(A471+D475)</f>
        <v>19.827155680592757</v>
      </c>
      <c r="G475" s="5">
        <f t="shared" si="31"/>
        <v>-2.0711556805927565</v>
      </c>
      <c r="I475" s="5">
        <f>D475/(A471+D475)</f>
        <v>0.6552170072901049</v>
      </c>
      <c r="J475" s="5">
        <f>-A470*D475/(A471+D475)^2</f>
        <v>-3.0397046207386844E-2</v>
      </c>
    </row>
    <row r="476" spans="1:16" x14ac:dyDescent="0.45">
      <c r="D476" s="5">
        <v>514.78</v>
      </c>
      <c r="E476" s="5">
        <v>18.236000000000001</v>
      </c>
      <c r="F476" s="5">
        <f>D476*A470/(A471+D476)</f>
        <v>21.059956974962358</v>
      </c>
      <c r="G476" s="5">
        <f t="shared" si="31"/>
        <v>-2.823956974962357</v>
      </c>
      <c r="I476" s="5">
        <f>D476/(A471+D476)</f>
        <v>0.69595670731025783</v>
      </c>
      <c r="J476" s="5">
        <f>-A470*D476/(A471+D476)^2</f>
        <v>-2.8472004181185166E-2</v>
      </c>
    </row>
    <row r="477" spans="1:16" x14ac:dyDescent="0.45">
      <c r="D477" s="5">
        <v>574.02</v>
      </c>
      <c r="E477" s="5">
        <v>18.923999999999999</v>
      </c>
      <c r="F477" s="5">
        <f>D477*A470/(A471+D477)</f>
        <v>21.742180270458132</v>
      </c>
      <c r="G477" s="5">
        <f t="shared" si="31"/>
        <v>-2.8181802704581322</v>
      </c>
      <c r="I477" s="5">
        <f>D477/(A471+D477)</f>
        <v>0.71850176183947956</v>
      </c>
      <c r="J477" s="5">
        <f>-A470*D477/(A471+D477)^2</f>
        <v>-2.7214722188348382E-2</v>
      </c>
    </row>
    <row r="478" spans="1:16" x14ac:dyDescent="0.45">
      <c r="D478" s="5">
        <v>747.35</v>
      </c>
      <c r="E478" s="5">
        <v>20.062000000000001</v>
      </c>
      <c r="F478" s="5">
        <f>D478*A470/(A471+D478)</f>
        <v>23.260803698144688</v>
      </c>
      <c r="G478" s="5">
        <f t="shared" si="31"/>
        <v>-3.1988036981446868</v>
      </c>
      <c r="I478" s="5">
        <f>D478/(A471+D478)</f>
        <v>0.7686868672332593</v>
      </c>
      <c r="J478" s="5">
        <f>-A470*D478/(A471+D478)^2</f>
        <v>-2.3924900413534018E-2</v>
      </c>
    </row>
    <row r="479" spans="1:16" x14ac:dyDescent="0.45">
      <c r="G479" s="15">
        <f t="array" ref="G479">SUM(G467:G478^2)</f>
        <v>42.976472026144634</v>
      </c>
    </row>
    <row r="481" spans="1:16" ht="20.65" x14ac:dyDescent="0.55000000000000004">
      <c r="D481" s="12" t="s">
        <v>1</v>
      </c>
      <c r="E481" s="12" t="s">
        <v>0</v>
      </c>
      <c r="F481" s="13" t="s">
        <v>39</v>
      </c>
      <c r="G481" s="13" t="s">
        <v>47</v>
      </c>
      <c r="I481" s="37" t="s">
        <v>45</v>
      </c>
      <c r="J481" s="37"/>
      <c r="L481" s="37" t="s">
        <v>48</v>
      </c>
      <c r="M481" s="37"/>
      <c r="O481" s="37" t="s">
        <v>49</v>
      </c>
      <c r="P481" s="37"/>
    </row>
    <row r="482" spans="1:16" x14ac:dyDescent="0.45">
      <c r="D482" s="5">
        <v>14.13</v>
      </c>
      <c r="E482" s="5">
        <v>0.08</v>
      </c>
      <c r="F482" s="5">
        <f>D482*A485/(A486+D482)</f>
        <v>1.797095118418222</v>
      </c>
      <c r="G482" s="5">
        <f>(E482-F482)</f>
        <v>-1.7170951184182219</v>
      </c>
      <c r="I482" s="5">
        <f>D482/(A486+D482)</f>
        <v>5.9798631712971985E-2</v>
      </c>
      <c r="J482" s="5">
        <f>-A485*D482/(A486+D482)^2</f>
        <v>-7.6053665349944113E-3</v>
      </c>
      <c r="L482" s="5">
        <f t="array" ref="L482:M483">MMULT(TRANSPOSE(I482:J493),I482:J493)</f>
        <v>3.3903335075440455</v>
      </c>
      <c r="M482" s="5">
        <v>-0.16892374030718529</v>
      </c>
      <c r="O482" s="5">
        <f t="array" ref="O482:P483">MINVERSE(L482:M483)</f>
        <v>2.668209930295927</v>
      </c>
      <c r="P482" s="5">
        <v>47.631679935646062</v>
      </c>
    </row>
    <row r="483" spans="1:16" x14ac:dyDescent="0.45">
      <c r="D483" s="5">
        <v>44.09</v>
      </c>
      <c r="E483" s="5">
        <v>2.9020000000000001</v>
      </c>
      <c r="F483" s="5">
        <f>D483*A485/(A486+D483)</f>
        <v>4.9765154234253419</v>
      </c>
      <c r="G483" s="5">
        <f t="shared" ref="G483:G493" si="32">(E483-F483)</f>
        <v>-2.0745154234253418</v>
      </c>
      <c r="I483" s="5">
        <f>D483/(A486+D483)</f>
        <v>0.16559435834496636</v>
      </c>
      <c r="J483" s="5">
        <f>-A485*D483/(A486+D483)^2</f>
        <v>-1.8690924888544975E-2</v>
      </c>
      <c r="L483" s="5">
        <v>-0.16892374030718529</v>
      </c>
      <c r="M483" s="5">
        <v>9.4626937777404409E-3</v>
      </c>
      <c r="O483" s="5">
        <v>47.631679935646062</v>
      </c>
      <c r="P483" s="5">
        <v>955.97741449941873</v>
      </c>
    </row>
    <row r="484" spans="1:16" x14ac:dyDescent="0.45">
      <c r="A484" s="16" t="s">
        <v>46</v>
      </c>
      <c r="D484" s="5">
        <v>75.25</v>
      </c>
      <c r="E484" s="5">
        <v>7.6950000000000003</v>
      </c>
      <c r="F484" s="5">
        <f>D484*A485/(A486+D484)</f>
        <v>7.6037237024175521</v>
      </c>
      <c r="G484" s="5">
        <f t="shared" si="32"/>
        <v>9.1276297582448152E-2</v>
      </c>
      <c r="I484" s="5">
        <f>D484/(A486+D484)</f>
        <v>0.25301514019373483</v>
      </c>
      <c r="J484" s="5">
        <f>-A485*D484/(A486+D484)^2</f>
        <v>-2.5566208884539549E-2</v>
      </c>
    </row>
    <row r="485" spans="1:16" ht="20.65" x14ac:dyDescent="0.55000000000000004">
      <c r="A485" s="5">
        <f>A470+N471</f>
        <v>30.052445464707553</v>
      </c>
      <c r="D485" s="5">
        <v>122.04</v>
      </c>
      <c r="E485" s="5">
        <v>11.87</v>
      </c>
      <c r="F485" s="5">
        <f>D485*A485/(A486+D485)</f>
        <v>10.655340316590307</v>
      </c>
      <c r="G485" s="5">
        <f t="shared" si="32"/>
        <v>1.2146596834096925</v>
      </c>
      <c r="I485" s="5">
        <f>D485/(A486+D485)</f>
        <v>0.35455817827216529</v>
      </c>
      <c r="J485" s="5">
        <f>-A485*D485/(A486+D485)^2</f>
        <v>-3.0956555649952606E-2</v>
      </c>
      <c r="L485" s="14" t="s">
        <v>50</v>
      </c>
      <c r="N485" s="14" t="s">
        <v>51</v>
      </c>
    </row>
    <row r="486" spans="1:16" x14ac:dyDescent="0.45">
      <c r="A486" s="5">
        <f>A471+N472</f>
        <v>222.16303205168174</v>
      </c>
      <c r="D486" s="5">
        <v>172.74</v>
      </c>
      <c r="E486" s="5">
        <v>14.452</v>
      </c>
      <c r="F486" s="5">
        <f>D486*A485/(A486+D486)</f>
        <v>13.145656042707193</v>
      </c>
      <c r="G486" s="5">
        <f t="shared" si="32"/>
        <v>1.3063439572928068</v>
      </c>
      <c r="I486" s="5">
        <f>D486/(A486+D486)</f>
        <v>0.43742383820794056</v>
      </c>
      <c r="J486" s="5">
        <f>-A485*D486/(A486+D486)^2</f>
        <v>-3.3288313777714414E-2</v>
      </c>
      <c r="L486" s="5">
        <f t="array" ref="L486:L487">MMULT(TRANSPOSE(I482:J489),G482:G489)</f>
        <v>-0.20889220963306643</v>
      </c>
      <c r="N486" s="5">
        <f t="array" ref="N486:N487">MMULT(O482:P483,L486:L487)</f>
        <v>-0.177005892143066</v>
      </c>
    </row>
    <row r="487" spans="1:16" x14ac:dyDescent="0.45">
      <c r="D487" s="5">
        <v>226.86</v>
      </c>
      <c r="E487" s="5">
        <v>15.651</v>
      </c>
      <c r="F487" s="5">
        <f>D487*A485/(A486+D487)</f>
        <v>15.183403281056751</v>
      </c>
      <c r="G487" s="5">
        <f t="shared" si="32"/>
        <v>0.46759671894324839</v>
      </c>
      <c r="I487" s="5">
        <f>D487/(A486+D487)</f>
        <v>0.50523020826666376</v>
      </c>
      <c r="J487" s="5">
        <f>-A485*D487/(A486+D487)^2</f>
        <v>-3.3814308392334694E-2</v>
      </c>
      <c r="L487" s="5">
        <v>7.9854915147909572E-3</v>
      </c>
      <c r="N487" s="5">
        <v>-2.3159373384751945</v>
      </c>
    </row>
    <row r="488" spans="1:16" x14ac:dyDescent="0.45">
      <c r="D488" s="5">
        <v>282.10000000000002</v>
      </c>
      <c r="E488" s="5">
        <v>16.388000000000002</v>
      </c>
      <c r="F488" s="5">
        <f>D488*A485/(A486+D488)</f>
        <v>16.812247431862335</v>
      </c>
      <c r="G488" s="5">
        <f t="shared" si="32"/>
        <v>-0.42424743186233371</v>
      </c>
      <c r="I488" s="5">
        <f>D488/(A486+D488)</f>
        <v>0.55943026172715293</v>
      </c>
      <c r="J488" s="5">
        <f>-A485*D488/(A486+D488)^2</f>
        <v>-3.3340233892337472E-2</v>
      </c>
    </row>
    <row r="489" spans="1:16" x14ac:dyDescent="0.45">
      <c r="D489" s="5">
        <v>351.18</v>
      </c>
      <c r="E489" s="5">
        <v>17.123000000000001</v>
      </c>
      <c r="F489" s="5">
        <f>D489*A485/(A486+D489)</f>
        <v>18.407510352972537</v>
      </c>
      <c r="G489" s="5">
        <f t="shared" si="32"/>
        <v>-1.2845103529725357</v>
      </c>
      <c r="I489" s="5">
        <f>D489/(A486+D489)</f>
        <v>0.61251289431968581</v>
      </c>
      <c r="J489" s="5">
        <f>-A485*D489/(A486+D489)^2</f>
        <v>-3.2105579598834762E-2</v>
      </c>
    </row>
    <row r="490" spans="1:16" x14ac:dyDescent="0.45">
      <c r="D490" s="5">
        <v>427.38</v>
      </c>
      <c r="E490" s="5">
        <v>17.756</v>
      </c>
      <c r="F490" s="5">
        <f>D490*A485/(A486+D490)</f>
        <v>19.773615463378228</v>
      </c>
      <c r="G490" s="5">
        <f t="shared" si="32"/>
        <v>-2.0176154633782275</v>
      </c>
      <c r="I490" s="5">
        <f>D490/(A486+D490)</f>
        <v>0.65797026357138255</v>
      </c>
      <c r="J490" s="5">
        <f>-A485*D490/(A486+D490)^2</f>
        <v>-3.0442348678455092E-2</v>
      </c>
    </row>
    <row r="491" spans="1:16" x14ac:dyDescent="0.45">
      <c r="D491" s="5">
        <v>514.78</v>
      </c>
      <c r="E491" s="5">
        <v>18.236000000000001</v>
      </c>
      <c r="F491" s="5">
        <f>D491*A485/(A486+D491)</f>
        <v>20.992664566285249</v>
      </c>
      <c r="G491" s="5">
        <f t="shared" si="32"/>
        <v>-2.7566645662852487</v>
      </c>
      <c r="I491" s="5">
        <f>D491/(A486+D491)</f>
        <v>0.69853432030808393</v>
      </c>
      <c r="J491" s="5">
        <f>-A485*D491/(A486+D491)^2</f>
        <v>-2.8486142962558112E-2</v>
      </c>
    </row>
    <row r="492" spans="1:16" x14ac:dyDescent="0.45">
      <c r="D492" s="5">
        <v>574.02</v>
      </c>
      <c r="E492" s="5">
        <v>18.923999999999999</v>
      </c>
      <c r="F492" s="5">
        <f>D492*A485/(A486+D492)</f>
        <v>21.666757581103102</v>
      </c>
      <c r="G492" s="5">
        <f t="shared" si="32"/>
        <v>-2.7427575811031026</v>
      </c>
      <c r="I492" s="5">
        <f>D492/(A486+D492)</f>
        <v>0.72096487477359261</v>
      </c>
      <c r="J492" s="5">
        <f>-A485*D492/(A486+D492)^2</f>
        <v>-2.7213287283038547E-2</v>
      </c>
    </row>
    <row r="493" spans="1:16" x14ac:dyDescent="0.45">
      <c r="D493" s="5">
        <v>747.35</v>
      </c>
      <c r="E493" s="5">
        <v>20.062000000000001</v>
      </c>
      <c r="F493" s="5">
        <f>D493*A485/(A486+D493)</f>
        <v>23.165954840771992</v>
      </c>
      <c r="G493" s="5">
        <f t="shared" si="32"/>
        <v>-3.1039548407719906</v>
      </c>
      <c r="I493" s="5">
        <f>D493/(A486+D493)</f>
        <v>0.77085090689132796</v>
      </c>
      <c r="J493" s="5">
        <f>-A485*D493/(A486+D493)^2</f>
        <v>-2.3894423359888457E-2</v>
      </c>
    </row>
    <row r="494" spans="1:16" x14ac:dyDescent="0.45">
      <c r="G494" s="15">
        <f t="array" ref="G494">SUM(G482:G493^2)</f>
        <v>41.318119844709933</v>
      </c>
    </row>
    <row r="496" spans="1:16" ht="20.65" x14ac:dyDescent="0.55000000000000004">
      <c r="D496" s="12" t="s">
        <v>1</v>
      </c>
      <c r="E496" s="12" t="s">
        <v>0</v>
      </c>
      <c r="F496" s="13" t="s">
        <v>39</v>
      </c>
      <c r="G496" s="13" t="s">
        <v>47</v>
      </c>
      <c r="I496" s="37" t="s">
        <v>45</v>
      </c>
      <c r="J496" s="37"/>
      <c r="L496" s="37" t="s">
        <v>48</v>
      </c>
      <c r="M496" s="37"/>
      <c r="O496" s="37" t="s">
        <v>49</v>
      </c>
      <c r="P496" s="37"/>
    </row>
    <row r="497" spans="1:16" x14ac:dyDescent="0.45">
      <c r="D497" s="5">
        <v>14.13</v>
      </c>
      <c r="E497" s="5">
        <v>0.08</v>
      </c>
      <c r="F497" s="5">
        <f>D497*A500/(A501+D497)</f>
        <v>1.804193533036929</v>
      </c>
      <c r="G497" s="5">
        <f>(E497-F497)</f>
        <v>-1.7241935330369289</v>
      </c>
      <c r="I497" s="5">
        <f>D497/(A501+D497)</f>
        <v>6.0390526762115787E-2</v>
      </c>
      <c r="J497" s="5">
        <f>-A500*D497/(A501+D497)^2</f>
        <v>-7.7109835697737363E-3</v>
      </c>
      <c r="L497" s="5">
        <f t="array" ref="L497:M498">MMULT(TRANSPOSE(I497:J508),I497:J508)</f>
        <v>3.4165388062878881</v>
      </c>
      <c r="M497" s="5">
        <v>-0.17012501014973772</v>
      </c>
      <c r="O497" s="5">
        <f t="array" ref="O497:P498">MINVERSE(L497:M498)</f>
        <v>2.6201180163053692</v>
      </c>
      <c r="P497" s="5">
        <v>46.740540222525269</v>
      </c>
    </row>
    <row r="498" spans="1:16" x14ac:dyDescent="0.45">
      <c r="D498" s="5">
        <v>44.09</v>
      </c>
      <c r="E498" s="5">
        <v>2.9020000000000001</v>
      </c>
      <c r="F498" s="5">
        <f>D498*A500/(A501+D498)</f>
        <v>4.9906138892134271</v>
      </c>
      <c r="G498" s="5">
        <f t="shared" ref="G498:G508" si="33">(E498-F498)</f>
        <v>-2.0886138892134269</v>
      </c>
      <c r="I498" s="5">
        <f>D498/(A501+D498)</f>
        <v>0.16704737940647602</v>
      </c>
      <c r="J498" s="5">
        <f>-A500*D498/(A501+D498)^2</f>
        <v>-1.8908345924759901E-2</v>
      </c>
      <c r="L498" s="5">
        <v>-0.17012501014973772</v>
      </c>
      <c r="M498" s="5">
        <v>9.5366378307849831E-3</v>
      </c>
      <c r="O498" s="5">
        <v>46.740540222525276</v>
      </c>
      <c r="P498" s="5">
        <v>938.66780290895224</v>
      </c>
    </row>
    <row r="499" spans="1:16" x14ac:dyDescent="0.45">
      <c r="A499" s="16" t="s">
        <v>46</v>
      </c>
      <c r="D499" s="5">
        <v>75.25</v>
      </c>
      <c r="E499" s="5">
        <v>7.6950000000000003</v>
      </c>
      <c r="F499" s="5">
        <f>D499*A500/(A501+D499)</f>
        <v>7.6182614743135479</v>
      </c>
      <c r="G499" s="5">
        <f t="shared" si="33"/>
        <v>7.6738525686452341E-2</v>
      </c>
      <c r="I499" s="5">
        <f>D499/(A501+D499)</f>
        <v>0.25500081616571846</v>
      </c>
      <c r="J499" s="5">
        <f>-A500*D499/(A501+D499)^2</f>
        <v>-2.5816118188887766E-2</v>
      </c>
    </row>
    <row r="500" spans="1:16" ht="20.65" x14ac:dyDescent="0.55000000000000004">
      <c r="A500" s="5">
        <f>A485+N486</f>
        <v>29.875439572564488</v>
      </c>
      <c r="D500" s="5">
        <v>122.04</v>
      </c>
      <c r="E500" s="5">
        <v>11.87</v>
      </c>
      <c r="F500" s="5">
        <f>D500*A500/(A501+D500)</f>
        <v>10.664335395561601</v>
      </c>
      <c r="G500" s="5">
        <f t="shared" si="33"/>
        <v>1.2056646044383985</v>
      </c>
      <c r="I500" s="5">
        <f>D500/(A501+D500)</f>
        <v>0.35695994931418445</v>
      </c>
      <c r="J500" s="5">
        <f>-A500*D500/(A501+D500)^2</f>
        <v>-3.1192564915348511E-2</v>
      </c>
      <c r="L500" s="14" t="s">
        <v>50</v>
      </c>
      <c r="N500" s="14" t="s">
        <v>51</v>
      </c>
    </row>
    <row r="501" spans="1:16" x14ac:dyDescent="0.45">
      <c r="A501" s="5">
        <f>A486+N487</f>
        <v>219.84709471320656</v>
      </c>
      <c r="D501" s="5">
        <v>172.74</v>
      </c>
      <c r="E501" s="5">
        <v>14.452</v>
      </c>
      <c r="F501" s="5">
        <f>D501*A500/(A501+D501)</f>
        <v>13.145321130677466</v>
      </c>
      <c r="G501" s="5">
        <f t="shared" si="33"/>
        <v>1.3066788693225337</v>
      </c>
      <c r="I501" s="5">
        <f>D501/(A501+D501)</f>
        <v>0.44000427504167028</v>
      </c>
      <c r="J501" s="5">
        <f>-A500*D501/(A501+D501)^2</f>
        <v>-3.3483834052875347E-2</v>
      </c>
      <c r="L501" s="5">
        <f t="array" ref="L501:L502">MMULT(TRANSPOSE(I497:J504),G497:G504)</f>
        <v>-0.1800466746483701</v>
      </c>
      <c r="N501" s="5">
        <f t="array" ref="N501:N502">MMULT(O497:P498,L501:L502)</f>
        <v>-0.15050154231939167</v>
      </c>
    </row>
    <row r="502" spans="1:16" x14ac:dyDescent="0.45">
      <c r="D502" s="5">
        <v>226.86</v>
      </c>
      <c r="E502" s="5">
        <v>15.651</v>
      </c>
      <c r="F502" s="5">
        <f>D502*A500/(A501+D502)</f>
        <v>15.172228741482774</v>
      </c>
      <c r="G502" s="5">
        <f t="shared" si="33"/>
        <v>0.47877125851722546</v>
      </c>
      <c r="I502" s="5">
        <f>D502/(A501+D502)</f>
        <v>0.5078495566443777</v>
      </c>
      <c r="J502" s="5">
        <f>-A500*D502/(A501+D502)^2</f>
        <v>-3.3964602132015832E-2</v>
      </c>
      <c r="L502" s="5">
        <v>6.8728772105175751E-3</v>
      </c>
      <c r="N502" s="5">
        <v>-1.9641302874745232</v>
      </c>
    </row>
    <row r="503" spans="1:16" x14ac:dyDescent="0.45">
      <c r="D503" s="5">
        <v>282.10000000000002</v>
      </c>
      <c r="E503" s="5">
        <v>16.388000000000002</v>
      </c>
      <c r="F503" s="5">
        <f>D503*A500/(A501+D503)</f>
        <v>16.790338249165089</v>
      </c>
      <c r="G503" s="5">
        <f t="shared" si="33"/>
        <v>-0.40233824916508709</v>
      </c>
      <c r="I503" s="5">
        <f>D503/(A501+D503)</f>
        <v>0.56201142106655921</v>
      </c>
      <c r="J503" s="5">
        <f>-A500*D503/(A501+D503)^2</f>
        <v>-3.3450414248853151E-2</v>
      </c>
    </row>
    <row r="504" spans="1:16" x14ac:dyDescent="0.45">
      <c r="D504" s="5">
        <v>351.18</v>
      </c>
      <c r="E504" s="5">
        <v>17.123000000000001</v>
      </c>
      <c r="F504" s="5">
        <f>D504*A500/(A501+D504)</f>
        <v>18.373308317992411</v>
      </c>
      <c r="G504" s="5">
        <f t="shared" si="33"/>
        <v>-1.2503083179924097</v>
      </c>
      <c r="I504" s="5">
        <f>D504/(A501+D504)</f>
        <v>0.61499708726847213</v>
      </c>
      <c r="J504" s="5">
        <f>-A500*D504/(A501+D504)^2</f>
        <v>-3.2175895834190227E-2</v>
      </c>
    </row>
    <row r="505" spans="1:16" x14ac:dyDescent="0.45">
      <c r="D505" s="5">
        <v>427.38</v>
      </c>
      <c r="E505" s="5">
        <v>17.756</v>
      </c>
      <c r="F505" s="5">
        <f>D505*A500/(A501+D505)</f>
        <v>19.727488958385351</v>
      </c>
      <c r="G505" s="5">
        <f t="shared" si="33"/>
        <v>-1.9714889583853505</v>
      </c>
      <c r="I505" s="5">
        <f>D505/(A501+D505)</f>
        <v>0.66032464260380941</v>
      </c>
      <c r="J505" s="5">
        <f>-A500*D505/(A501+D505)^2</f>
        <v>-3.0480010987684037E-2</v>
      </c>
    </row>
    <row r="506" spans="1:16" x14ac:dyDescent="0.45">
      <c r="D506" s="5">
        <v>514.78</v>
      </c>
      <c r="E506" s="5">
        <v>18.236000000000001</v>
      </c>
      <c r="F506" s="5">
        <f>D506*A500/(A501+D506)</f>
        <v>20.934810183074873</v>
      </c>
      <c r="G506" s="5">
        <f t="shared" si="33"/>
        <v>-2.6988101830748725</v>
      </c>
      <c r="I506" s="5">
        <f>D506/(A501+D506)</f>
        <v>0.70073647392622584</v>
      </c>
      <c r="J506" s="5">
        <f>-A500*D506/(A501+D506)^2</f>
        <v>-2.8497193111625813E-2</v>
      </c>
    </row>
    <row r="507" spans="1:16" x14ac:dyDescent="0.45">
      <c r="D507" s="5">
        <v>574.02</v>
      </c>
      <c r="E507" s="5">
        <v>18.923999999999999</v>
      </c>
      <c r="F507" s="5">
        <f>D507*A500/(A501+D507)</f>
        <v>21.601978388635406</v>
      </c>
      <c r="G507" s="5">
        <f t="shared" si="33"/>
        <v>-2.677978388635406</v>
      </c>
      <c r="I507" s="5">
        <f>D507/(A501+D507)</f>
        <v>0.72306813548856208</v>
      </c>
      <c r="J507" s="5">
        <f>-A500*D507/(A501+D507)^2</f>
        <v>-2.7211076680838327E-2</v>
      </c>
    </row>
    <row r="508" spans="1:16" x14ac:dyDescent="0.45">
      <c r="D508" s="5">
        <v>747.35</v>
      </c>
      <c r="E508" s="5">
        <v>20.062000000000001</v>
      </c>
      <c r="F508" s="5">
        <f>D508*A500/(A501+D508)</f>
        <v>23.084653465772249</v>
      </c>
      <c r="G508" s="5">
        <f t="shared" si="33"/>
        <v>-3.0226534657722475</v>
      </c>
      <c r="I508" s="5">
        <f>D508/(A501+D508)</f>
        <v>0.77269669655242745</v>
      </c>
      <c r="J508" s="5">
        <f>-A500*D508/(A501+D508)^2</f>
        <v>-2.3867579412671119E-2</v>
      </c>
    </row>
    <row r="509" spans="1:16" x14ac:dyDescent="0.45">
      <c r="G509" s="15">
        <f t="array" ref="G509">SUM(G497:G508^2)</f>
        <v>39.9347931410474</v>
      </c>
    </row>
    <row r="511" spans="1:16" ht="20.65" x14ac:dyDescent="0.55000000000000004">
      <c r="D511" s="12" t="s">
        <v>1</v>
      </c>
      <c r="E511" s="12" t="s">
        <v>0</v>
      </c>
      <c r="F511" s="13" t="s">
        <v>39</v>
      </c>
      <c r="G511" s="13" t="s">
        <v>47</v>
      </c>
      <c r="I511" s="37" t="s">
        <v>45</v>
      </c>
      <c r="J511" s="37"/>
      <c r="L511" s="37" t="s">
        <v>48</v>
      </c>
      <c r="M511" s="37"/>
      <c r="O511" s="37" t="s">
        <v>49</v>
      </c>
      <c r="P511" s="37"/>
    </row>
    <row r="512" spans="1:16" x14ac:dyDescent="0.45">
      <c r="D512" s="5">
        <v>14.13</v>
      </c>
      <c r="E512" s="5">
        <v>0.08</v>
      </c>
      <c r="F512" s="5">
        <f>D512*A515/(A516+D512)</f>
        <v>1.8103013140104531</v>
      </c>
      <c r="G512" s="5">
        <f>(E512-F512)</f>
        <v>-1.7303013140104531</v>
      </c>
      <c r="I512" s="5">
        <f>D512/(A516+D512)</f>
        <v>6.090176915317614E-2</v>
      </c>
      <c r="J512" s="5">
        <f>-A515*D512/(A516+D512)^2</f>
        <v>-7.8025868877251263E-3</v>
      </c>
      <c r="L512" s="5">
        <f t="array" ref="L512:M513">MMULT(TRANSPOSE(I512:J523),I512:J523)</f>
        <v>3.4390325483655664</v>
      </c>
      <c r="M512" s="5">
        <v>-0.17115517464716612</v>
      </c>
      <c r="O512" s="5">
        <f t="array" ref="O512:P513">MINVERSE(L512:M513)</f>
        <v>2.5797808874489565</v>
      </c>
      <c r="P512" s="5">
        <v>45.993061301338258</v>
      </c>
    </row>
    <row r="513" spans="1:16" x14ac:dyDescent="0.45">
      <c r="D513" s="5">
        <v>44.09</v>
      </c>
      <c r="E513" s="5">
        <v>2.9020000000000001</v>
      </c>
      <c r="F513" s="5">
        <f>D513*A515/(A516+D513)</f>
        <v>5.0027014070951852</v>
      </c>
      <c r="G513" s="5">
        <f t="shared" ref="G513:G523" si="34">(E513-F513)</f>
        <v>-2.100701407095185</v>
      </c>
      <c r="I513" s="5">
        <f>D513/(A516+D513)</f>
        <v>0.16829980947327597</v>
      </c>
      <c r="J513" s="5">
        <f>-A515*D513/(A516+D513)^2</f>
        <v>-1.9096250706867979E-2</v>
      </c>
      <c r="L513" s="5">
        <v>-0.17115517464716612</v>
      </c>
      <c r="M513" s="5">
        <v>9.6002056799358946E-3</v>
      </c>
      <c r="O513" s="5">
        <v>45.993061301338258</v>
      </c>
      <c r="P513" s="5">
        <v>924.14170439394275</v>
      </c>
    </row>
    <row r="514" spans="1:16" x14ac:dyDescent="0.45">
      <c r="A514" s="16" t="s">
        <v>46</v>
      </c>
      <c r="D514" s="5">
        <v>75.25</v>
      </c>
      <c r="E514" s="5">
        <v>7.6950000000000003</v>
      </c>
      <c r="F514" s="5">
        <f>D514*A515/(A516+D514)</f>
        <v>7.6306722826550546</v>
      </c>
      <c r="G514" s="5">
        <f t="shared" si="34"/>
        <v>6.432771734494569E-2</v>
      </c>
      <c r="I514" s="5">
        <f>D514/(A516+D514)</f>
        <v>0.25670944292266823</v>
      </c>
      <c r="J514" s="5">
        <f>-A515*D514/(A516+D514)^2</f>
        <v>-2.6031436954230224E-2</v>
      </c>
    </row>
    <row r="515" spans="1:16" ht="20.65" x14ac:dyDescent="0.55000000000000004">
      <c r="A515" s="5">
        <f>A500+N501</f>
        <v>29.724938030245095</v>
      </c>
      <c r="D515" s="5">
        <v>122.04</v>
      </c>
      <c r="E515" s="5">
        <v>11.87</v>
      </c>
      <c r="F515" s="5">
        <f>D515*A515/(A516+D515)</f>
        <v>10.671922220199669</v>
      </c>
      <c r="G515" s="5">
        <f t="shared" si="34"/>
        <v>1.1980777798003306</v>
      </c>
      <c r="I515" s="5">
        <f>D515/(A516+D515)</f>
        <v>0.35902252207695096</v>
      </c>
      <c r="J515" s="5">
        <f>-A515*D515/(A516+D515)^2</f>
        <v>-3.1395119886145025E-2</v>
      </c>
      <c r="L515" s="14" t="s">
        <v>50</v>
      </c>
      <c r="N515" s="14" t="s">
        <v>51</v>
      </c>
    </row>
    <row r="516" spans="1:16" x14ac:dyDescent="0.45">
      <c r="A516" s="5">
        <f>A501+N502</f>
        <v>217.88296442573204</v>
      </c>
      <c r="D516" s="5">
        <v>172.74</v>
      </c>
      <c r="E516" s="5">
        <v>14.452</v>
      </c>
      <c r="F516" s="5">
        <f>D516*A515/(A516+D516)</f>
        <v>13.14486413489082</v>
      </c>
      <c r="G516" s="5">
        <f t="shared" si="34"/>
        <v>1.3071358651091796</v>
      </c>
      <c r="I516" s="5">
        <f>D516/(A516+D516)</f>
        <v>0.44221670442225763</v>
      </c>
      <c r="J516" s="5">
        <f>-A515*D516/(A516+D516)^2</f>
        <v>-3.3651027543184837E-2</v>
      </c>
      <c r="L516" s="5">
        <f t="array" ref="L516:L517">MMULT(TRANSPOSE(I512:J519),G512:G519)</f>
        <v>-0.15475986415072485</v>
      </c>
      <c r="N516" s="5">
        <f t="array" ref="N516:N517">MMULT(O512:P513,L516:L517)</f>
        <v>-0.12786912043876758</v>
      </c>
    </row>
    <row r="517" spans="1:16" x14ac:dyDescent="0.45">
      <c r="D517" s="5">
        <v>226.86</v>
      </c>
      <c r="E517" s="5">
        <v>15.651</v>
      </c>
      <c r="F517" s="5">
        <f>D517*A515/(A516+D517)</f>
        <v>15.162464571527781</v>
      </c>
      <c r="G517" s="5">
        <f t="shared" si="34"/>
        <v>0.48853542847221831</v>
      </c>
      <c r="I517" s="5">
        <f>D517/(A516+D517)</f>
        <v>0.51009238626839148</v>
      </c>
      <c r="J517" s="5">
        <f>-A515*D517/(A516+D517)^2</f>
        <v>-3.4092646279646255E-2</v>
      </c>
      <c r="L517" s="5">
        <v>5.9003991376754272E-3</v>
      </c>
      <c r="N517" s="5">
        <v>-1.6650750031751498</v>
      </c>
    </row>
    <row r="518" spans="1:16" x14ac:dyDescent="0.45">
      <c r="D518" s="5">
        <v>282.10000000000002</v>
      </c>
      <c r="E518" s="5">
        <v>16.388000000000002</v>
      </c>
      <c r="F518" s="5">
        <f>D518*A515/(A516+D518)</f>
        <v>16.771381456893053</v>
      </c>
      <c r="G518" s="5">
        <f t="shared" si="34"/>
        <v>-0.38338145689305136</v>
      </c>
      <c r="I518" s="5">
        <f>D518/(A516+D518)</f>
        <v>0.56421922359697396</v>
      </c>
      <c r="J518" s="5">
        <f>-A515*D518/(A516+D518)^2</f>
        <v>-3.3543905793182859E-2</v>
      </c>
    </row>
    <row r="519" spans="1:16" x14ac:dyDescent="0.45">
      <c r="D519" s="5">
        <v>351.18</v>
      </c>
      <c r="E519" s="5">
        <v>17.123000000000001</v>
      </c>
      <c r="F519" s="5">
        <f>D519*A515/(A516+D519)</f>
        <v>18.343846621604968</v>
      </c>
      <c r="G519" s="5">
        <f t="shared" si="34"/>
        <v>-1.2208466216049665</v>
      </c>
      <c r="I519" s="5">
        <f>D519/(A516+D519)</f>
        <v>0.61711975994500379</v>
      </c>
      <c r="J519" s="5">
        <f>-A515*D519/(A516+D519)^2</f>
        <v>-3.2235179177609277E-2</v>
      </c>
    </row>
    <row r="520" spans="1:16" x14ac:dyDescent="0.45">
      <c r="D520" s="5">
        <v>427.38</v>
      </c>
      <c r="E520" s="5">
        <v>17.756</v>
      </c>
      <c r="F520" s="5">
        <f>D520*A515/(A516+D520)</f>
        <v>19.687855518985589</v>
      </c>
      <c r="G520" s="5">
        <f t="shared" si="34"/>
        <v>-1.9318555189855893</v>
      </c>
      <c r="I520" s="5">
        <f>D520/(A516+D520)</f>
        <v>0.66233461946844818</v>
      </c>
      <c r="J520" s="5">
        <f>-A515*D520/(A516+D520)^2</f>
        <v>-3.0511367619722743E-2</v>
      </c>
    </row>
    <row r="521" spans="1:16" x14ac:dyDescent="0.45">
      <c r="D521" s="5">
        <v>514.78</v>
      </c>
      <c r="E521" s="5">
        <v>18.236000000000001</v>
      </c>
      <c r="F521" s="5">
        <f>D521*A515/(A516+D521)</f>
        <v>20.885187790546045</v>
      </c>
      <c r="G521" s="5">
        <f t="shared" si="34"/>
        <v>-2.6491877905460441</v>
      </c>
      <c r="I521" s="5">
        <f>D521/(A516+D521)</f>
        <v>0.70261501535496507</v>
      </c>
      <c r="J521" s="5">
        <f>-A515*D521/(A516+D521)^2</f>
        <v>-2.8505859862748822E-2</v>
      </c>
    </row>
    <row r="522" spans="1:16" x14ac:dyDescent="0.45">
      <c r="D522" s="5">
        <v>574.02</v>
      </c>
      <c r="E522" s="5">
        <v>18.923999999999999</v>
      </c>
      <c r="F522" s="5">
        <f>D522*A515/(A516+D522)</f>
        <v>21.546464269766602</v>
      </c>
      <c r="G522" s="5">
        <f t="shared" si="34"/>
        <v>-2.6224642697666027</v>
      </c>
      <c r="I522" s="5">
        <f>D522/(A516+D522)</f>
        <v>0.72486153706504275</v>
      </c>
      <c r="J522" s="5">
        <f>-A515*D522/(A516+D522)^2</f>
        <v>-2.7208465225776184E-2</v>
      </c>
    </row>
    <row r="523" spans="1:16" x14ac:dyDescent="0.45">
      <c r="D523" s="5">
        <v>747.35</v>
      </c>
      <c r="E523" s="5">
        <v>20.062000000000001</v>
      </c>
      <c r="F523" s="5">
        <f>D523*A515/(A516+D523)</f>
        <v>23.015099209878837</v>
      </c>
      <c r="G523" s="5">
        <f t="shared" si="34"/>
        <v>-2.953099209878836</v>
      </c>
      <c r="I523" s="5">
        <f>D523/(A516+D523)</f>
        <v>0.77426903923099843</v>
      </c>
      <c r="J523" s="5">
        <f>-A515*D523/(A516+D523)^2</f>
        <v>-2.3844087446362478E-2</v>
      </c>
    </row>
    <row r="524" spans="1:16" x14ac:dyDescent="0.45">
      <c r="G524" s="15">
        <f t="array" ref="G524">SUM(G512:G523^2)</f>
        <v>38.779511795811842</v>
      </c>
    </row>
    <row r="526" spans="1:16" ht="20.65" x14ac:dyDescent="0.55000000000000004">
      <c r="D526" s="12" t="s">
        <v>1</v>
      </c>
      <c r="E526" s="12" t="s">
        <v>0</v>
      </c>
      <c r="F526" s="13" t="s">
        <v>39</v>
      </c>
      <c r="G526" s="13" t="s">
        <v>47</v>
      </c>
      <c r="I526" s="37" t="s">
        <v>45</v>
      </c>
      <c r="J526" s="37"/>
      <c r="L526" s="37" t="s">
        <v>48</v>
      </c>
      <c r="M526" s="37"/>
      <c r="O526" s="37" t="s">
        <v>49</v>
      </c>
      <c r="P526" s="37"/>
    </row>
    <row r="527" spans="1:16" x14ac:dyDescent="0.45">
      <c r="D527" s="5">
        <v>14.13</v>
      </c>
      <c r="E527" s="5">
        <v>0.08</v>
      </c>
      <c r="F527" s="5">
        <f>D527*A530/(A531+D527)</f>
        <v>1.8155433711328395</v>
      </c>
      <c r="G527" s="5">
        <f>(E527-F527)</f>
        <v>-1.7355433711328394</v>
      </c>
      <c r="I527" s="5">
        <f>D527/(A531+D527)</f>
        <v>6.1341998988666734E-2</v>
      </c>
      <c r="J527" s="5">
        <f>-A530*D527/(A531+D527)^2</f>
        <v>-7.8817451971628597E-3</v>
      </c>
      <c r="L527" s="5">
        <f t="array" ref="L527:M528">MMULT(TRANSPOSE(I527:J538),I527:J538)</f>
        <v>3.4582982398754583</v>
      </c>
      <c r="M527" s="5">
        <v>-0.17203678353893889</v>
      </c>
      <c r="O527" s="5">
        <f t="array" ref="O527:P528">MINVERSE(L527:M528)</f>
        <v>2.5459063973806288</v>
      </c>
      <c r="P527" s="5">
        <v>45.36531927884262</v>
      </c>
    </row>
    <row r="528" spans="1:16" x14ac:dyDescent="0.45">
      <c r="D528" s="5">
        <v>44.09</v>
      </c>
      <c r="E528" s="5">
        <v>2.9020000000000001</v>
      </c>
      <c r="F528" s="5">
        <f>D528*A530/(A531+D528)</f>
        <v>5.0130434814254334</v>
      </c>
      <c r="G528" s="5">
        <f t="shared" ref="G528:G538" si="35">(E528-F528)</f>
        <v>-2.1110434814254333</v>
      </c>
      <c r="I528" s="5">
        <f>D528/(A531+D528)</f>
        <v>0.16937634928317086</v>
      </c>
      <c r="J528" s="5">
        <f>-A530*D528/(A531+D528)^2</f>
        <v>-1.9258131178989269E-2</v>
      </c>
      <c r="L528" s="5">
        <v>-0.17203678353893889</v>
      </c>
      <c r="M528" s="5">
        <v>9.6547220378726557E-3</v>
      </c>
      <c r="O528" s="5">
        <v>45.365319278842613</v>
      </c>
      <c r="P528" s="5">
        <v>911.93755536530227</v>
      </c>
    </row>
    <row r="529" spans="1:16" x14ac:dyDescent="0.45">
      <c r="A529" s="16" t="s">
        <v>46</v>
      </c>
      <c r="D529" s="5">
        <v>75.25</v>
      </c>
      <c r="E529" s="5">
        <v>7.6950000000000003</v>
      </c>
      <c r="F529" s="5">
        <f>D529*A530/(A531+D529)</f>
        <v>7.6412514595529339</v>
      </c>
      <c r="G529" s="5">
        <f t="shared" si="35"/>
        <v>5.374854044706634E-2</v>
      </c>
      <c r="I529" s="5">
        <f>D529/(A531+D529)</f>
        <v>0.25817595258634468</v>
      </c>
      <c r="J529" s="5">
        <f>-A530*D529/(A531+D529)^2</f>
        <v>-2.621644351524087E-2</v>
      </c>
    </row>
    <row r="530" spans="1:16" ht="20.65" x14ac:dyDescent="0.55000000000000004">
      <c r="A530" s="5">
        <f>A515+N516</f>
        <v>29.597068909806328</v>
      </c>
      <c r="D530" s="5">
        <v>122.04</v>
      </c>
      <c r="E530" s="5">
        <v>11.87</v>
      </c>
      <c r="F530" s="5">
        <f>D530*A530/(A531+D530)</f>
        <v>10.678320898645962</v>
      </c>
      <c r="G530" s="5">
        <f t="shared" si="35"/>
        <v>1.1916791013540369</v>
      </c>
      <c r="I530" s="5">
        <f>D530/(A531+D530)</f>
        <v>0.36078981101766938</v>
      </c>
      <c r="J530" s="5">
        <f>-A530*D530/(A531+D530)^2</f>
        <v>-3.1568578982370588E-2</v>
      </c>
      <c r="L530" s="14" t="s">
        <v>50</v>
      </c>
      <c r="N530" s="14" t="s">
        <v>51</v>
      </c>
    </row>
    <row r="531" spans="1:16" x14ac:dyDescent="0.45">
      <c r="A531" s="5">
        <f>A516+N517</f>
        <v>216.21788942255688</v>
      </c>
      <c r="D531" s="5">
        <v>172.74</v>
      </c>
      <c r="E531" s="5">
        <v>14.452</v>
      </c>
      <c r="F531" s="5">
        <f>D531*A530/(A531+D531)</f>
        <v>13.144347556672674</v>
      </c>
      <c r="G531" s="5">
        <f t="shared" si="35"/>
        <v>1.307652443327326</v>
      </c>
      <c r="I531" s="5">
        <f>D531/(A531+D531)</f>
        <v>0.44410977305653354</v>
      </c>
      <c r="J531" s="5">
        <f>-A530*D531/(A531+D531)^2</f>
        <v>-3.3793754835996885E-2</v>
      </c>
      <c r="L531" s="5">
        <f t="array" ref="L531:L532">MMULT(TRANSPOSE(I527:J534),G527:G534)</f>
        <v>-0.13271092795045636</v>
      </c>
      <c r="N531" s="5">
        <f t="array" ref="N531:N532">MMULT(O527:P528,L531:L532)</f>
        <v>-0.10856941106471338</v>
      </c>
    </row>
    <row r="532" spans="1:16" x14ac:dyDescent="0.45">
      <c r="D532" s="5">
        <v>226.86</v>
      </c>
      <c r="E532" s="5">
        <v>15.651</v>
      </c>
      <c r="F532" s="5">
        <f>D532*A530/(A531+D532)</f>
        <v>15.153974533979165</v>
      </c>
      <c r="G532" s="5">
        <f t="shared" si="35"/>
        <v>0.49702546602083508</v>
      </c>
      <c r="I532" s="5">
        <f>D532/(A531+D532)</f>
        <v>0.51200929998031786</v>
      </c>
      <c r="J532" s="5">
        <f>-A530*D532/(A531+D532)^2</f>
        <v>-3.420160404241486E-2</v>
      </c>
      <c r="L532" s="5">
        <v>5.0545260796525174E-3</v>
      </c>
      <c r="N532" s="5">
        <v>-1.4110614616554491</v>
      </c>
    </row>
    <row r="533" spans="1:16" x14ac:dyDescent="0.45">
      <c r="D533" s="5">
        <v>282.10000000000002</v>
      </c>
      <c r="E533" s="5">
        <v>16.388000000000002</v>
      </c>
      <c r="F533" s="5">
        <f>D533*A530/(A531+D533)</f>
        <v>16.755033918472094</v>
      </c>
      <c r="G533" s="5">
        <f t="shared" si="35"/>
        <v>-0.36703391847209232</v>
      </c>
      <c r="I533" s="5">
        <f>D533/(A531+D533)</f>
        <v>0.5661045007372566</v>
      </c>
      <c r="J533" s="5">
        <f>-A530*D533/(A531+D533)^2</f>
        <v>-3.3623183662716917E-2</v>
      </c>
    </row>
    <row r="534" spans="1:16" x14ac:dyDescent="0.45">
      <c r="D534" s="5">
        <v>351.18</v>
      </c>
      <c r="E534" s="5">
        <v>17.123000000000001</v>
      </c>
      <c r="F534" s="5">
        <f>D534*A530/(A531+D534)</f>
        <v>18.318535993011356</v>
      </c>
      <c r="G534" s="5">
        <f t="shared" si="35"/>
        <v>-1.1955359930113545</v>
      </c>
      <c r="I534" s="5">
        <f>D534/(A531+D534)</f>
        <v>0.61893074779921597</v>
      </c>
      <c r="J534" s="5">
        <f>-A530*D534/(A531+D534)^2</f>
        <v>-3.2285167665417655E-2</v>
      </c>
    </row>
    <row r="535" spans="1:16" x14ac:dyDescent="0.45">
      <c r="D535" s="5">
        <v>427.38</v>
      </c>
      <c r="E535" s="5">
        <v>17.756</v>
      </c>
      <c r="F535" s="5">
        <f>D535*A530/(A531+D535)</f>
        <v>19.653879415331872</v>
      </c>
      <c r="G535" s="5">
        <f t="shared" si="35"/>
        <v>-1.8978794153318717</v>
      </c>
      <c r="I535" s="5">
        <f>D535/(A531+D535)</f>
        <v>0.66404816893270124</v>
      </c>
      <c r="J535" s="5">
        <f>-A530*D535/(A531+D535)^2</f>
        <v>-3.0537513777376669E-2</v>
      </c>
    </row>
    <row r="536" spans="1:16" x14ac:dyDescent="0.45">
      <c r="D536" s="5">
        <v>514.78</v>
      </c>
      <c r="E536" s="5">
        <v>18.236000000000001</v>
      </c>
      <c r="F536" s="5">
        <f>D536*A530/(A531+D536)</f>
        <v>20.842712891312971</v>
      </c>
      <c r="G536" s="5">
        <f t="shared" si="35"/>
        <v>-2.60671289131297</v>
      </c>
      <c r="I536" s="5">
        <f>D536/(A531+D536)</f>
        <v>0.70421543953655508</v>
      </c>
      <c r="J536" s="5">
        <f>-A530*D536/(A531+D536)^2</f>
        <v>-2.8512685457652176E-2</v>
      </c>
    </row>
    <row r="537" spans="1:16" x14ac:dyDescent="0.45">
      <c r="D537" s="5">
        <v>574.02</v>
      </c>
      <c r="E537" s="5">
        <v>18.923999999999999</v>
      </c>
      <c r="F537" s="5">
        <f>D537*A530/(A531+D537)</f>
        <v>21.498981158726096</v>
      </c>
      <c r="G537" s="5">
        <f t="shared" si="35"/>
        <v>-2.5749811587260965</v>
      </c>
      <c r="I537" s="5">
        <f>D537/(A531+D537)</f>
        <v>0.72638886047269668</v>
      </c>
      <c r="J537" s="5">
        <f>-A530*D537/(A531+D537)^2</f>
        <v>-2.7205707858978825E-2</v>
      </c>
    </row>
    <row r="538" spans="1:16" x14ac:dyDescent="0.45">
      <c r="D538" s="5">
        <v>747.35</v>
      </c>
      <c r="E538" s="5">
        <v>20.062000000000001</v>
      </c>
      <c r="F538" s="5">
        <f>D538*A530/(A531+D538)</f>
        <v>22.955693825579193</v>
      </c>
      <c r="G538" s="5">
        <f t="shared" si="35"/>
        <v>-2.8936938255791915</v>
      </c>
      <c r="I538" s="5">
        <f>D538/(A531+D538)</f>
        <v>0.77560699998820937</v>
      </c>
      <c r="J538" s="5">
        <f>-A530*D538/(A531+D538)^2</f>
        <v>-2.3823639286419132E-2</v>
      </c>
    </row>
    <row r="539" spans="1:16" x14ac:dyDescent="0.45">
      <c r="G539" s="15">
        <f t="array" ref="G539">SUM(G527:G538^2)</f>
        <v>37.813503090931086</v>
      </c>
    </row>
    <row r="541" spans="1:16" ht="20.65" x14ac:dyDescent="0.55000000000000004">
      <c r="D541" s="12" t="s">
        <v>1</v>
      </c>
      <c r="E541" s="12" t="s">
        <v>0</v>
      </c>
      <c r="F541" s="13" t="s">
        <v>39</v>
      </c>
      <c r="G541" s="13" t="s">
        <v>47</v>
      </c>
      <c r="I541" s="37" t="s">
        <v>45</v>
      </c>
      <c r="J541" s="37"/>
      <c r="L541" s="37" t="s">
        <v>48</v>
      </c>
      <c r="M541" s="37"/>
      <c r="O541" s="37" t="s">
        <v>49</v>
      </c>
      <c r="P541" s="37"/>
    </row>
    <row r="542" spans="1:16" x14ac:dyDescent="0.45">
      <c r="D542" s="5">
        <v>14.13</v>
      </c>
      <c r="E542" s="5">
        <v>0.08</v>
      </c>
      <c r="F542" s="5">
        <f>D542*A545/(A546+D542)</f>
        <v>1.8200326335803851</v>
      </c>
      <c r="G542" s="5">
        <f>(E542-F542)</f>
        <v>-1.7400326335803851</v>
      </c>
      <c r="I542" s="5">
        <f>D542/(A546+D542)</f>
        <v>6.1720082897336062E-2</v>
      </c>
      <c r="J542" s="5">
        <f>-A545*D542/(A546+D542)^2</f>
        <v>-7.9499338301796344E-3</v>
      </c>
      <c r="L542" s="5">
        <f t="array" ref="L542:M543">MMULT(TRANSPOSE(I542:J553),I542:J553)</f>
        <v>3.4747682960239152</v>
      </c>
      <c r="M542" s="5">
        <v>-0.17278993137738019</v>
      </c>
      <c r="O542" s="5">
        <f t="array" ref="O542:P543">MINVERSE(L542:M543)</f>
        <v>2.5174289383724249</v>
      </c>
      <c r="P542" s="5">
        <v>44.837579370460134</v>
      </c>
    </row>
    <row r="543" spans="1:16" x14ac:dyDescent="0.45">
      <c r="D543" s="5">
        <v>44.09</v>
      </c>
      <c r="E543" s="5">
        <v>2.9020000000000001</v>
      </c>
      <c r="F543" s="5">
        <f>D543*A545/(A546+D543)</f>
        <v>5.0218766801417365</v>
      </c>
      <c r="G543" s="5">
        <f t="shared" ref="G543:G553" si="36">(E543-F543)</f>
        <v>-2.1198766801417364</v>
      </c>
      <c r="I543" s="5">
        <f>D543/(A546+D543)</f>
        <v>0.1702994986352574</v>
      </c>
      <c r="J543" s="5">
        <f>-A545*D543/(A546+D543)^2</f>
        <v>-1.9397212085194567E-2</v>
      </c>
      <c r="L543" s="5">
        <v>-0.17278993137738019</v>
      </c>
      <c r="M543" s="5">
        <v>9.701379503893999E-3</v>
      </c>
      <c r="O543" s="5">
        <v>44.837579370460134</v>
      </c>
      <c r="P543" s="5">
        <v>901.67406182167451</v>
      </c>
    </row>
    <row r="544" spans="1:16" x14ac:dyDescent="0.45">
      <c r="A544" s="16" t="s">
        <v>46</v>
      </c>
      <c r="D544" s="5">
        <v>75.25</v>
      </c>
      <c r="E544" s="5">
        <v>7.6950000000000003</v>
      </c>
      <c r="F544" s="5">
        <f>D544*A545/(A546+D544)</f>
        <v>7.6502580645314797</v>
      </c>
      <c r="G544" s="5">
        <f t="shared" si="36"/>
        <v>4.4741935468520566E-2</v>
      </c>
      <c r="I544" s="5">
        <f>D544/(A546+D544)</f>
        <v>0.25943192073431698</v>
      </c>
      <c r="J544" s="5">
        <f>-A545*D544/(A546+D544)^2</f>
        <v>-2.6375031811223922E-2</v>
      </c>
    </row>
    <row r="545" spans="1:16" ht="20.65" x14ac:dyDescent="0.55000000000000004">
      <c r="A545" s="5">
        <f>A530+N531</f>
        <v>29.488499498741614</v>
      </c>
      <c r="D545" s="5">
        <v>122.04</v>
      </c>
      <c r="E545" s="5">
        <v>11.87</v>
      </c>
      <c r="F545" s="5">
        <f>D545*A545/(A546+D545)</f>
        <v>10.683717880354047</v>
      </c>
      <c r="G545" s="5">
        <f t="shared" si="36"/>
        <v>1.1862821196459521</v>
      </c>
      <c r="I545" s="5">
        <f>D545/(A546+D545)</f>
        <v>0.36230117035320708</v>
      </c>
      <c r="J545" s="5">
        <f>-A545*D545/(A546+D545)^2</f>
        <v>-3.1716842771023893E-2</v>
      </c>
      <c r="L545" s="14" t="s">
        <v>50</v>
      </c>
      <c r="N545" s="14" t="s">
        <v>51</v>
      </c>
    </row>
    <row r="546" spans="1:16" x14ac:dyDescent="0.45">
      <c r="A546" s="5">
        <f>A531+N532</f>
        <v>214.80682796090144</v>
      </c>
      <c r="D546" s="5">
        <v>172.74</v>
      </c>
      <c r="E546" s="5">
        <v>14.452</v>
      </c>
      <c r="F546" s="5">
        <f>D546*A545/(A546+D546)</f>
        <v>13.143813949437178</v>
      </c>
      <c r="G546" s="5">
        <f t="shared" si="36"/>
        <v>1.3081860505628224</v>
      </c>
      <c r="I546" s="5">
        <f>D546/(A546+D546)</f>
        <v>0.44572678070642674</v>
      </c>
      <c r="J546" s="5">
        <f>-A545*D546/(A546+D546)^2</f>
        <v>-3.3915421314616521E-2</v>
      </c>
      <c r="L546" s="5">
        <f t="array" ref="L546:L547">MMULT(TRANSPOSE(I542:J549),G542:G549)</f>
        <v>-0.11357284066332995</v>
      </c>
      <c r="N546" s="5">
        <f t="array" ref="N546:N547">MMULT(O542:P543,L546:L547)</f>
        <v>-9.2131105020172688E-2</v>
      </c>
    </row>
    <row r="547" spans="1:16" x14ac:dyDescent="0.45">
      <c r="D547" s="5">
        <v>226.86</v>
      </c>
      <c r="E547" s="5">
        <v>15.651</v>
      </c>
      <c r="F547" s="5">
        <f>D547*A545/(A546+D547)</f>
        <v>15.14662313936951</v>
      </c>
      <c r="G547" s="5">
        <f t="shared" si="36"/>
        <v>0.50437686063049014</v>
      </c>
      <c r="I547" s="5">
        <f>D547/(A546+D547)</f>
        <v>0.51364509543850734</v>
      </c>
      <c r="J547" s="5">
        <f>-A545*D547/(A546+D547)^2</f>
        <v>-3.4294228546207152E-2</v>
      </c>
      <c r="L547" s="5">
        <v>4.3218312272789855E-3</v>
      </c>
      <c r="N547" s="5">
        <v>-1.1954481403622839</v>
      </c>
    </row>
    <row r="548" spans="1:16" x14ac:dyDescent="0.45">
      <c r="D548" s="5">
        <v>282.10000000000002</v>
      </c>
      <c r="E548" s="5">
        <v>16.388000000000002</v>
      </c>
      <c r="F548" s="5">
        <f>D548*A545/(A546+D548)</f>
        <v>16.74097686025268</v>
      </c>
      <c r="G548" s="5">
        <f t="shared" si="36"/>
        <v>-0.35297686025267794</v>
      </c>
      <c r="I548" s="5">
        <f>D548/(A546+D548)</f>
        <v>0.56771206215382641</v>
      </c>
      <c r="J548" s="5">
        <f>-A545*D548/(A546+D548)^2</f>
        <v>-3.3690373965982061E-2</v>
      </c>
    </row>
    <row r="549" spans="1:16" x14ac:dyDescent="0.45">
      <c r="D549" s="5">
        <v>351.18</v>
      </c>
      <c r="E549" s="5">
        <v>17.123000000000001</v>
      </c>
      <c r="F549" s="5">
        <f>D549*A545/(A546+D549)</f>
        <v>18.296841449962965</v>
      </c>
      <c r="G549" s="5">
        <f t="shared" si="36"/>
        <v>-1.1738414499629641</v>
      </c>
      <c r="I549" s="5">
        <f>D549/(A546+D549)</f>
        <v>0.62047380371943861</v>
      </c>
      <c r="J549" s="5">
        <f>-A545*D549/(A546+D549)^2</f>
        <v>-3.2327327326470784E-2</v>
      </c>
    </row>
    <row r="550" spans="1:16" x14ac:dyDescent="0.45">
      <c r="D550" s="5">
        <v>427.38</v>
      </c>
      <c r="E550" s="5">
        <v>17.756</v>
      </c>
      <c r="F550" s="5">
        <f>D550*A545/(A546+D550)</f>
        <v>19.62481067353735</v>
      </c>
      <c r="G550" s="5">
        <f t="shared" si="36"/>
        <v>-1.8688106735373502</v>
      </c>
      <c r="I550" s="5">
        <f>D550/(A546+D550)</f>
        <v>0.66550726578593167</v>
      </c>
      <c r="J550" s="5">
        <f>-A545*D550/(A546+D550)^2</f>
        <v>-3.0559347870542396E-2</v>
      </c>
    </row>
    <row r="551" spans="1:16" x14ac:dyDescent="0.45">
      <c r="D551" s="5">
        <v>514.78</v>
      </c>
      <c r="E551" s="5">
        <v>18.236000000000001</v>
      </c>
      <c r="F551" s="5">
        <f>D551*A545/(A546+D551)</f>
        <v>20.806419729901851</v>
      </c>
      <c r="G551" s="5">
        <f t="shared" si="36"/>
        <v>-2.5704197299018503</v>
      </c>
      <c r="I551" s="5">
        <f>D551/(A546+D551)</f>
        <v>0.70557743132334483</v>
      </c>
      <c r="J551" s="5">
        <f>-A545*D551/(A546+D551)^2</f>
        <v>-2.8518085761023177E-2</v>
      </c>
    </row>
    <row r="552" spans="1:16" x14ac:dyDescent="0.45">
      <c r="D552" s="5">
        <v>574.02</v>
      </c>
      <c r="E552" s="5">
        <v>18.923999999999999</v>
      </c>
      <c r="F552" s="5">
        <f>D552*A545/(A546+D552)</f>
        <v>21.458434072309029</v>
      </c>
      <c r="G552" s="5">
        <f t="shared" si="36"/>
        <v>-2.5344340723090291</v>
      </c>
      <c r="I552" s="5">
        <f>D552/(A546+D552)</f>
        <v>0.72768823226236867</v>
      </c>
      <c r="J552" s="5">
        <f>-A545*D552/(A546+D552)^2</f>
        <v>-2.7202971947313925E-2</v>
      </c>
    </row>
    <row r="553" spans="1:16" x14ac:dyDescent="0.45">
      <c r="D553" s="5">
        <v>747.35</v>
      </c>
      <c r="E553" s="5">
        <v>20.062000000000001</v>
      </c>
      <c r="F553" s="5">
        <f>D553*A545/(A546+D553)</f>
        <v>22.905029055492086</v>
      </c>
      <c r="G553" s="5">
        <f t="shared" si="36"/>
        <v>-2.8430290554920852</v>
      </c>
      <c r="I553" s="5">
        <f>D553/(A546+D553)</f>
        <v>0.77674447478989328</v>
      </c>
      <c r="J553" s="5">
        <f>-A545*D553/(A546+D553)^2</f>
        <v>-2.3805920604476408E-2</v>
      </c>
    </row>
    <row r="554" spans="1:16" x14ac:dyDescent="0.45">
      <c r="G554" s="15">
        <f t="array" ref="G554">SUM(G542:G553^2)</f>
        <v>37.004782185715193</v>
      </c>
    </row>
    <row r="556" spans="1:16" ht="20.65" x14ac:dyDescent="0.55000000000000004">
      <c r="D556" s="12" t="s">
        <v>1</v>
      </c>
      <c r="E556" s="12" t="s">
        <v>0</v>
      </c>
      <c r="F556" s="13" t="s">
        <v>39</v>
      </c>
      <c r="G556" s="13" t="s">
        <v>47</v>
      </c>
      <c r="I556" s="37" t="s">
        <v>45</v>
      </c>
      <c r="J556" s="37"/>
      <c r="L556" s="37" t="s">
        <v>48</v>
      </c>
      <c r="M556" s="37"/>
      <c r="O556" s="37" t="s">
        <v>49</v>
      </c>
      <c r="P556" s="37"/>
    </row>
    <row r="557" spans="1:16" x14ac:dyDescent="0.45">
      <c r="D557" s="5">
        <v>14.13</v>
      </c>
      <c r="E557" s="5">
        <v>0.08</v>
      </c>
      <c r="F557" s="5">
        <f>D557*A560/(A561+D557)</f>
        <v>1.8238700658202618</v>
      </c>
      <c r="G557" s="5">
        <f>(E557-F557)</f>
        <v>-1.7438700658202617</v>
      </c>
      <c r="I557" s="5">
        <f>D557/(A561+D557)</f>
        <v>6.2044060728596973E-2</v>
      </c>
      <c r="J557" s="5">
        <f>-A560*D557/(A561+D557)^2</f>
        <v>-8.0085141631155328E-3</v>
      </c>
      <c r="L557" s="5">
        <f t="array" ref="L557:M558">MMULT(TRANSPOSE(I557:J568),I557:J568)</f>
        <v>3.4888259170649287</v>
      </c>
      <c r="M557" s="5">
        <v>-0.17343237145784493</v>
      </c>
      <c r="O557" s="5">
        <f t="array" ref="O557:P558">MINVERSE(L557:M558)</f>
        <v>2.4934668053849967</v>
      </c>
      <c r="P557" s="5">
        <v>44.393509408015454</v>
      </c>
    </row>
    <row r="558" spans="1:16" x14ac:dyDescent="0.45">
      <c r="D558" s="5">
        <v>44.09</v>
      </c>
      <c r="E558" s="5">
        <v>2.9020000000000001</v>
      </c>
      <c r="F558" s="5">
        <f>D558*A560/(A561+D558)</f>
        <v>5.0294099448817882</v>
      </c>
      <c r="G558" s="5">
        <f t="shared" ref="G558:G568" si="37">(E558-F558)</f>
        <v>-2.127409944881788</v>
      </c>
      <c r="I558" s="5">
        <f>D558/(A561+D558)</f>
        <v>0.17108949913540963</v>
      </c>
      <c r="J558" s="5">
        <f>-A560*D558/(A561+D558)^2</f>
        <v>-1.9516426137819759E-2</v>
      </c>
      <c r="L558" s="5">
        <v>-0.17343237145784493</v>
      </c>
      <c r="M558" s="5">
        <v>9.7412407123473824E-3</v>
      </c>
      <c r="O558" s="5">
        <v>44.393509408015454</v>
      </c>
      <c r="P558" s="5">
        <v>893.03527865209423</v>
      </c>
    </row>
    <row r="559" spans="1:16" x14ac:dyDescent="0.45">
      <c r="A559" s="16" t="s">
        <v>46</v>
      </c>
      <c r="D559" s="5">
        <v>75.25</v>
      </c>
      <c r="E559" s="5">
        <v>7.6950000000000003</v>
      </c>
      <c r="F559" s="5">
        <f>D559*A560/(A561+D559)</f>
        <v>7.6579178670469386</v>
      </c>
      <c r="G559" s="5">
        <f t="shared" si="37"/>
        <v>3.7082132953061731E-2</v>
      </c>
      <c r="I559" s="5">
        <f>D559/(A561+D559)</f>
        <v>0.26050557553505616</v>
      </c>
      <c r="J559" s="5">
        <f>-A560*D559/(A561+D559)^2</f>
        <v>-2.6510701679139565E-2</v>
      </c>
    </row>
    <row r="560" spans="1:16" ht="20.65" x14ac:dyDescent="0.55000000000000004">
      <c r="A560" s="5">
        <f>A545+N546</f>
        <v>29.396368393721442</v>
      </c>
      <c r="D560" s="5">
        <v>122.04</v>
      </c>
      <c r="E560" s="5">
        <v>11.87</v>
      </c>
      <c r="F560" s="5">
        <f>D560*A560/(A561+D560)</f>
        <v>10.688270671456472</v>
      </c>
      <c r="G560" s="5">
        <f t="shared" si="37"/>
        <v>1.1817293285435273</v>
      </c>
      <c r="I560" s="5">
        <f>D560/(A561+D560)</f>
        <v>0.36359153376712006</v>
      </c>
      <c r="J560" s="5">
        <f>-A560*D560/(A561+D560)^2</f>
        <v>-3.1843368786897613E-2</v>
      </c>
      <c r="L560" s="14" t="s">
        <v>50</v>
      </c>
      <c r="N560" s="14" t="s">
        <v>51</v>
      </c>
    </row>
    <row r="561" spans="1:16" x14ac:dyDescent="0.45">
      <c r="A561" s="5">
        <f>A546+N547</f>
        <v>213.61137982053916</v>
      </c>
      <c r="D561" s="5">
        <v>172.74</v>
      </c>
      <c r="E561" s="5">
        <v>14.452</v>
      </c>
      <c r="F561" s="5">
        <f>D561*A560/(A561+D561)</f>
        <v>13.143291163319123</v>
      </c>
      <c r="G561" s="5">
        <f t="shared" si="37"/>
        <v>1.3087088366808768</v>
      </c>
      <c r="I561" s="5">
        <f>D561/(A561+D561)</f>
        <v>0.4471059481662471</v>
      </c>
      <c r="J561" s="5">
        <f>-A560*D561/(A561+D561)^2</f>
        <v>-3.4019009248586619E-2</v>
      </c>
      <c r="L561" s="5">
        <f t="array" ref="L561:L562">MMULT(TRANSPOSE(I557:J564),G557:G564)</f>
        <v>-9.7025867896769036E-2</v>
      </c>
      <c r="N561" s="5">
        <f t="array" ref="N561:N562">MMULT(O557:P558,L561:L562)</f>
        <v>-7.8144216529458466E-2</v>
      </c>
    </row>
    <row r="562" spans="1:16" x14ac:dyDescent="0.45">
      <c r="D562" s="5">
        <v>226.86</v>
      </c>
      <c r="E562" s="5">
        <v>15.651</v>
      </c>
      <c r="F562" s="5">
        <f>D562*A560/(A561+D562)</f>
        <v>15.14028025275271</v>
      </c>
      <c r="G562" s="5">
        <f t="shared" si="37"/>
        <v>0.51071974724728975</v>
      </c>
      <c r="I562" s="5">
        <f>D562/(A561+D562)</f>
        <v>0.51503913850754479</v>
      </c>
      <c r="J562" s="5">
        <f>-A560*D562/(A561+D562)^2</f>
        <v>-3.4372903544655498E-2</v>
      </c>
      <c r="L562" s="5">
        <v>3.6894259210161137E-3</v>
      </c>
      <c r="N562" s="5">
        <v>-1.0125312738551959</v>
      </c>
    </row>
    <row r="563" spans="1:16" x14ac:dyDescent="0.45">
      <c r="D563" s="5">
        <v>282.10000000000002</v>
      </c>
      <c r="E563" s="5">
        <v>16.388000000000002</v>
      </c>
      <c r="F563" s="5">
        <f>D563*A560/(A561+D563)</f>
        <v>16.728919007005661</v>
      </c>
      <c r="G563" s="5">
        <f t="shared" si="37"/>
        <v>-0.34091900700565958</v>
      </c>
      <c r="I563" s="5">
        <f>D563/(A561+D563)</f>
        <v>0.56908114577100855</v>
      </c>
      <c r="J563" s="5">
        <f>-A560*D563/(A561+D563)^2</f>
        <v>-3.3747296689178245E-2</v>
      </c>
    </row>
    <row r="564" spans="1:16" x14ac:dyDescent="0.45">
      <c r="D564" s="5">
        <v>351.18</v>
      </c>
      <c r="E564" s="5">
        <v>17.123000000000001</v>
      </c>
      <c r="F564" s="5">
        <f>D564*A560/(A561+D564)</f>
        <v>18.27828295783716</v>
      </c>
      <c r="G564" s="5">
        <f t="shared" si="37"/>
        <v>-1.1552829578371586</v>
      </c>
      <c r="I564" s="5">
        <f>D564/(A561+D564)</f>
        <v>0.62178711033370659</v>
      </c>
      <c r="J564" s="5">
        <f>-A560*D564/(A561+D564)^2</f>
        <v>-3.2362892938707796E-2</v>
      </c>
    </row>
    <row r="565" spans="1:16" x14ac:dyDescent="0.45">
      <c r="D565" s="5">
        <v>427.38</v>
      </c>
      <c r="E565" s="5">
        <v>17.756</v>
      </c>
      <c r="F565" s="5">
        <f>D565*A560/(A561+D565)</f>
        <v>19.599982651289476</v>
      </c>
      <c r="G565" s="5">
        <f t="shared" si="37"/>
        <v>-1.8439826512894761</v>
      </c>
      <c r="I565" s="5">
        <f>D565/(A561+D565)</f>
        <v>0.66674843602367206</v>
      </c>
      <c r="J565" s="5">
        <f>-A560*D565/(A561+D565)^2</f>
        <v>-3.0577607232061311E-2</v>
      </c>
    </row>
    <row r="566" spans="1:16" x14ac:dyDescent="0.45">
      <c r="D566" s="5">
        <v>514.78</v>
      </c>
      <c r="E566" s="5">
        <v>18.236000000000001</v>
      </c>
      <c r="F566" s="5">
        <f>D566*A560/(A561+D566)</f>
        <v>20.775455257925081</v>
      </c>
      <c r="G566" s="5">
        <f t="shared" si="37"/>
        <v>-2.5394552579250806</v>
      </c>
      <c r="I566" s="5">
        <f>D566/(A561+D566)</f>
        <v>0.70673543682907303</v>
      </c>
      <c r="J566" s="5">
        <f>-A560*D566/(A561+D566)^2</f>
        <v>-2.8522379360178221E-2</v>
      </c>
    </row>
    <row r="567" spans="1:16" x14ac:dyDescent="0.45">
      <c r="D567" s="5">
        <v>574.02</v>
      </c>
      <c r="E567" s="5">
        <v>18.923999999999999</v>
      </c>
      <c r="F567" s="5">
        <f>D567*A560/(A561+D567)</f>
        <v>21.423858695432788</v>
      </c>
      <c r="G567" s="5">
        <f t="shared" si="37"/>
        <v>-2.4998586954327884</v>
      </c>
      <c r="I567" s="5">
        <f>D567/(A561+D567)</f>
        <v>0.72879270012171149</v>
      </c>
      <c r="J567" s="5">
        <f>-A560*D567/(A561+D567)^2</f>
        <v>-2.7200362053012905E-2</v>
      </c>
    </row>
    <row r="568" spans="1:16" x14ac:dyDescent="0.45">
      <c r="D568" s="5">
        <v>747.35</v>
      </c>
      <c r="E568" s="5">
        <v>20.062000000000001</v>
      </c>
      <c r="F568" s="5">
        <f>D568*A560/(A561+D568)</f>
        <v>22.86187185082353</v>
      </c>
      <c r="G568" s="5">
        <f t="shared" si="37"/>
        <v>-2.7998718508235285</v>
      </c>
      <c r="I568" s="5">
        <f>D568/(A561+D568)</f>
        <v>0.77771075476474261</v>
      </c>
      <c r="J568" s="5">
        <f>-A560*D568/(A561+D568)^2</f>
        <v>-2.3790625025006742E-2</v>
      </c>
    </row>
    <row r="569" spans="1:16" x14ac:dyDescent="0.45">
      <c r="G569" s="15">
        <f t="array" ref="G569">SUM(G557:G568^2)</f>
        <v>36.326954035436628</v>
      </c>
    </row>
    <row r="571" spans="1:16" ht="20.65" x14ac:dyDescent="0.55000000000000004">
      <c r="D571" s="12" t="s">
        <v>1</v>
      </c>
      <c r="E571" s="12" t="s">
        <v>0</v>
      </c>
      <c r="F571" s="13" t="s">
        <v>39</v>
      </c>
      <c r="G571" s="13" t="s">
        <v>47</v>
      </c>
      <c r="I571" s="37" t="s">
        <v>45</v>
      </c>
      <c r="J571" s="37"/>
      <c r="L571" s="37" t="s">
        <v>48</v>
      </c>
      <c r="M571" s="37"/>
      <c r="O571" s="37" t="s">
        <v>49</v>
      </c>
      <c r="P571" s="37"/>
    </row>
    <row r="572" spans="1:16" x14ac:dyDescent="0.45">
      <c r="D572" s="5">
        <v>14.13</v>
      </c>
      <c r="E572" s="5">
        <v>0.08</v>
      </c>
      <c r="F572" s="5">
        <f>D572*A575/(A576+D572)</f>
        <v>1.8271451131126104</v>
      </c>
      <c r="G572" s="5">
        <f>(E572-F572)</f>
        <v>-1.7471451131126103</v>
      </c>
      <c r="I572" s="5">
        <f>D572/(A576+D572)</f>
        <v>6.2321138622510153E-2</v>
      </c>
      <c r="J572" s="5">
        <f>-A575*D572/(A576+D572)^2</f>
        <v>-8.0587235582259709E-3</v>
      </c>
      <c r="L572" s="5">
        <f t="array" ref="L572:M573">MMULT(TRANSPOSE(I572:J583),I572:J583)</f>
        <v>3.5008081316724153</v>
      </c>
      <c r="M572" s="5">
        <v>-0.17397967759700431</v>
      </c>
      <c r="O572" s="5">
        <f t="array" ref="O572:P573">MINVERSE(L572:M573)</f>
        <v>2.4732883020162952</v>
      </c>
      <c r="P572" s="5">
        <v>44.019553924042775</v>
      </c>
    </row>
    <row r="573" spans="1:16" x14ac:dyDescent="0.45">
      <c r="D573" s="5">
        <v>44.09</v>
      </c>
      <c r="E573" s="5">
        <v>2.9020000000000001</v>
      </c>
      <c r="F573" s="5">
        <f>D573*A575/(A576+D573)</f>
        <v>5.0358264930130074</v>
      </c>
      <c r="G573" s="5">
        <f t="shared" ref="G573:G583" si="38">(E573-F573)</f>
        <v>-2.1338264930130073</v>
      </c>
      <c r="I573" s="5">
        <f>D573/(A576+D573)</f>
        <v>0.17176437640212236</v>
      </c>
      <c r="J573" s="5">
        <f>-A575*D573/(A576+D573)^2</f>
        <v>-1.9618407739661281E-2</v>
      </c>
      <c r="L573" s="5">
        <v>-0.17397967759700431</v>
      </c>
      <c r="M573" s="5">
        <v>9.7752444773006493E-3</v>
      </c>
      <c r="O573" s="5">
        <v>44.019553924042775</v>
      </c>
      <c r="P573" s="5">
        <v>885.75869583364943</v>
      </c>
    </row>
    <row r="574" spans="1:16" x14ac:dyDescent="0.45">
      <c r="A574" s="16" t="s">
        <v>46</v>
      </c>
      <c r="D574" s="5">
        <v>75.25</v>
      </c>
      <c r="E574" s="5">
        <v>7.6950000000000003</v>
      </c>
      <c r="F574" s="5">
        <f>D574*A575/(A576+D574)</f>
        <v>7.6644265921942392</v>
      </c>
      <c r="G574" s="5">
        <f t="shared" si="38"/>
        <v>3.0573407805761121E-2</v>
      </c>
      <c r="I574" s="5">
        <f>D574/(A576+D574)</f>
        <v>0.26142192466611791</v>
      </c>
      <c r="J574" s="5">
        <f>-A575*D574/(A576+D574)^2</f>
        <v>-2.6626566793270343E-2</v>
      </c>
    </row>
    <row r="575" spans="1:16" ht="20.65" x14ac:dyDescent="0.55000000000000004">
      <c r="A575" s="5">
        <f>A560+N561</f>
        <v>29.318224177191983</v>
      </c>
      <c r="D575" s="5">
        <v>122.04</v>
      </c>
      <c r="E575" s="5">
        <v>11.87</v>
      </c>
      <c r="F575" s="5">
        <f>D575*A575/(A576+D575)</f>
        <v>10.69211209076151</v>
      </c>
      <c r="G575" s="5">
        <f t="shared" si="38"/>
        <v>1.1778879092384891</v>
      </c>
      <c r="I575" s="5">
        <f>D575/(A576+D575)</f>
        <v>0.36469166843602369</v>
      </c>
      <c r="J575" s="5">
        <f>-A575*D575/(A576+D575)^2</f>
        <v>-3.1951197947269722E-2</v>
      </c>
      <c r="L575" s="14" t="s">
        <v>50</v>
      </c>
      <c r="N575" s="14" t="s">
        <v>51</v>
      </c>
    </row>
    <row r="576" spans="1:16" x14ac:dyDescent="0.45">
      <c r="A576" s="5">
        <f>A561+N562</f>
        <v>212.59884854668397</v>
      </c>
      <c r="D576" s="5">
        <v>172.74</v>
      </c>
      <c r="E576" s="5">
        <v>14.452</v>
      </c>
      <c r="F576" s="5">
        <f>D576*A575/(A576+D576)</f>
        <v>13.142796433499452</v>
      </c>
      <c r="G576" s="5">
        <f t="shared" si="38"/>
        <v>1.3092035665005479</v>
      </c>
      <c r="I576" s="5">
        <f>D576/(A576+D576)</f>
        <v>0.44828078106189828</v>
      </c>
      <c r="J576" s="5">
        <f>-A575*D576/(A576+D576)^2</f>
        <v>-3.4107115031531E-2</v>
      </c>
      <c r="L576" s="5">
        <f t="array" ref="L576:L577">MMULT(TRANSPOSE(I572:J579),G572:G579)</f>
        <v>-8.276656700999907E-2</v>
      </c>
      <c r="N576" s="5">
        <f t="array" ref="N576:N577">MMULT(O572:P573,L576:L577)</f>
        <v>-6.6253574117507874E-2</v>
      </c>
    </row>
    <row r="577" spans="1:16" x14ac:dyDescent="0.45">
      <c r="D577" s="5">
        <v>226.86</v>
      </c>
      <c r="E577" s="5">
        <v>15.651</v>
      </c>
      <c r="F577" s="5">
        <f>D577*A575/(A576+D577)</f>
        <v>15.134824020118051</v>
      </c>
      <c r="G577" s="5">
        <f t="shared" si="38"/>
        <v>0.51617597988194852</v>
      </c>
      <c r="I577" s="5">
        <f>D577/(A576+D577)</f>
        <v>0.51622580988012701</v>
      </c>
      <c r="J577" s="5">
        <f>-A575*D577/(A576+D577)^2</f>
        <v>-3.4439684330329901E-2</v>
      </c>
      <c r="L577" s="5">
        <v>3.1452387751423894E-3</v>
      </c>
      <c r="N577" s="5">
        <v>-0.85742476404900625</v>
      </c>
    </row>
    <row r="578" spans="1:16" x14ac:dyDescent="0.45">
      <c r="D578" s="5">
        <v>282.10000000000002</v>
      </c>
      <c r="E578" s="5">
        <v>16.388000000000002</v>
      </c>
      <c r="F578" s="5">
        <f>D578*A575/(A576+D578)</f>
        <v>16.718597717951571</v>
      </c>
      <c r="G578" s="5">
        <f t="shared" si="38"/>
        <v>-0.33059771795156934</v>
      </c>
      <c r="I578" s="5">
        <f>D578/(A576+D578)</f>
        <v>0.57024591997484442</v>
      </c>
      <c r="J578" s="5">
        <f>-A575*D578/(A576+D578)^2</f>
        <v>-3.3795505623405268E-2</v>
      </c>
    </row>
    <row r="579" spans="1:16" x14ac:dyDescent="0.45">
      <c r="D579" s="5">
        <v>351.18</v>
      </c>
      <c r="E579" s="5">
        <v>17.123000000000001</v>
      </c>
      <c r="F579" s="5">
        <f>D579*A575/(A576+D579)</f>
        <v>18.262433919057742</v>
      </c>
      <c r="G579" s="5">
        <f t="shared" si="38"/>
        <v>-1.1394339190577405</v>
      </c>
      <c r="I579" s="5">
        <f>D579/(A576+D579)</f>
        <v>0.62290382284698353</v>
      </c>
      <c r="J579" s="5">
        <f>-A575*D579/(A576+D579)^2</f>
        <v>-3.2392903646766578E-2</v>
      </c>
    </row>
    <row r="580" spans="1:16" x14ac:dyDescent="0.45">
      <c r="D580" s="5">
        <v>427.38</v>
      </c>
      <c r="E580" s="5">
        <v>17.756</v>
      </c>
      <c r="F580" s="5">
        <f>D580*A575/(A576+D580)</f>
        <v>19.57880745168767</v>
      </c>
      <c r="G580" s="5">
        <f t="shared" si="38"/>
        <v>-1.8228074516876696</v>
      </c>
      <c r="I580" s="5">
        <f>D580/(A576+D580)</f>
        <v>0.66780332032930356</v>
      </c>
      <c r="J580" s="5">
        <f>-A575*D580/(A576+D580)^2</f>
        <v>-3.0592897712399116E-2</v>
      </c>
    </row>
    <row r="581" spans="1:16" x14ac:dyDescent="0.45">
      <c r="D581" s="5">
        <v>514.78</v>
      </c>
      <c r="E581" s="5">
        <v>18.236000000000001</v>
      </c>
      <c r="F581" s="5">
        <f>D581*A575/(A576+D581)</f>
        <v>20.749071095605608</v>
      </c>
      <c r="G581" s="5">
        <f t="shared" si="38"/>
        <v>-2.513071095605607</v>
      </c>
      <c r="I581" s="5">
        <f>D581/(A576+D581)</f>
        <v>0.707719231908571</v>
      </c>
      <c r="J581" s="5">
        <f>-A575*D581/(A576+D581)^2</f>
        <v>-2.8525810362870222E-2</v>
      </c>
    </row>
    <row r="582" spans="1:16" x14ac:dyDescent="0.45">
      <c r="D582" s="5">
        <v>574.02</v>
      </c>
      <c r="E582" s="5">
        <v>18.923999999999999</v>
      </c>
      <c r="F582" s="5">
        <f>D582*A575/(A576+D582)</f>
        <v>21.394411122088652</v>
      </c>
      <c r="G582" s="5">
        <f t="shared" si="38"/>
        <v>-2.4704111220886524</v>
      </c>
      <c r="I582" s="5">
        <f>D582/(A576+D582)</f>
        <v>0.72973079790870699</v>
      </c>
      <c r="J582" s="5">
        <f>-A575*D582/(A576+D582)^2</f>
        <v>-2.7197938571667652E-2</v>
      </c>
    </row>
    <row r="583" spans="1:16" x14ac:dyDescent="0.45">
      <c r="D583" s="5">
        <v>747.35</v>
      </c>
      <c r="E583" s="5">
        <v>20.062000000000001</v>
      </c>
      <c r="F583" s="5">
        <f>D583*A575/(A576+D583)</f>
        <v>22.825148310763208</v>
      </c>
      <c r="G583" s="5">
        <f t="shared" si="38"/>
        <v>-2.7631483107632064</v>
      </c>
      <c r="I583" s="5">
        <f>D583/(A576+D583)</f>
        <v>0.77853106562026897</v>
      </c>
      <c r="J583" s="5">
        <f>-A575*D583/(A576+D583)^2</f>
        <v>-2.3777463085996067E-2</v>
      </c>
    </row>
    <row r="584" spans="1:16" x14ac:dyDescent="0.45">
      <c r="G584" s="15">
        <f t="array" ref="G584">SUM(G572:G583^2)</f>
        <v>35.758215373220793</v>
      </c>
    </row>
    <row r="586" spans="1:16" ht="20.65" x14ac:dyDescent="0.55000000000000004">
      <c r="D586" s="12" t="s">
        <v>1</v>
      </c>
      <c r="E586" s="12" t="s">
        <v>0</v>
      </c>
      <c r="F586" s="13" t="s">
        <v>39</v>
      </c>
      <c r="G586" s="13" t="s">
        <v>47</v>
      </c>
      <c r="I586" s="37" t="s">
        <v>45</v>
      </c>
      <c r="J586" s="37"/>
      <c r="L586" s="37" t="s">
        <v>48</v>
      </c>
      <c r="M586" s="37"/>
      <c r="O586" s="37" t="s">
        <v>49</v>
      </c>
      <c r="P586" s="37"/>
    </row>
    <row r="587" spans="1:16" x14ac:dyDescent="0.45">
      <c r="D587" s="5">
        <v>14.13</v>
      </c>
      <c r="E587" s="5">
        <v>0.08</v>
      </c>
      <c r="F587" s="5">
        <f>D587*A590/(A591+D587)</f>
        <v>1.8299364200192343</v>
      </c>
      <c r="G587" s="5">
        <f>(E587-F587)</f>
        <v>-1.7499364200192342</v>
      </c>
      <c r="I587" s="5">
        <f>D587/(A591+D587)</f>
        <v>6.2557714310942938E-2</v>
      </c>
      <c r="J587" s="5">
        <f>-A590*D587/(A591+D587)^2</f>
        <v>-8.10167301986928E-3</v>
      </c>
      <c r="L587" s="5">
        <f t="array" ref="L587:M588">MMULT(TRANSPOSE(I587:J598),I587:J598)</f>
        <v>3.5110095056795307</v>
      </c>
      <c r="M587" s="5">
        <v>-0.17444543148293981</v>
      </c>
      <c r="O587" s="5">
        <f t="array" ref="O587:P588">MINVERSE(L587:M588)</f>
        <v>2.4562846327749126</v>
      </c>
      <c r="P587" s="5">
        <v>43.704433125684233</v>
      </c>
    </row>
    <row r="588" spans="1:16" x14ac:dyDescent="0.45">
      <c r="D588" s="5">
        <v>44.09</v>
      </c>
      <c r="E588" s="5">
        <v>2.9020000000000001</v>
      </c>
      <c r="F588" s="5">
        <f>D588*A590/(A591+D588)</f>
        <v>5.0412860344527219</v>
      </c>
      <c r="G588" s="5">
        <f t="shared" ref="G588:G598" si="39">(E588-F588)</f>
        <v>-2.1392860344527218</v>
      </c>
      <c r="I588" s="5">
        <f>D588/(A591+D588)</f>
        <v>0.17234004856831311</v>
      </c>
      <c r="J588" s="5">
        <f>-A590*D588/(A591+D588)^2</f>
        <v>-1.9705499660338868E-2</v>
      </c>
      <c r="L588" s="5">
        <v>-0.17444543148293981</v>
      </c>
      <c r="M588" s="5">
        <v>9.8042144003355185E-3</v>
      </c>
      <c r="O588" s="5">
        <v>43.704433125684233</v>
      </c>
      <c r="P588" s="5">
        <v>879.6256734279641</v>
      </c>
    </row>
    <row r="589" spans="1:16" x14ac:dyDescent="0.45">
      <c r="A589" s="16" t="s">
        <v>46</v>
      </c>
      <c r="D589" s="5">
        <v>75.25</v>
      </c>
      <c r="E589" s="5">
        <v>7.6950000000000003</v>
      </c>
      <c r="F589" s="5">
        <f>D589*A590/(A591+D589)</f>
        <v>7.6699531953558795</v>
      </c>
      <c r="G589" s="5">
        <f t="shared" si="39"/>
        <v>2.504680464412079E-2</v>
      </c>
      <c r="I589" s="5">
        <f>D589/(A591+D589)</f>
        <v>0.26220295717614805</v>
      </c>
      <c r="J589" s="5">
        <f>-A590*D589/(A591+D589)^2</f>
        <v>-2.6725374208969536E-2</v>
      </c>
    </row>
    <row r="590" spans="1:16" ht="20.65" x14ac:dyDescent="0.55000000000000004">
      <c r="A590" s="5">
        <f>A575+N576</f>
        <v>29.251970603074476</v>
      </c>
      <c r="D590" s="5">
        <v>122.04</v>
      </c>
      <c r="E590" s="5">
        <v>11.87</v>
      </c>
      <c r="F590" s="5">
        <f>D590*A590/(A591+D590)</f>
        <v>10.695354019233871</v>
      </c>
      <c r="G590" s="5">
        <f t="shared" si="39"/>
        <v>1.1746459807661278</v>
      </c>
      <c r="I590" s="5">
        <f>D590/(A591+D590)</f>
        <v>0.36562849608873038</v>
      </c>
      <c r="J590" s="5">
        <f>-A590*D590/(A591+D590)^2</f>
        <v>-3.2042987587586343E-2</v>
      </c>
      <c r="L590" s="14" t="s">
        <v>50</v>
      </c>
      <c r="N590" s="14" t="s">
        <v>51</v>
      </c>
    </row>
    <row r="591" spans="1:16" x14ac:dyDescent="0.45">
      <c r="A591" s="5">
        <f>A576+N577</f>
        <v>211.74142378263497</v>
      </c>
      <c r="D591" s="5">
        <v>172.74</v>
      </c>
      <c r="E591" s="5">
        <v>14.452</v>
      </c>
      <c r="F591" s="5">
        <f>D591*A590/(A591+D591)</f>
        <v>13.142339497868097</v>
      </c>
      <c r="G591" s="5">
        <f t="shared" si="39"/>
        <v>1.3096605021319032</v>
      </c>
      <c r="I591" s="5">
        <f>D591/(A591+D591)</f>
        <v>0.44928048356806405</v>
      </c>
      <c r="J591" s="5">
        <f>-A590*D591/(A591+D591)^2</f>
        <v>-3.4181988218234607E-2</v>
      </c>
      <c r="L591" s="5">
        <f t="array" ref="L591:L592">MMULT(TRANSPOSE(I587:J594),G587:G594)</f>
        <v>-7.0513291020370628E-2</v>
      </c>
      <c r="N591" s="5">
        <f t="array" ref="N591:N592">MMULT(O587:P588,L591:L592)</f>
        <v>-5.6152581691533254E-2</v>
      </c>
    </row>
    <row r="592" spans="1:16" x14ac:dyDescent="0.45">
      <c r="D592" s="5">
        <v>226.86</v>
      </c>
      <c r="E592" s="5">
        <v>15.651</v>
      </c>
      <c r="F592" s="5">
        <f>D592*A590/(A591+D592)</f>
        <v>15.130142519332631</v>
      </c>
      <c r="G592" s="5">
        <f t="shared" si="39"/>
        <v>0.52085748066736848</v>
      </c>
      <c r="I592" s="5">
        <f>D592/(A591+D592)</f>
        <v>0.51723498305930904</v>
      </c>
      <c r="J592" s="5">
        <f>-A590*D592/(A591+D592)^2</f>
        <v>-3.4496336990531361E-2</v>
      </c>
      <c r="L592" s="5">
        <v>2.678175257681159E-3</v>
      </c>
      <c r="N592" s="5">
        <v>-0.72595169727579778</v>
      </c>
    </row>
    <row r="593" spans="1:16" x14ac:dyDescent="0.45">
      <c r="D593" s="5">
        <v>282.10000000000002</v>
      </c>
      <c r="E593" s="5">
        <v>16.388000000000002</v>
      </c>
      <c r="F593" s="5">
        <f>D593*A590/(A591+D593)</f>
        <v>16.709778705723625</v>
      </c>
      <c r="G593" s="5">
        <f t="shared" si="39"/>
        <v>-0.32177870572362366</v>
      </c>
      <c r="I593" s="5">
        <f>D593/(A591+D593)</f>
        <v>0.57123600089928206</v>
      </c>
      <c r="J593" s="5">
        <f>-A590*D593/(A591+D593)^2</f>
        <v>-3.383632457911926E-2</v>
      </c>
    </row>
    <row r="594" spans="1:16" x14ac:dyDescent="0.45">
      <c r="D594" s="5">
        <v>351.18</v>
      </c>
      <c r="E594" s="5">
        <v>17.123000000000001</v>
      </c>
      <c r="F594" s="5">
        <f>D594*A590/(A591+D594)</f>
        <v>18.248918236862789</v>
      </c>
      <c r="G594" s="5">
        <f t="shared" si="39"/>
        <v>-1.1259182368627876</v>
      </c>
      <c r="I594" s="5">
        <f>D594/(A591+D594)</f>
        <v>0.62385261097400291</v>
      </c>
      <c r="J594" s="5">
        <f>-A590*D594/(A591+D594)^2</f>
        <v>-3.2418233639495267E-2</v>
      </c>
    </row>
    <row r="595" spans="1:16" x14ac:dyDescent="0.45">
      <c r="D595" s="5">
        <v>427.38</v>
      </c>
      <c r="E595" s="5">
        <v>17.756</v>
      </c>
      <c r="F595" s="5">
        <f>D595*A590/(A591+D595)</f>
        <v>19.56077003701537</v>
      </c>
      <c r="G595" s="5">
        <f t="shared" si="39"/>
        <v>-1.8047700370153699</v>
      </c>
      <c r="I595" s="5">
        <f>D595/(A591+D595)</f>
        <v>0.66869922380406976</v>
      </c>
      <c r="J595" s="5">
        <f>-A590*D595/(A591+D595)^2</f>
        <v>-3.0605717957700604E-2</v>
      </c>
    </row>
    <row r="596" spans="1:16" x14ac:dyDescent="0.45">
      <c r="D596" s="5">
        <v>514.78</v>
      </c>
      <c r="E596" s="5">
        <v>18.236000000000001</v>
      </c>
      <c r="F596" s="5">
        <f>D596*A590/(A591+D596)</f>
        <v>20.726614431615054</v>
      </c>
      <c r="G596" s="5">
        <f t="shared" si="39"/>
        <v>-2.4906144316150538</v>
      </c>
      <c r="I596" s="5">
        <f>D596/(A591+D596)</f>
        <v>0.70855446673519573</v>
      </c>
      <c r="J596" s="5">
        <f>-A590*D596/(A591+D596)^2</f>
        <v>-2.8528566058935886E-2</v>
      </c>
    </row>
    <row r="597" spans="1:16" x14ac:dyDescent="0.45">
      <c r="D597" s="5">
        <v>574.02</v>
      </c>
      <c r="E597" s="5">
        <v>18.923999999999999</v>
      </c>
      <c r="F597" s="5">
        <f>D597*A590/(A591+D597)</f>
        <v>21.369356725027728</v>
      </c>
      <c r="G597" s="5">
        <f t="shared" si="39"/>
        <v>-2.4453567250277288</v>
      </c>
      <c r="I597" s="5">
        <f>D597/(A591+D597)</f>
        <v>0.73052708191843108</v>
      </c>
      <c r="J597" s="5">
        <f>-A590*D597/(A591+D597)^2</f>
        <v>-2.7195731526442474E-2</v>
      </c>
    </row>
    <row r="598" spans="1:16" x14ac:dyDescent="0.45">
      <c r="D598" s="5">
        <v>747.35</v>
      </c>
      <c r="E598" s="5">
        <v>20.062000000000001</v>
      </c>
      <c r="F598" s="5">
        <f>D598*A590/(A591+D598)</f>
        <v>22.793927344263597</v>
      </c>
      <c r="G598" s="5">
        <f t="shared" si="39"/>
        <v>-2.7319273442635961</v>
      </c>
      <c r="I598" s="5">
        <f>D598/(A591+D598)</f>
        <v>0.77922706998303504</v>
      </c>
      <c r="J598" s="5">
        <f>-A590*D598/(A591+D598)^2</f>
        <v>-2.3766167415369913E-2</v>
      </c>
    </row>
    <row r="599" spans="1:16" x14ac:dyDescent="0.45">
      <c r="G599" s="15">
        <f t="array" ref="G599">SUM(G587:G598^2)</f>
        <v>35.28053095188713</v>
      </c>
    </row>
    <row r="601" spans="1:16" ht="20.65" x14ac:dyDescent="0.55000000000000004">
      <c r="D601" s="12" t="s">
        <v>1</v>
      </c>
      <c r="E601" s="12" t="s">
        <v>0</v>
      </c>
      <c r="F601" s="13" t="s">
        <v>39</v>
      </c>
      <c r="G601" s="13" t="s">
        <v>47</v>
      </c>
      <c r="I601" s="37" t="s">
        <v>45</v>
      </c>
      <c r="J601" s="37"/>
      <c r="L601" s="37" t="s">
        <v>48</v>
      </c>
      <c r="M601" s="37"/>
      <c r="O601" s="37" t="s">
        <v>49</v>
      </c>
      <c r="P601" s="37"/>
    </row>
    <row r="602" spans="1:16" x14ac:dyDescent="0.45">
      <c r="D602" s="5">
        <v>14.13</v>
      </c>
      <c r="E602" s="5">
        <v>0.08</v>
      </c>
      <c r="F602" s="5">
        <f>D602*A605/(A606+D602)</f>
        <v>1.8323127035205768</v>
      </c>
      <c r="G602" s="5">
        <f>(E602-F602)</f>
        <v>-1.7523127035205768</v>
      </c>
      <c r="I602" s="5">
        <f>D602/(A606+D602)</f>
        <v>6.2759423359146693E-2</v>
      </c>
      <c r="J602" s="5">
        <f>-A605*D602/(A606+D602)^2</f>
        <v>-8.138350225519498E-3</v>
      </c>
      <c r="L602" s="5">
        <f t="array" ref="L602:M603">MMULT(TRANSPOSE(I602:J613),I602:J613)</f>
        <v>3.5196861497796155</v>
      </c>
      <c r="M602" s="5">
        <v>-0.17484141961821117</v>
      </c>
      <c r="O602" s="5">
        <f t="array" ref="O602:P603">MINVERSE(L602:M603)</f>
        <v>2.4419480972978405</v>
      </c>
      <c r="P602" s="5">
        <v>43.438739591135317</v>
      </c>
    </row>
    <row r="603" spans="1:16" x14ac:dyDescent="0.45">
      <c r="D603" s="5">
        <v>44.09</v>
      </c>
      <c r="E603" s="5">
        <v>2.9020000000000001</v>
      </c>
      <c r="F603" s="5">
        <f>D603*A605/(A606+D603)</f>
        <v>5.0459271063070643</v>
      </c>
      <c r="G603" s="5">
        <f t="shared" ref="G603:G613" si="40">(E603-F603)</f>
        <v>-2.1439271063070642</v>
      </c>
      <c r="I603" s="5">
        <f>D603/(A606+D603)</f>
        <v>0.17283047533079704</v>
      </c>
      <c r="J603" s="5">
        <f>-A605*D603/(A606+D603)^2</f>
        <v>-1.9779768207475689E-2</v>
      </c>
      <c r="L603" s="5">
        <v>-0.17484141961821117</v>
      </c>
      <c r="M603" s="5">
        <v>9.828868792792364E-3</v>
      </c>
      <c r="O603" s="5">
        <v>43.438739591135324</v>
      </c>
      <c r="P603" s="5">
        <v>874.45372175917521</v>
      </c>
    </row>
    <row r="604" spans="1:16" x14ac:dyDescent="0.45">
      <c r="A604" s="16" t="s">
        <v>46</v>
      </c>
      <c r="D604" s="5">
        <v>75.25</v>
      </c>
      <c r="E604" s="5">
        <v>7.6950000000000003</v>
      </c>
      <c r="F604" s="5">
        <f>D604*A605/(A606+D604)</f>
        <v>7.6746430161649561</v>
      </c>
      <c r="G604" s="5">
        <f t="shared" si="40"/>
        <v>2.035698383504414E-2</v>
      </c>
      <c r="I604" s="5">
        <f>D604/(A606+D604)</f>
        <v>0.26286788780996195</v>
      </c>
      <c r="J604" s="5">
        <f>-A605*D604/(A606+D604)^2</f>
        <v>-2.680953088843532E-2</v>
      </c>
    </row>
    <row r="605" spans="1:16" ht="20.65" x14ac:dyDescent="0.55000000000000004">
      <c r="A605" s="5">
        <f>A590+N591</f>
        <v>29.195818021382941</v>
      </c>
      <c r="D605" s="5">
        <v>122.04</v>
      </c>
      <c r="E605" s="5">
        <v>11.87</v>
      </c>
      <c r="F605" s="5">
        <f>D605*A605/(A606+D605)</f>
        <v>10.698090648444275</v>
      </c>
      <c r="G605" s="5">
        <f t="shared" si="40"/>
        <v>1.1719093515557244</v>
      </c>
      <c r="I605" s="5">
        <f>D605/(A606+D605)</f>
        <v>0.36642544629539142</v>
      </c>
      <c r="J605" s="5">
        <f>-A605*D605/(A606+D605)^2</f>
        <v>-3.2121047528390255E-2</v>
      </c>
      <c r="L605" s="14" t="s">
        <v>50</v>
      </c>
      <c r="N605" s="14" t="s">
        <v>51</v>
      </c>
    </row>
    <row r="606" spans="1:16" x14ac:dyDescent="0.45">
      <c r="A606" s="5">
        <f>A591+N592</f>
        <v>211.01547208535916</v>
      </c>
      <c r="D606" s="5">
        <v>172.74</v>
      </c>
      <c r="E606" s="5">
        <v>14.452</v>
      </c>
      <c r="F606" s="5">
        <f>D606*A605/(A606+D606)</f>
        <v>13.141924928413543</v>
      </c>
      <c r="G606" s="5">
        <f t="shared" si="40"/>
        <v>1.3100750715864571</v>
      </c>
      <c r="I606" s="5">
        <f>D606/(A606+D606)</f>
        <v>0.45013038918068443</v>
      </c>
      <c r="J606" s="5">
        <f>-A605*D606/(A606+D606)^2</f>
        <v>-3.4245570120470796E-2</v>
      </c>
      <c r="L606" s="5">
        <f t="array" ref="L606:L607">MMULT(TRANSPOSE(I602:J609),G602:G609)</f>
        <v>-6.0009064834148917E-2</v>
      </c>
      <c r="N606" s="5">
        <f t="array" ref="N606:N607">MMULT(O602:P603,L606:L607)</f>
        <v>-4.7577378220298117E-2</v>
      </c>
    </row>
    <row r="607" spans="1:16" x14ac:dyDescent="0.45">
      <c r="D607" s="5">
        <v>226.86</v>
      </c>
      <c r="E607" s="5">
        <v>15.651</v>
      </c>
      <c r="F607" s="5">
        <f>D607*A605/(A606+D607)</f>
        <v>15.126134480169695</v>
      </c>
      <c r="G607" s="5">
        <f t="shared" si="40"/>
        <v>0.52486551983030516</v>
      </c>
      <c r="I607" s="5">
        <f>D607/(A606+D607)</f>
        <v>0.51809250451867295</v>
      </c>
      <c r="J607" s="5">
        <f>-A605*D607/(A606+D607)^2</f>
        <v>-3.4544374929548489E-2</v>
      </c>
      <c r="L607" s="5">
        <v>2.2781886491998957E-3</v>
      </c>
      <c r="N607" s="5">
        <v>-0.61454759727579433</v>
      </c>
    </row>
    <row r="608" spans="1:16" x14ac:dyDescent="0.45">
      <c r="D608" s="5">
        <v>282.10000000000002</v>
      </c>
      <c r="E608" s="5">
        <v>16.388000000000002</v>
      </c>
      <c r="F608" s="5">
        <f>D608*A605/(A606+D608)</f>
        <v>16.702254806570817</v>
      </c>
      <c r="G608" s="5">
        <f t="shared" si="40"/>
        <v>-0.3142548065708155</v>
      </c>
      <c r="I608" s="5">
        <f>D608/(A606+D608)</f>
        <v>0.57207695959531357</v>
      </c>
      <c r="J608" s="5">
        <f>-A605*D608/(A606+D608)^2</f>
        <v>-3.3870879645973927E-2</v>
      </c>
    </row>
    <row r="609" spans="1:16" x14ac:dyDescent="0.45">
      <c r="D609" s="5">
        <v>351.18</v>
      </c>
      <c r="E609" s="5">
        <v>17.123000000000001</v>
      </c>
      <c r="F609" s="5">
        <f>D609*A605/(A606+D609)</f>
        <v>18.23740652822713</v>
      </c>
      <c r="G609" s="5">
        <f t="shared" si="40"/>
        <v>-1.1144065282271285</v>
      </c>
      <c r="I609" s="5">
        <f>D609/(A606+D609)</f>
        <v>0.62465817929369538</v>
      </c>
      <c r="J609" s="5">
        <f>-A605*D609/(A606+D609)^2</f>
        <v>-3.2439618306741025E-2</v>
      </c>
    </row>
    <row r="610" spans="1:16" x14ac:dyDescent="0.45">
      <c r="D610" s="5">
        <v>427.38</v>
      </c>
      <c r="E610" s="5">
        <v>17.756</v>
      </c>
      <c r="F610" s="5">
        <f>D610*A605/(A606+D610)</f>
        <v>19.545421688564637</v>
      </c>
      <c r="G610" s="5">
        <f t="shared" si="40"/>
        <v>-1.7894216885646372</v>
      </c>
      <c r="I610" s="5">
        <f>D610/(A606+D610)</f>
        <v>0.6694596354261978</v>
      </c>
      <c r="J610" s="5">
        <f>-A605*D610/(A606+D610)^2</f>
        <v>-3.0616479193873794E-2</v>
      </c>
    </row>
    <row r="611" spans="1:16" x14ac:dyDescent="0.45">
      <c r="D611" s="5">
        <v>514.78</v>
      </c>
      <c r="E611" s="5">
        <v>18.236000000000001</v>
      </c>
      <c r="F611" s="5">
        <f>D611*A605/(A606+D611)</f>
        <v>20.707518549082288</v>
      </c>
      <c r="G611" s="5">
        <f t="shared" si="40"/>
        <v>-2.4715185490822869</v>
      </c>
      <c r="I611" s="5">
        <f>D611/(A606+D611)</f>
        <v>0.70926317371604908</v>
      </c>
      <c r="J611" s="5">
        <f>-A605*D611/(A606+D611)^2</f>
        <v>-2.853079048507335E-2</v>
      </c>
    </row>
    <row r="612" spans="1:16" x14ac:dyDescent="0.45">
      <c r="D612" s="5">
        <v>574.02</v>
      </c>
      <c r="E612" s="5">
        <v>18.923999999999999</v>
      </c>
      <c r="F612" s="5">
        <f>D612*A605/(A606+D612)</f>
        <v>21.348058854099754</v>
      </c>
      <c r="G612" s="5">
        <f t="shared" si="40"/>
        <v>-2.424058854099755</v>
      </c>
      <c r="I612" s="5">
        <f>D612/(A606+D612)</f>
        <v>0.73120262766621213</v>
      </c>
      <c r="J612" s="5">
        <f>-A605*D612/(A606+D612)^2</f>
        <v>-2.7193750617906499E-2</v>
      </c>
    </row>
    <row r="613" spans="1:16" x14ac:dyDescent="0.45">
      <c r="D613" s="5">
        <v>747.35</v>
      </c>
      <c r="E613" s="5">
        <v>20.062000000000001</v>
      </c>
      <c r="F613" s="5">
        <f>D613*A605/(A606+D613)</f>
        <v>22.767404746753162</v>
      </c>
      <c r="G613" s="5">
        <f t="shared" si="40"/>
        <v>-2.7054047467531603</v>
      </c>
      <c r="I613" s="5">
        <f>D613/(A606+D613)</f>
        <v>0.77981732623755817</v>
      </c>
      <c r="J613" s="5">
        <f>-A605*D613/(A606+D613)^2</f>
        <v>-2.3756495209716115E-2</v>
      </c>
    </row>
    <row r="614" spans="1:16" x14ac:dyDescent="0.45">
      <c r="G614" s="15">
        <f t="array" ref="G614">SUM(G602:G613^2)</f>
        <v>34.878957773696776</v>
      </c>
    </row>
    <row r="616" spans="1:16" ht="20.65" x14ac:dyDescent="0.55000000000000004">
      <c r="D616" s="12" t="s">
        <v>1</v>
      </c>
      <c r="E616" s="12" t="s">
        <v>0</v>
      </c>
      <c r="F616" s="13" t="s">
        <v>39</v>
      </c>
      <c r="G616" s="13" t="s">
        <v>47</v>
      </c>
      <c r="I616" s="37" t="s">
        <v>45</v>
      </c>
      <c r="J616" s="37"/>
      <c r="L616" s="37" t="s">
        <v>48</v>
      </c>
      <c r="M616" s="37"/>
      <c r="O616" s="37" t="s">
        <v>49</v>
      </c>
      <c r="P616" s="37"/>
    </row>
    <row r="617" spans="1:16" x14ac:dyDescent="0.45">
      <c r="D617" s="5">
        <v>14.13</v>
      </c>
      <c r="E617" s="5">
        <v>0.08</v>
      </c>
      <c r="F617" s="5">
        <f>D617*A620/(A621+D617)</f>
        <v>1.8343336946877766</v>
      </c>
      <c r="G617" s="5">
        <f>(E617-F617)</f>
        <v>-1.7543336946877766</v>
      </c>
      <c r="I617" s="5">
        <f>D617/(A621+D617)</f>
        <v>6.2931197705685879E-2</v>
      </c>
      <c r="J617" s="5">
        <f>-A620*D617/(A621+D617)^2</f>
        <v>-8.1696260720875939E-3</v>
      </c>
      <c r="L617" s="5">
        <f t="array" ref="L617:M618">MMULT(TRANSPOSE(I617:J628),I617:J628)</f>
        <v>3.52705976969149</v>
      </c>
      <c r="M617" s="5">
        <v>-0.17517782888844616</v>
      </c>
      <c r="O617" s="5">
        <f t="array" ref="O617:P618">MINVERSE(L617:M618)</f>
        <v>2.4298544534746545</v>
      </c>
      <c r="P617" s="5">
        <v>43.214611900898213</v>
      </c>
    </row>
    <row r="618" spans="1:16" x14ac:dyDescent="0.45">
      <c r="D618" s="5">
        <v>44.09</v>
      </c>
      <c r="E618" s="5">
        <v>2.9020000000000001</v>
      </c>
      <c r="F618" s="5">
        <f>D618*A620/(A621+D618)</f>
        <v>5.0498693913826322</v>
      </c>
      <c r="G618" s="5">
        <f t="shared" ref="G618:G628" si="41">(E618-F618)</f>
        <v>-2.1478693913826321</v>
      </c>
      <c r="I618" s="5">
        <f>D618/(A621+D618)</f>
        <v>0.17324782834078836</v>
      </c>
      <c r="J618" s="5">
        <f>-A620*D618/(A621+D618)^2</f>
        <v>-1.9843023485181667E-2</v>
      </c>
      <c r="L618" s="5">
        <v>-0.17517782888844616</v>
      </c>
      <c r="M618" s="5">
        <v>9.8498310860860618E-3</v>
      </c>
      <c r="O618" s="5">
        <v>43.214611900898205</v>
      </c>
      <c r="P618" s="5">
        <v>870.09023953340045</v>
      </c>
    </row>
    <row r="619" spans="1:16" x14ac:dyDescent="0.45">
      <c r="A619" s="16" t="s">
        <v>46</v>
      </c>
      <c r="D619" s="5">
        <v>75.25</v>
      </c>
      <c r="E619" s="5">
        <v>7.6950000000000003</v>
      </c>
      <c r="F619" s="5">
        <f>D619*A620/(A621+D619)</f>
        <v>7.6786207232789545</v>
      </c>
      <c r="G619" s="5">
        <f t="shared" si="41"/>
        <v>1.6379276721045777E-2</v>
      </c>
      <c r="I619" s="5">
        <f>D619/(A621+D619)</f>
        <v>0.26343342012582649</v>
      </c>
      <c r="J619" s="5">
        <f>-A620*D619/(A621+D619)^2</f>
        <v>-2.6881133807075384E-2</v>
      </c>
    </row>
    <row r="620" spans="1:16" ht="20.65" x14ac:dyDescent="0.55000000000000004">
      <c r="A620" s="5">
        <f>A605+N606</f>
        <v>29.148240643162644</v>
      </c>
      <c r="D620" s="5">
        <v>122.04</v>
      </c>
      <c r="E620" s="5">
        <v>11.87</v>
      </c>
      <c r="F620" s="5">
        <f>D620*A620/(A621+D620)</f>
        <v>10.700401262477785</v>
      </c>
      <c r="G620" s="5">
        <f t="shared" si="41"/>
        <v>1.1695987375222145</v>
      </c>
      <c r="I620" s="5">
        <f>D620/(A621+D620)</f>
        <v>0.36710281740410278</v>
      </c>
      <c r="J620" s="5">
        <f>-A620*D620/(A621+D620)^2</f>
        <v>-3.2187376686414394E-2</v>
      </c>
      <c r="L620" s="14" t="s">
        <v>50</v>
      </c>
      <c r="N620" s="14" t="s">
        <v>51</v>
      </c>
    </row>
    <row r="621" spans="1:16" x14ac:dyDescent="0.45">
      <c r="A621" s="5">
        <f>A606+N607</f>
        <v>210.40092448808338</v>
      </c>
      <c r="D621" s="5">
        <v>172.74</v>
      </c>
      <c r="E621" s="5">
        <v>14.452</v>
      </c>
      <c r="F621" s="5">
        <f>D621*A620/(A621+D621)</f>
        <v>13.141553843216553</v>
      </c>
      <c r="G621" s="5">
        <f t="shared" si="41"/>
        <v>1.3104461567834473</v>
      </c>
      <c r="I621" s="5">
        <f>D621/(A621+D621)</f>
        <v>0.45085238605298777</v>
      </c>
      <c r="J621" s="5">
        <f>-A620*D621/(A621+D621)^2</f>
        <v>-3.4299530546821777E-2</v>
      </c>
      <c r="L621" s="5">
        <f t="array" ref="L621:L622">MMULT(TRANSPOSE(I617:J624),G617:G624)</f>
        <v>-5.1022565972645095E-2</v>
      </c>
      <c r="N621" s="5">
        <f t="array" ref="N621:N622">MMULT(O617:P618,L621:L622)</f>
        <v>-4.0301470229128389E-2</v>
      </c>
    </row>
    <row r="622" spans="1:16" x14ac:dyDescent="0.45">
      <c r="D622" s="5">
        <v>226.86</v>
      </c>
      <c r="E622" s="5">
        <v>15.651</v>
      </c>
      <c r="F622" s="5">
        <f>D622*A620/(A621+D622)</f>
        <v>15.122709352658127</v>
      </c>
      <c r="G622" s="5">
        <f t="shared" si="41"/>
        <v>0.5282906473418727</v>
      </c>
      <c r="I622" s="5">
        <f>D622/(A621+D622)</f>
        <v>0.51882065671793776</v>
      </c>
      <c r="J622" s="5">
        <f>-A620*D622/(A621+D622)^2</f>
        <v>-3.4585092117167364E-2</v>
      </c>
      <c r="L622" s="5">
        <v>1.9362881036418256E-3</v>
      </c>
      <c r="N622" s="5">
        <v>-0.52017500679244288</v>
      </c>
    </row>
    <row r="623" spans="1:16" x14ac:dyDescent="0.45">
      <c r="D623" s="5">
        <v>282.10000000000002</v>
      </c>
      <c r="E623" s="5">
        <v>16.388000000000002</v>
      </c>
      <c r="F623" s="5">
        <f>D623*A620/(A621+D623)</f>
        <v>16.695844163100936</v>
      </c>
      <c r="G623" s="5">
        <f t="shared" si="41"/>
        <v>-0.30784416310093476</v>
      </c>
      <c r="I623" s="5">
        <f>D623/(A621+D623)</f>
        <v>0.57279080296797646</v>
      </c>
      <c r="J623" s="5">
        <f>-A620*D623/(A621+D623)^2</f>
        <v>-3.3900127559059863E-2</v>
      </c>
    </row>
    <row r="624" spans="1:16" x14ac:dyDescent="0.45">
      <c r="D624" s="5">
        <v>351.18</v>
      </c>
      <c r="E624" s="5">
        <v>17.123000000000001</v>
      </c>
      <c r="F624" s="5">
        <f>D624*A620/(A621+D624)</f>
        <v>18.227611912560732</v>
      </c>
      <c r="G624" s="5">
        <f t="shared" si="41"/>
        <v>-1.1046119125607312</v>
      </c>
      <c r="I624" s="5">
        <f>D624/(A621+D624)</f>
        <v>0.62534175340824272</v>
      </c>
      <c r="J624" s="5">
        <f>-A620*D624/(A621+D624)^2</f>
        <v>-3.2457676387737631E-2</v>
      </c>
    </row>
    <row r="625" spans="1:16" x14ac:dyDescent="0.45">
      <c r="D625" s="5">
        <v>427.38</v>
      </c>
      <c r="E625" s="5">
        <v>17.756</v>
      </c>
      <c r="F625" s="5">
        <f>D625*A620/(A621+D625)</f>
        <v>19.532373277036776</v>
      </c>
      <c r="G625" s="5">
        <f t="shared" si="41"/>
        <v>-1.7763732770367753</v>
      </c>
      <c r="I625" s="5">
        <f>D625/(A621+D625)</f>
        <v>0.67010470773022524</v>
      </c>
      <c r="J625" s="5">
        <f>-A620*D625/(A621+D625)^2</f>
        <v>-3.0625521283369348E-2</v>
      </c>
    </row>
    <row r="626" spans="1:16" x14ac:dyDescent="0.45">
      <c r="D626" s="5">
        <v>514.78</v>
      </c>
      <c r="E626" s="5">
        <v>18.236000000000001</v>
      </c>
      <c r="F626" s="5">
        <f>D626*A620/(A621+D626)</f>
        <v>20.691293457394075</v>
      </c>
      <c r="G626" s="5">
        <f t="shared" si="41"/>
        <v>-2.4552934573940739</v>
      </c>
      <c r="I626" s="5">
        <f>D626/(A621+D626)</f>
        <v>0.70986423196858262</v>
      </c>
      <c r="J626" s="5">
        <f>-A620*D626/(A621+D626)^2</f>
        <v>-2.8532594775573263E-2</v>
      </c>
    </row>
    <row r="627" spans="1:16" x14ac:dyDescent="0.45">
      <c r="D627" s="5">
        <v>574.02</v>
      </c>
      <c r="E627" s="5">
        <v>18.923999999999999</v>
      </c>
      <c r="F627" s="5">
        <f>D627*A620/(A621+D627)</f>
        <v>21.329967842083494</v>
      </c>
      <c r="G627" s="5">
        <f t="shared" si="41"/>
        <v>-2.4059678420834949</v>
      </c>
      <c r="I627" s="5">
        <f>D627/(A621+D627)</f>
        <v>0.73177548186212404</v>
      </c>
      <c r="J627" s="5">
        <f>-A620*D627/(A621+D627)^2</f>
        <v>-2.7191992431873906E-2</v>
      </c>
    </row>
    <row r="628" spans="1:16" x14ac:dyDescent="0.45">
      <c r="D628" s="5">
        <v>747.35</v>
      </c>
      <c r="E628" s="5">
        <v>20.062000000000001</v>
      </c>
      <c r="F628" s="5">
        <f>D628*A620/(A621+D628)</f>
        <v>22.744888141257693</v>
      </c>
      <c r="G628" s="5">
        <f t="shared" si="41"/>
        <v>-2.6828881412576919</v>
      </c>
      <c r="I628" s="5">
        <f>D628/(A621+D628)</f>
        <v>0.78031770149369217</v>
      </c>
      <c r="J628" s="5">
        <f>-A620*D628/(A621+D628)^2</f>
        <v>-2.3748228855445697E-2</v>
      </c>
    </row>
    <row r="629" spans="1:16" x14ac:dyDescent="0.45">
      <c r="G629" s="15">
        <f t="array" ref="G629">SUM(G617:G628^2)</f>
        <v>34.541092783232102</v>
      </c>
    </row>
    <row r="631" spans="1:16" ht="20.65" x14ac:dyDescent="0.55000000000000004">
      <c r="D631" s="12" t="s">
        <v>1</v>
      </c>
      <c r="E631" s="12" t="s">
        <v>0</v>
      </c>
      <c r="F631" s="13" t="s">
        <v>39</v>
      </c>
      <c r="G631" s="13" t="s">
        <v>47</v>
      </c>
      <c r="I631" s="37" t="s">
        <v>45</v>
      </c>
      <c r="J631" s="37"/>
      <c r="L631" s="37" t="s">
        <v>48</v>
      </c>
      <c r="M631" s="37"/>
      <c r="O631" s="37" t="s">
        <v>49</v>
      </c>
      <c r="P631" s="37"/>
    </row>
    <row r="632" spans="1:16" x14ac:dyDescent="0.45">
      <c r="D632" s="5">
        <v>14.13</v>
      </c>
      <c r="E632" s="5">
        <v>0.08</v>
      </c>
      <c r="F632" s="5">
        <f>D632*A635/(A636+D632)</f>
        <v>1.8360510889139339</v>
      </c>
      <c r="G632" s="5">
        <f>(E632-F632)</f>
        <v>-1.7560510889139338</v>
      </c>
      <c r="I632" s="5">
        <f>D632/(A636+D632)</f>
        <v>6.3077330140266855E-2</v>
      </c>
      <c r="J632" s="5">
        <f>-A635*D632/(A636+D632)^2</f>
        <v>-8.1962633184586454E-3</v>
      </c>
      <c r="L632" s="5">
        <f t="array" ref="L632:M633">MMULT(TRANSPOSE(I632:J643),I632:J643)</f>
        <v>3.5333215878307667</v>
      </c>
      <c r="M632" s="5">
        <v>-0.17546343362664774</v>
      </c>
      <c r="O632" s="5">
        <f t="array" ref="O632:P633">MINVERSE(L632:M633)</f>
        <v>2.4196485795165192</v>
      </c>
      <c r="P632" s="5">
        <v>43.025469209917674</v>
      </c>
    </row>
    <row r="633" spans="1:16" x14ac:dyDescent="0.45">
      <c r="D633" s="5">
        <v>44.09</v>
      </c>
      <c r="E633" s="5">
        <v>2.9020000000000001</v>
      </c>
      <c r="F633" s="5">
        <f>D633*A635/(A636+D633)</f>
        <v>5.05321593433806</v>
      </c>
      <c r="G633" s="5">
        <f t="shared" ref="G633:G643" si="42">(E633-F633)</f>
        <v>-2.1512159343380599</v>
      </c>
      <c r="I633" s="5">
        <f>D633/(A636+D633)</f>
        <v>0.17360266916583614</v>
      </c>
      <c r="J633" s="5">
        <f>-A635*D633/(A636+D633)^2</f>
        <v>-1.9896842233441181E-2</v>
      </c>
      <c r="L633" s="5">
        <v>-0.17546343362664774</v>
      </c>
      <c r="M633" s="5">
        <v>9.8676401612360614E-3</v>
      </c>
      <c r="O633" s="5">
        <v>43.025469209917681</v>
      </c>
      <c r="P633" s="5">
        <v>866.40741061425513</v>
      </c>
    </row>
    <row r="634" spans="1:16" x14ac:dyDescent="0.45">
      <c r="A634" s="16" t="s">
        <v>46</v>
      </c>
      <c r="D634" s="5">
        <v>75.25</v>
      </c>
      <c r="E634" s="5">
        <v>7.6950000000000003</v>
      </c>
      <c r="F634" s="5">
        <f>D634*A635/(A636+D634)</f>
        <v>7.6819930040795894</v>
      </c>
      <c r="G634" s="5">
        <f t="shared" si="42"/>
        <v>1.300699592041088E-2</v>
      </c>
      <c r="I634" s="5">
        <f>D634/(A636+D634)</f>
        <v>0.26391401185910179</v>
      </c>
      <c r="J634" s="5">
        <f>-A635*D634/(A636+D634)^2</f>
        <v>-2.6942001232959437E-2</v>
      </c>
    </row>
    <row r="635" spans="1:16" ht="20.65" x14ac:dyDescent="0.55000000000000004">
      <c r="A635" s="5">
        <f>A620+N621</f>
        <v>29.107939172933516</v>
      </c>
      <c r="D635" s="5">
        <v>122.04</v>
      </c>
      <c r="E635" s="5">
        <v>11.87</v>
      </c>
      <c r="F635" s="5">
        <f>D635*A635/(A636+D635)</f>
        <v>10.70235260138516</v>
      </c>
      <c r="G635" s="5">
        <f t="shared" si="42"/>
        <v>1.1676473986148395</v>
      </c>
      <c r="I635" s="5">
        <f>D635/(A636+D635)</f>
        <v>0.36767812856146526</v>
      </c>
      <c r="J635" s="5">
        <f>-A635*D635/(A636+D635)^2</f>
        <v>-3.2243698588022167E-2</v>
      </c>
      <c r="L635" s="14" t="s">
        <v>50</v>
      </c>
      <c r="N635" s="14" t="s">
        <v>51</v>
      </c>
    </row>
    <row r="636" spans="1:16" x14ac:dyDescent="0.45">
      <c r="A636" s="5">
        <f>A621+N622</f>
        <v>209.88074948129093</v>
      </c>
      <c r="D636" s="5">
        <v>172.74</v>
      </c>
      <c r="E636" s="5">
        <v>14.452</v>
      </c>
      <c r="F636" s="5">
        <f>D636*A635/(A636+D636)</f>
        <v>13.141225141472354</v>
      </c>
      <c r="G636" s="5">
        <f t="shared" si="42"/>
        <v>1.3107748585276457</v>
      </c>
      <c r="I636" s="5">
        <f>D636/(A636+D636)</f>
        <v>0.45146532234380693</v>
      </c>
      <c r="J636" s="5">
        <f>-A635*D636/(A636+D636)^2</f>
        <v>-3.4345301866894502E-2</v>
      </c>
      <c r="L636" s="5">
        <f t="array" ref="L636:L637">MMULT(TRANSPOSE(I632:J639),G632:G639)</f>
        <v>-4.3347798104810153E-2</v>
      </c>
      <c r="N636" s="5">
        <f t="array" ref="N636:N637">MMULT(O632:P633,L636:L637)</f>
        <v>-3.4130870322425205E-2</v>
      </c>
    </row>
    <row r="637" spans="1:16" x14ac:dyDescent="0.45">
      <c r="D637" s="5">
        <v>226.86</v>
      </c>
      <c r="E637" s="5">
        <v>15.651</v>
      </c>
      <c r="F637" s="5">
        <f>D637*A635/(A636+D637)</f>
        <v>15.119786941370752</v>
      </c>
      <c r="G637" s="5">
        <f t="shared" si="42"/>
        <v>0.53121305862924828</v>
      </c>
      <c r="I637" s="5">
        <f>D637/(A636+D637)</f>
        <v>0.51943859204674059</v>
      </c>
      <c r="J637" s="5">
        <f>-A635*D637/(A636+D637)^2</f>
        <v>-3.4619592880509198E-2</v>
      </c>
      <c r="L637" s="5">
        <v>1.6445042688979644E-3</v>
      </c>
      <c r="N637" s="5">
        <v>-0.44024866731626333</v>
      </c>
    </row>
    <row r="638" spans="1:16" x14ac:dyDescent="0.45">
      <c r="D638" s="5">
        <v>282.10000000000002</v>
      </c>
      <c r="E638" s="5">
        <v>16.388000000000002</v>
      </c>
      <c r="F638" s="5">
        <f>D638*A635/(A636+D638)</f>
        <v>16.690388088033934</v>
      </c>
      <c r="G638" s="5">
        <f t="shared" si="42"/>
        <v>-0.30238808803393269</v>
      </c>
      <c r="I638" s="5">
        <f>D638/(A636+D638)</f>
        <v>0.57339641906197736</v>
      </c>
      <c r="J638" s="5">
        <f>-A635*D638/(A636+D638)^2</f>
        <v>-3.3924880405648145E-2</v>
      </c>
    </row>
    <row r="639" spans="1:16" x14ac:dyDescent="0.45">
      <c r="D639" s="5">
        <v>351.18</v>
      </c>
      <c r="E639" s="5">
        <v>17.123000000000001</v>
      </c>
      <c r="F639" s="5">
        <f>D639*A635/(A636+D639)</f>
        <v>18.219285680207182</v>
      </c>
      <c r="G639" s="5">
        <f t="shared" si="42"/>
        <v>-1.0962856802071812</v>
      </c>
      <c r="I639" s="5">
        <f>D639/(A636+D639)</f>
        <v>0.62592152511946553</v>
      </c>
      <c r="J639" s="5">
        <f>-A635*D639/(A636+D639)^2</f>
        <v>-3.2472928639280474E-2</v>
      </c>
    </row>
    <row r="640" spans="1:16" x14ac:dyDescent="0.45">
      <c r="D640" s="5">
        <v>427.38</v>
      </c>
      <c r="E640" s="5">
        <v>17.756</v>
      </c>
      <c r="F640" s="5">
        <f>D640*A635/(A636+D640)</f>
        <v>19.521288662222169</v>
      </c>
      <c r="G640" s="5">
        <f t="shared" si="42"/>
        <v>-1.7652886622221686</v>
      </c>
      <c r="I640" s="5">
        <f>D640/(A636+D640)</f>
        <v>0.67065169218074872</v>
      </c>
      <c r="J640" s="5">
        <f>-A635*D640/(A636+D640)^2</f>
        <v>-3.0633125730890921E-2</v>
      </c>
    </row>
    <row r="641" spans="1:16" x14ac:dyDescent="0.45">
      <c r="D641" s="5">
        <v>514.78</v>
      </c>
      <c r="E641" s="5">
        <v>18.236000000000001</v>
      </c>
      <c r="F641" s="5">
        <f>D641*A635/(A636+D641)</f>
        <v>20.677516945920324</v>
      </c>
      <c r="G641" s="5">
        <f t="shared" si="42"/>
        <v>-2.4415169459203234</v>
      </c>
      <c r="I641" s="5">
        <f>D641/(A636+D641)</f>
        <v>0.7103737857590291</v>
      </c>
      <c r="J641" s="5">
        <f>-A635*D641/(A636+D641)^2</f>
        <v>-2.8534065023835233E-2</v>
      </c>
    </row>
    <row r="642" spans="1:16" x14ac:dyDescent="0.45">
      <c r="D642" s="5">
        <v>574.02</v>
      </c>
      <c r="E642" s="5">
        <v>18.923999999999999</v>
      </c>
      <c r="F642" s="5">
        <f>D642*A635/(A636+D642)</f>
        <v>21.314610625265228</v>
      </c>
      <c r="G642" s="5">
        <f t="shared" si="42"/>
        <v>-2.3906106252652286</v>
      </c>
      <c r="I642" s="5">
        <f>D642/(A636+D642)</f>
        <v>0.7322610679729934</v>
      </c>
      <c r="J642" s="5">
        <f>-A635*D642/(A636+D642)^2</f>
        <v>-2.7190445524346241E-2</v>
      </c>
    </row>
    <row r="643" spans="1:16" x14ac:dyDescent="0.45">
      <c r="D643" s="5">
        <v>747.35</v>
      </c>
      <c r="E643" s="5">
        <v>20.062000000000001</v>
      </c>
      <c r="F643" s="5">
        <f>D643*A635/(A636+D643)</f>
        <v>22.72578304936394</v>
      </c>
      <c r="G643" s="5">
        <f t="shared" si="42"/>
        <v>-2.6637830493639392</v>
      </c>
      <c r="I643" s="5">
        <f>D643/(A636+D643)</f>
        <v>0.78074173902685196</v>
      </c>
      <c r="J643" s="5">
        <f>-A635*D643/(A636+D643)^2</f>
        <v>-2.3741175324422766E-2</v>
      </c>
    </row>
    <row r="644" spans="1:16" x14ac:dyDescent="0.45">
      <c r="G644" s="15">
        <f t="array" ref="G644">SUM(G632:G643^2)</f>
        <v>34.256622298175103</v>
      </c>
    </row>
    <row r="646" spans="1:16" ht="20.65" x14ac:dyDescent="0.55000000000000004">
      <c r="D646" s="12" t="s">
        <v>1</v>
      </c>
      <c r="E646" s="12" t="s">
        <v>0</v>
      </c>
      <c r="F646" s="13" t="s">
        <v>39</v>
      </c>
      <c r="G646" s="13" t="s">
        <v>47</v>
      </c>
      <c r="I646" s="37" t="s">
        <v>45</v>
      </c>
      <c r="J646" s="37"/>
      <c r="L646" s="37" t="s">
        <v>48</v>
      </c>
      <c r="M646" s="37"/>
      <c r="O646" s="37" t="s">
        <v>49</v>
      </c>
      <c r="P646" s="37"/>
    </row>
    <row r="647" spans="1:16" x14ac:dyDescent="0.45">
      <c r="D647" s="5">
        <v>14.13</v>
      </c>
      <c r="E647" s="5">
        <v>0.08</v>
      </c>
      <c r="F647" s="5">
        <f>D647*A650/(A651+D647)</f>
        <v>1.8375094648900843</v>
      </c>
      <c r="G647" s="5">
        <f>(E647-F647)</f>
        <v>-1.7575094648900842</v>
      </c>
      <c r="I647" s="5">
        <f>D647/(A651+D647)</f>
        <v>6.3201540223578462E-2</v>
      </c>
      <c r="J647" s="5">
        <f>-A650*D647/(A651+D647)^2</f>
        <v>-8.2189262814194482E-3</v>
      </c>
      <c r="L647" s="5">
        <f t="array" ref="L647:M648">MMULT(TRANSPOSE(I647:J658),I647:J658)</f>
        <v>3.538636029860585</v>
      </c>
      <c r="M647" s="5">
        <v>-0.17570576988560949</v>
      </c>
      <c r="O647" s="5">
        <f t="array" ref="O647:P648">MINVERSE(L647:M648)</f>
        <v>2.4110327628804766</v>
      </c>
      <c r="P647" s="5">
        <v>42.865794383454833</v>
      </c>
    </row>
    <row r="648" spans="1:16" x14ac:dyDescent="0.45">
      <c r="D648" s="5">
        <v>44.09</v>
      </c>
      <c r="E648" s="5">
        <v>2.9020000000000001</v>
      </c>
      <c r="F648" s="5">
        <f>D648*A650/(A651+D648)</f>
        <v>5.0560552041928775</v>
      </c>
      <c r="G648" s="5">
        <f t="shared" ref="G648:G658" si="43">(E648-F648)</f>
        <v>-2.1540552041928773</v>
      </c>
      <c r="I648" s="5">
        <f>D648/(A651+D648)</f>
        <v>0.1739041253752367</v>
      </c>
      <c r="J648" s="5">
        <f>-A650*D648/(A651+D648)^2</f>
        <v>-1.994259147503008E-2</v>
      </c>
      <c r="L648" s="5">
        <v>-0.17570576988560949</v>
      </c>
      <c r="M648" s="5">
        <v>9.8827602267614612E-3</v>
      </c>
      <c r="O648" s="5">
        <v>42.865794383454833</v>
      </c>
      <c r="P648" s="5">
        <v>863.29802688119969</v>
      </c>
    </row>
    <row r="649" spans="1:16" x14ac:dyDescent="0.45">
      <c r="A649" s="16" t="s">
        <v>46</v>
      </c>
      <c r="D649" s="5">
        <v>75.25</v>
      </c>
      <c r="E649" s="5">
        <v>7.6950000000000003</v>
      </c>
      <c r="F649" s="5">
        <f>D649*A650/(A651+D649)</f>
        <v>7.6848509820883049</v>
      </c>
      <c r="G649" s="5">
        <f t="shared" si="43"/>
        <v>1.0149017911695424E-2</v>
      </c>
      <c r="I649" s="5">
        <f>D649/(A651+D649)</f>
        <v>0.26432213152475575</v>
      </c>
      <c r="J649" s="5">
        <f>-A650*D649/(A651+D649)^2</f>
        <v>-2.6993703548647087E-2</v>
      </c>
    </row>
    <row r="650" spans="1:16" ht="20.65" x14ac:dyDescent="0.55000000000000004">
      <c r="A650" s="5">
        <f>A635+N636</f>
        <v>29.073808302611091</v>
      </c>
      <c r="D650" s="5">
        <v>122.04</v>
      </c>
      <c r="E650" s="5">
        <v>11.87</v>
      </c>
      <c r="F650" s="5">
        <f>D650*A650/(A651+D650)</f>
        <v>10.70400085838495</v>
      </c>
      <c r="G650" s="5">
        <f t="shared" si="43"/>
        <v>1.1659991416150497</v>
      </c>
      <c r="I650" s="5">
        <f>D650/(A651+D650)</f>
        <v>0.36816645232622081</v>
      </c>
      <c r="J650" s="5">
        <f>-A650*D650/(A651+D650)^2</f>
        <v>-3.2291494769980403E-2</v>
      </c>
      <c r="L650" s="14" t="s">
        <v>50</v>
      </c>
      <c r="N650" s="14" t="s">
        <v>51</v>
      </c>
    </row>
    <row r="651" spans="1:16" x14ac:dyDescent="0.45">
      <c r="A651" s="5">
        <f>A636+N637</f>
        <v>209.44050081397467</v>
      </c>
      <c r="D651" s="5">
        <v>172.74</v>
      </c>
      <c r="E651" s="5">
        <v>14.452</v>
      </c>
      <c r="F651" s="5">
        <f>D651*A650/(A651+D651)</f>
        <v>13.140936378220896</v>
      </c>
      <c r="G651" s="5">
        <f t="shared" si="43"/>
        <v>1.3110636217791036</v>
      </c>
      <c r="I651" s="5">
        <f>D651/(A651+D651)</f>
        <v>0.4519853829070174</v>
      </c>
      <c r="J651" s="5">
        <f>-A650*D651/(A651+D651)^2</f>
        <v>-3.4384109995756203E-2</v>
      </c>
      <c r="L651" s="5">
        <f t="array" ref="L651:L652">MMULT(TRANSPOSE(I647:J654),G647:G654)</f>
        <v>-3.6802912263479315E-2</v>
      </c>
      <c r="N651" s="5">
        <f t="array" ref="N651:N652">MMULT(O647:P648,L651:L652)</f>
        <v>-2.8899745413217499E-2</v>
      </c>
    </row>
    <row r="652" spans="1:16" x14ac:dyDescent="0.45">
      <c r="D652" s="5">
        <v>226.86</v>
      </c>
      <c r="E652" s="5">
        <v>15.651</v>
      </c>
      <c r="F652" s="5">
        <f>D652*A650/(A651+D652)</f>
        <v>15.117296769600895</v>
      </c>
      <c r="G652" s="5">
        <f t="shared" si="43"/>
        <v>0.53370323039910517</v>
      </c>
      <c r="I652" s="5">
        <f>D652/(A651+D652)</f>
        <v>0.5199627311377446</v>
      </c>
      <c r="J652" s="5">
        <f>-A650*D652/(A651+D652)^2</f>
        <v>-3.4648818283264937E-2</v>
      </c>
      <c r="L652" s="5">
        <v>1.3958281348575921E-3</v>
      </c>
      <c r="N652" s="5">
        <v>-0.37257039511080814</v>
      </c>
    </row>
    <row r="653" spans="1:16" x14ac:dyDescent="0.45">
      <c r="D653" s="5">
        <v>282.10000000000002</v>
      </c>
      <c r="E653" s="5">
        <v>16.388000000000002</v>
      </c>
      <c r="F653" s="5">
        <f>D653*A650/(A651+D653)</f>
        <v>16.685748801136047</v>
      </c>
      <c r="G653" s="5">
        <f t="shared" si="43"/>
        <v>-0.29774880113604496</v>
      </c>
      <c r="I653" s="5">
        <f>D653/(A651+D653)</f>
        <v>0.57390998205204213</v>
      </c>
      <c r="J653" s="5">
        <f>-A650*D653/(A651+D653)^2</f>
        <v>-3.3945826993920139E-2</v>
      </c>
    </row>
    <row r="654" spans="1:16" x14ac:dyDescent="0.45">
      <c r="D654" s="5">
        <v>351.18</v>
      </c>
      <c r="E654" s="5">
        <v>17.123000000000001</v>
      </c>
      <c r="F654" s="5">
        <f>D654*A650/(A651+D654)</f>
        <v>18.212213047661802</v>
      </c>
      <c r="G654" s="5">
        <f t="shared" si="43"/>
        <v>-1.0892130476618007</v>
      </c>
      <c r="I654" s="5">
        <f>D654/(A651+D654)</f>
        <v>0.62641305391100688</v>
      </c>
      <c r="J654" s="5">
        <f>-A650*D654/(A651+D654)^2</f>
        <v>-3.2485813524869629E-2</v>
      </c>
    </row>
    <row r="655" spans="1:16" x14ac:dyDescent="0.45">
      <c r="D655" s="5">
        <v>427.38</v>
      </c>
      <c r="E655" s="5">
        <v>17.756</v>
      </c>
      <c r="F655" s="5">
        <f>D655*A650/(A651+D655)</f>
        <v>19.511878428046451</v>
      </c>
      <c r="G655" s="5">
        <f t="shared" si="43"/>
        <v>-1.7558784280464508</v>
      </c>
      <c r="I655" s="5">
        <f>D655/(A651+D655)</f>
        <v>0.67111532912921168</v>
      </c>
      <c r="J655" s="5">
        <f>-A650*D655/(A651+D655)^2</f>
        <v>-3.0639526213598108E-2</v>
      </c>
    </row>
    <row r="656" spans="1:16" x14ac:dyDescent="0.45">
      <c r="D656" s="5">
        <v>514.78</v>
      </c>
      <c r="E656" s="5">
        <v>18.236000000000001</v>
      </c>
      <c r="F656" s="5">
        <f>D656*A650/(A651+D656)</f>
        <v>20.665826252083001</v>
      </c>
      <c r="G656" s="5">
        <f t="shared" si="43"/>
        <v>-2.4298262520830001</v>
      </c>
      <c r="I656" s="5">
        <f>D656/(A651+D656)</f>
        <v>0.71080561710338519</v>
      </c>
      <c r="J656" s="5">
        <f>-A650*D656/(A651+D656)^2</f>
        <v>-2.8535268235096927E-2</v>
      </c>
    </row>
    <row r="657" spans="1:16" x14ac:dyDescent="0.45">
      <c r="D657" s="5">
        <v>574.02</v>
      </c>
      <c r="E657" s="5">
        <v>18.923999999999999</v>
      </c>
      <c r="F657" s="5">
        <f>D657*A650/(A651+D657)</f>
        <v>21.301581157602545</v>
      </c>
      <c r="G657" s="5">
        <f t="shared" si="43"/>
        <v>-2.3775811576025454</v>
      </c>
      <c r="I657" s="5">
        <f>D657/(A651+D657)</f>
        <v>0.73267254622743971</v>
      </c>
      <c r="J657" s="5">
        <f>-A650*D657/(A651+D657)^2</f>
        <v>-2.7189093943435962E-2</v>
      </c>
    </row>
    <row r="658" spans="1:16" x14ac:dyDescent="0.45">
      <c r="D658" s="5">
        <v>747.35</v>
      </c>
      <c r="E658" s="5">
        <v>20.062000000000001</v>
      </c>
      <c r="F658" s="5">
        <f>D658*A650/(A651+D658)</f>
        <v>22.709580223122384</v>
      </c>
      <c r="G658" s="5">
        <f t="shared" si="43"/>
        <v>-2.6475802231223824</v>
      </c>
      <c r="I658" s="5">
        <f>D658/(A651+D658)</f>
        <v>0.78110098225703917</v>
      </c>
      <c r="J658" s="5">
        <f>-A650*D658/(A651+D658)^2</f>
        <v>-2.3735164807554592E-2</v>
      </c>
    </row>
    <row r="659" spans="1:16" x14ac:dyDescent="0.45">
      <c r="G659" s="15">
        <f t="array" ref="G659">SUM(G647:G658^2)</f>
        <v>34.016954581211913</v>
      </c>
    </row>
    <row r="661" spans="1:16" ht="20.65" x14ac:dyDescent="0.55000000000000004">
      <c r="D661" s="12" t="s">
        <v>1</v>
      </c>
      <c r="E661" s="12" t="s">
        <v>0</v>
      </c>
      <c r="F661" s="13" t="s">
        <v>39</v>
      </c>
      <c r="G661" s="13" t="s">
        <v>47</v>
      </c>
      <c r="I661" s="37" t="s">
        <v>45</v>
      </c>
      <c r="J661" s="37"/>
      <c r="L661" s="37" t="s">
        <v>48</v>
      </c>
      <c r="M661" s="37"/>
      <c r="O661" s="37" t="s">
        <v>49</v>
      </c>
      <c r="P661" s="37"/>
    </row>
    <row r="662" spans="1:16" x14ac:dyDescent="0.45">
      <c r="D662" s="5">
        <v>14.13</v>
      </c>
      <c r="E662" s="5">
        <v>0.08</v>
      </c>
      <c r="F662" s="5">
        <f>D662*A665/(A666+D662)</f>
        <v>1.8387471476237316</v>
      </c>
      <c r="G662" s="5">
        <f>(E662-F662)</f>
        <v>-1.7587471476237315</v>
      </c>
      <c r="I662" s="5">
        <f>D662/(A666+D662)</f>
        <v>6.3307038615828426E-2</v>
      </c>
      <c r="J662" s="5">
        <f>-A665*D662/(A666+D662)^2</f>
        <v>-8.2381908477961747E-3</v>
      </c>
      <c r="L662" s="5">
        <f t="array" ref="L662:M663">MMULT(TRANSPOSE(I662:J673),I662:J673)</f>
        <v>3.5431441163633237</v>
      </c>
      <c r="M662" s="5">
        <v>-0.17591129466976141</v>
      </c>
      <c r="O662" s="5">
        <f t="array" ref="O662:P663">MINVERSE(L662:M663)</f>
        <v>2.4037570935185779</v>
      </c>
      <c r="P662" s="5">
        <v>42.730956060430138</v>
      </c>
    </row>
    <row r="663" spans="1:16" x14ac:dyDescent="0.45">
      <c r="D663" s="5">
        <v>44.09</v>
      </c>
      <c r="E663" s="5">
        <v>2.9020000000000001</v>
      </c>
      <c r="F663" s="5">
        <f>D663*A665/(A666+D663)</f>
        <v>5.0584629767198965</v>
      </c>
      <c r="G663" s="5">
        <f t="shared" ref="G663:G673" si="44">(E663-F663)</f>
        <v>-2.1564629767198964</v>
      </c>
      <c r="I663" s="5">
        <f>D663/(A666+D663)</f>
        <v>0.17416005861262435</v>
      </c>
      <c r="J663" s="5">
        <f>-A665*D663/(A666+D663)^2</f>
        <v>-1.9981451769456277E-2</v>
      </c>
      <c r="L663" s="5">
        <v>-0.17591129466976141</v>
      </c>
      <c r="M663" s="5">
        <v>9.8955900213064264E-3</v>
      </c>
      <c r="O663" s="5">
        <v>42.730956060430138</v>
      </c>
      <c r="P663" s="5">
        <v>860.6720554033775</v>
      </c>
    </row>
    <row r="664" spans="1:16" x14ac:dyDescent="0.45">
      <c r="A664" s="16" t="s">
        <v>46</v>
      </c>
      <c r="D664" s="5">
        <v>75.25</v>
      </c>
      <c r="E664" s="5">
        <v>7.6950000000000003</v>
      </c>
      <c r="F664" s="5">
        <f>D664*A665/(A666+D664)</f>
        <v>7.6872723634039524</v>
      </c>
      <c r="G664" s="5">
        <f t="shared" si="44"/>
        <v>7.7276365960479154E-3</v>
      </c>
      <c r="I664" s="5">
        <f>D664/(A666+D664)</f>
        <v>0.2646684994124005</v>
      </c>
      <c r="J664" s="5">
        <f>-A665*D664/(A666+D664)^2</f>
        <v>-2.7037592571382617E-2</v>
      </c>
    </row>
    <row r="665" spans="1:16" ht="20.65" x14ac:dyDescent="0.55000000000000004">
      <c r="A665" s="5">
        <f>A650+N651</f>
        <v>29.044908557197875</v>
      </c>
      <c r="D665" s="5">
        <v>122.04</v>
      </c>
      <c r="E665" s="5">
        <v>11.87</v>
      </c>
      <c r="F665" s="5">
        <f>D665*A665/(A666+D665)</f>
        <v>10.705393361724457</v>
      </c>
      <c r="G665" s="5">
        <f t="shared" si="44"/>
        <v>1.1646066382755418</v>
      </c>
      <c r="I665" s="5">
        <f>D665/(A666+D665)</f>
        <v>0.36858072183778523</v>
      </c>
      <c r="J665" s="5">
        <f>-A665*D665/(A666+D665)^2</f>
        <v>-3.2332035503292639E-2</v>
      </c>
      <c r="L665" s="14" t="s">
        <v>50</v>
      </c>
      <c r="N665" s="14" t="s">
        <v>51</v>
      </c>
    </row>
    <row r="666" spans="1:16" x14ac:dyDescent="0.45">
      <c r="A666" s="5">
        <f>A651+N652</f>
        <v>209.06793041886385</v>
      </c>
      <c r="D666" s="5">
        <v>172.74</v>
      </c>
      <c r="E666" s="5">
        <v>14.452</v>
      </c>
      <c r="F666" s="5">
        <f>D666*A665/(A666+D666)</f>
        <v>13.140684371501147</v>
      </c>
      <c r="G666" s="5">
        <f t="shared" si="44"/>
        <v>1.3113156284988534</v>
      </c>
      <c r="I666" s="5">
        <f>D666/(A666+D666)</f>
        <v>0.45242643286768541</v>
      </c>
      <c r="J666" s="5">
        <f>-A665*D666/(A666+D666)^2</f>
        <v>-3.4417002174588429E-2</v>
      </c>
      <c r="L666" s="5">
        <f t="array" ref="L666:L667">MMULT(TRANSPOSE(I662:J669),G662:G669)</f>
        <v>-3.1228515698462411E-2</v>
      </c>
      <c r="N666" s="5">
        <f t="array" ref="N666:N667">MMULT(O662:P663,L666:L667)</f>
        <v>-2.4466558191999194E-2</v>
      </c>
    </row>
    <row r="667" spans="1:16" x14ac:dyDescent="0.45">
      <c r="D667" s="5">
        <v>226.86</v>
      </c>
      <c r="E667" s="5">
        <v>15.651</v>
      </c>
      <c r="F667" s="5">
        <f>D667*A665/(A666+D667)</f>
        <v>15.115177293078489</v>
      </c>
      <c r="G667" s="5">
        <f t="shared" si="44"/>
        <v>0.53582270692151113</v>
      </c>
      <c r="I667" s="5">
        <f>D667/(A666+D667)</f>
        <v>0.52040712275999446</v>
      </c>
      <c r="J667" s="5">
        <f>-A665*D667/(A666+D667)^2</f>
        <v>-3.4673569272230351E-2</v>
      </c>
      <c r="L667" s="5">
        <v>1.1841347024082183E-3</v>
      </c>
      <c r="N667" s="5">
        <v>-0.31527268394730212</v>
      </c>
    </row>
    <row r="668" spans="1:16" x14ac:dyDescent="0.45">
      <c r="D668" s="5">
        <v>282.10000000000002</v>
      </c>
      <c r="E668" s="5">
        <v>16.388000000000002</v>
      </c>
      <c r="F668" s="5">
        <f>D668*A665/(A666+D668)</f>
        <v>16.681807171323495</v>
      </c>
      <c r="G668" s="5">
        <f t="shared" si="44"/>
        <v>-0.29380717132349332</v>
      </c>
      <c r="I668" s="5">
        <f>D668/(A666+D668)</f>
        <v>0.57434531558163315</v>
      </c>
      <c r="J668" s="5">
        <f>-A665*D668/(A666+D668)^2</f>
        <v>-3.3963551238162859E-2</v>
      </c>
    </row>
    <row r="669" spans="1:16" x14ac:dyDescent="0.45">
      <c r="D669" s="5">
        <v>351.18</v>
      </c>
      <c r="E669" s="5">
        <v>17.123000000000001</v>
      </c>
      <c r="F669" s="5">
        <f>D669*A665/(A666+D669)</f>
        <v>18.206209132251189</v>
      </c>
      <c r="G669" s="5">
        <f t="shared" si="44"/>
        <v>-1.0832091322511879</v>
      </c>
      <c r="I669" s="5">
        <f>D669/(A666+D669)</f>
        <v>0.62682962476531368</v>
      </c>
      <c r="J669" s="5">
        <f>-A665*D669/(A666+D669)^2</f>
        <v>-3.2496700378062071E-2</v>
      </c>
    </row>
    <row r="670" spans="1:16" x14ac:dyDescent="0.45">
      <c r="D670" s="5">
        <v>427.38</v>
      </c>
      <c r="E670" s="5">
        <v>17.756</v>
      </c>
      <c r="F670" s="5">
        <f>D670*A665/(A666+D670)</f>
        <v>19.503894075051438</v>
      </c>
      <c r="G670" s="5">
        <f t="shared" si="44"/>
        <v>-1.7478940750514376</v>
      </c>
      <c r="I670" s="5">
        <f>D670/(A666+D670)</f>
        <v>0.67150819348054047</v>
      </c>
      <c r="J670" s="5">
        <f>-A665*D670/(A666+D670)^2</f>
        <v>-3.0644917113981953E-2</v>
      </c>
    </row>
    <row r="671" spans="1:16" x14ac:dyDescent="0.45">
      <c r="D671" s="5">
        <v>514.78</v>
      </c>
      <c r="E671" s="5">
        <v>18.236000000000001</v>
      </c>
      <c r="F671" s="5">
        <f>D671*A665/(A666+D671)</f>
        <v>20.655910445751097</v>
      </c>
      <c r="G671" s="5">
        <f t="shared" si="44"/>
        <v>-2.4199104457510963</v>
      </c>
      <c r="I671" s="5">
        <f>D671/(A666+D671)</f>
        <v>0.71117147451415097</v>
      </c>
      <c r="J671" s="5">
        <f>-A665*D671/(A666+D671)^2</f>
        <v>-2.8536256826483277E-2</v>
      </c>
    </row>
    <row r="672" spans="1:16" x14ac:dyDescent="0.45">
      <c r="D672" s="5">
        <v>574.02</v>
      </c>
      <c r="E672" s="5">
        <v>18.923999999999999</v>
      </c>
      <c r="F672" s="5">
        <f>D672*A665/(A666+D672)</f>
        <v>21.290531704510997</v>
      </c>
      <c r="G672" s="5">
        <f t="shared" si="44"/>
        <v>-2.3665317045109973</v>
      </c>
      <c r="I672" s="5">
        <f>D672/(A666+D672)</f>
        <v>0.73302113045333739</v>
      </c>
      <c r="J672" s="5">
        <f>-A665*D672/(A666+D672)^2</f>
        <v>-2.7187919616029531E-2</v>
      </c>
    </row>
    <row r="673" spans="1:16" x14ac:dyDescent="0.45">
      <c r="D673" s="5">
        <v>747.35</v>
      </c>
      <c r="E673" s="5">
        <v>20.062000000000001</v>
      </c>
      <c r="F673" s="5">
        <f>D673*A665/(A666+D673)</f>
        <v>22.695844274600084</v>
      </c>
      <c r="G673" s="5">
        <f t="shared" si="44"/>
        <v>-2.633844274600083</v>
      </c>
      <c r="I673" s="5">
        <f>D673/(A666+D673)</f>
        <v>0.78140525834004138</v>
      </c>
      <c r="J673" s="5">
        <f>-A665*D673/(A666+D673)^2</f>
        <v>-2.3730048917694823E-2</v>
      </c>
    </row>
    <row r="674" spans="1:16" x14ac:dyDescent="0.45">
      <c r="G674" s="15">
        <f t="array" ref="G674">SUM(G662:G673^2)</f>
        <v>33.81492000078714</v>
      </c>
    </row>
    <row r="676" spans="1:16" ht="20.65" x14ac:dyDescent="0.55000000000000004">
      <c r="D676" s="12" t="s">
        <v>1</v>
      </c>
      <c r="E676" s="12" t="s">
        <v>0</v>
      </c>
      <c r="F676" s="13" t="s">
        <v>39</v>
      </c>
      <c r="G676" s="13" t="s">
        <v>47</v>
      </c>
      <c r="I676" s="37" t="s">
        <v>45</v>
      </c>
      <c r="J676" s="37"/>
      <c r="L676" s="37" t="s">
        <v>48</v>
      </c>
      <c r="M676" s="37"/>
      <c r="O676" s="37" t="s">
        <v>49</v>
      </c>
      <c r="P676" s="37"/>
    </row>
    <row r="677" spans="1:16" x14ac:dyDescent="0.45">
      <c r="D677" s="5">
        <v>14.13</v>
      </c>
      <c r="E677" s="5">
        <v>0.08</v>
      </c>
      <c r="F677" s="5">
        <f>D677*A680/(A681+D677)</f>
        <v>1.8397970017642773</v>
      </c>
      <c r="G677" s="5">
        <f>(E677-F677)</f>
        <v>-1.7597970017642772</v>
      </c>
      <c r="I677" s="5">
        <f>D677/(A681+D677)</f>
        <v>6.33965878888854E-2</v>
      </c>
      <c r="J677" s="5">
        <f>-A680*D677/(A681+D677)^2</f>
        <v>-8.2545543043210812E-3</v>
      </c>
      <c r="L677" s="5">
        <f t="array" ref="L677:M678">MMULT(TRANSPOSE(I677:J688),I677:J688)</f>
        <v>3.5469665329344791</v>
      </c>
      <c r="M677" s="5">
        <v>-0.17608552929232754</v>
      </c>
      <c r="O677" s="5">
        <f t="array" ref="O677:P678">MINVERSE(L677:M678)</f>
        <v>2.3976115525649173</v>
      </c>
      <c r="P677" s="5">
        <v>42.617062095242915</v>
      </c>
    </row>
    <row r="678" spans="1:16" x14ac:dyDescent="0.45">
      <c r="D678" s="5">
        <v>44.09</v>
      </c>
      <c r="E678" s="5">
        <v>2.9020000000000001</v>
      </c>
      <c r="F678" s="5">
        <f>D678*A680/(A681+D678)</f>
        <v>5.0605040272817616</v>
      </c>
      <c r="G678" s="5">
        <f t="shared" ref="G678:G688" si="45">(E678-F678)</f>
        <v>-2.1585040272817615</v>
      </c>
      <c r="I678" s="5">
        <f>D678/(A681+D678)</f>
        <v>0.17437722097599734</v>
      </c>
      <c r="J678" s="5">
        <f>-A680*D678/(A681+D678)^2</f>
        <v>-2.0014439306310639E-2</v>
      </c>
      <c r="L678" s="5">
        <v>-0.17608552929232754</v>
      </c>
      <c r="M678" s="5">
        <v>9.9064712233628734E-3</v>
      </c>
      <c r="O678" s="5">
        <v>42.617062095242908</v>
      </c>
      <c r="P678" s="5">
        <v>858.45380702957971</v>
      </c>
    </row>
    <row r="679" spans="1:16" x14ac:dyDescent="0.45">
      <c r="A679" s="16" t="s">
        <v>46</v>
      </c>
      <c r="D679" s="5">
        <v>75.25</v>
      </c>
      <c r="E679" s="5">
        <v>7.6950000000000003</v>
      </c>
      <c r="F679" s="5">
        <f>D679*A680/(A681+D679)</f>
        <v>7.6893233247961534</v>
      </c>
      <c r="G679" s="5">
        <f t="shared" si="45"/>
        <v>5.6766752038468482E-3</v>
      </c>
      <c r="I679" s="5">
        <f>D679/(A681+D679)</f>
        <v>0.26496230915640634</v>
      </c>
      <c r="J679" s="5">
        <f>-A680*D679/(A681+D679)^2</f>
        <v>-2.7074828757318332E-2</v>
      </c>
    </row>
    <row r="680" spans="1:16" ht="20.65" x14ac:dyDescent="0.55000000000000004">
      <c r="A680" s="5">
        <f>A665+N666</f>
        <v>29.020441999005875</v>
      </c>
      <c r="D680" s="5">
        <v>122.04</v>
      </c>
      <c r="E680" s="5">
        <v>11.87</v>
      </c>
      <c r="F680" s="5">
        <f>D680*A680/(A681+D680)</f>
        <v>10.706569988009868</v>
      </c>
      <c r="G680" s="5">
        <f t="shared" si="45"/>
        <v>1.1634300119901315</v>
      </c>
      <c r="I680" s="5">
        <f>D680/(A681+D680)</f>
        <v>0.3689320096632791</v>
      </c>
      <c r="J680" s="5">
        <f>-A680*D680/(A681+D680)^2</f>
        <v>-3.2366407589946168E-2</v>
      </c>
      <c r="L680" s="14" t="s">
        <v>50</v>
      </c>
      <c r="N680" s="14" t="s">
        <v>51</v>
      </c>
    </row>
    <row r="681" spans="1:16" x14ac:dyDescent="0.45">
      <c r="A681" s="5">
        <f>A666+N667</f>
        <v>208.75265773491654</v>
      </c>
      <c r="D681" s="5">
        <v>172.74</v>
      </c>
      <c r="E681" s="5">
        <v>14.452</v>
      </c>
      <c r="F681" s="5">
        <f>D681*A680/(A681+D681)</f>
        <v>13.140465613866663</v>
      </c>
      <c r="G681" s="5">
        <f t="shared" si="45"/>
        <v>1.3115343861333368</v>
      </c>
      <c r="I681" s="5">
        <f>D681/(A681+D681)</f>
        <v>0.45280032655315189</v>
      </c>
      <c r="J681" s="5">
        <f>-A680*D681/(A681+D681)^2</f>
        <v>-3.4444871604835524E-2</v>
      </c>
      <c r="L681" s="5">
        <f t="array" ref="L681:L682">MMULT(TRANSPOSE(I677:J684),G677:G684)</f>
        <v>-2.6485714265691462E-2</v>
      </c>
      <c r="N681" s="5">
        <f t="array" ref="N681:N682">MMULT(O677:P678,L681:L682)</f>
        <v>-2.0710672539345942E-2</v>
      </c>
    </row>
    <row r="682" spans="1:16" x14ac:dyDescent="0.45">
      <c r="D682" s="5">
        <v>226.86</v>
      </c>
      <c r="E682" s="5">
        <v>15.651</v>
      </c>
      <c r="F682" s="5">
        <f>D682*A680/(A681+D682)</f>
        <v>15.113375047748908</v>
      </c>
      <c r="G682" s="5">
        <f t="shared" si="45"/>
        <v>0.53762495225109141</v>
      </c>
      <c r="I682" s="5">
        <f>D682/(A681+D682)</f>
        <v>0.52078376505315227</v>
      </c>
      <c r="J682" s="5">
        <f>-A680*D682/(A681+D682)^2</f>
        <v>-3.4694526844869268E-2</v>
      </c>
      <c r="L682" s="5">
        <v>1.0040997632914245E-3</v>
      </c>
      <c r="N682" s="5">
        <v>-0.26677006506281076</v>
      </c>
    </row>
    <row r="683" spans="1:16" x14ac:dyDescent="0.45">
      <c r="D683" s="5">
        <v>282.10000000000002</v>
      </c>
      <c r="E683" s="5">
        <v>16.388000000000002</v>
      </c>
      <c r="F683" s="5">
        <f>D683*A680/(A681+D683)</f>
        <v>16.678460550051135</v>
      </c>
      <c r="G683" s="5">
        <f t="shared" si="45"/>
        <v>-0.29046055005113303</v>
      </c>
      <c r="I683" s="5">
        <f>D683/(A681+D683)</f>
        <v>0.57471421526324351</v>
      </c>
      <c r="J683" s="5">
        <f>-A680*D683/(A681+D683)^2</f>
        <v>-3.3978547915000365E-2</v>
      </c>
    </row>
    <row r="684" spans="1:16" x14ac:dyDescent="0.45">
      <c r="D684" s="5">
        <v>351.18</v>
      </c>
      <c r="E684" s="5">
        <v>17.123000000000001</v>
      </c>
      <c r="F684" s="5">
        <f>D684*A680/(A681+D684)</f>
        <v>18.201115224173435</v>
      </c>
      <c r="G684" s="5">
        <f t="shared" si="45"/>
        <v>-1.078115224173434</v>
      </c>
      <c r="I684" s="5">
        <f>D684/(A681+D684)</f>
        <v>0.62718256409729845</v>
      </c>
      <c r="J684" s="5">
        <f>-A680*D684/(A681+D684)^2</f>
        <v>-3.2505900437745511E-2</v>
      </c>
    </row>
    <row r="685" spans="1:16" x14ac:dyDescent="0.45">
      <c r="D685" s="5">
        <v>427.38</v>
      </c>
      <c r="E685" s="5">
        <v>17.756</v>
      </c>
      <c r="F685" s="5">
        <f>D685*A680/(A681+D685)</f>
        <v>19.497122731754946</v>
      </c>
      <c r="G685" s="5">
        <f t="shared" si="45"/>
        <v>-1.7411227317549454</v>
      </c>
      <c r="I685" s="5">
        <f>D685/(A681+D685)</f>
        <v>0.67184099857689428</v>
      </c>
      <c r="J685" s="5">
        <f>-A680*D685/(A681+D685)^2</f>
        <v>-3.0649460446156834E-2</v>
      </c>
    </row>
    <row r="686" spans="1:16" x14ac:dyDescent="0.45">
      <c r="D686" s="5">
        <v>514.78</v>
      </c>
      <c r="E686" s="5">
        <v>18.236000000000001</v>
      </c>
      <c r="F686" s="5">
        <f>D686*A680/(A681+D686)</f>
        <v>20.647503568141019</v>
      </c>
      <c r="G686" s="5">
        <f t="shared" si="45"/>
        <v>-2.4115035681410184</v>
      </c>
      <c r="I686" s="5">
        <f>D686/(A681+D686)</f>
        <v>0.71148136092649183</v>
      </c>
      <c r="J686" s="5">
        <f>-A680*D686/(A681+D686)^2</f>
        <v>-2.8537072027653695E-2</v>
      </c>
    </row>
    <row r="687" spans="1:16" x14ac:dyDescent="0.45">
      <c r="D687" s="5">
        <v>574.02</v>
      </c>
      <c r="E687" s="5">
        <v>18.923999999999999</v>
      </c>
      <c r="F687" s="5">
        <f>D687*A680/(A681+D687)</f>
        <v>21.281165037717297</v>
      </c>
      <c r="G687" s="5">
        <f t="shared" si="45"/>
        <v>-2.3571650377172979</v>
      </c>
      <c r="I687" s="5">
        <f>D687/(A681+D687)</f>
        <v>0.73331636501078457</v>
      </c>
      <c r="J687" s="5">
        <f>-A680*D687/(A681+D687)^2</f>
        <v>-2.7186903920862419E-2</v>
      </c>
    </row>
    <row r="688" spans="1:16" x14ac:dyDescent="0.45">
      <c r="D688" s="5">
        <v>747.35</v>
      </c>
      <c r="E688" s="5">
        <v>20.062000000000001</v>
      </c>
      <c r="F688" s="5">
        <f>D688*A680/(A681+D688)</f>
        <v>22.684203576359316</v>
      </c>
      <c r="G688" s="5">
        <f t="shared" si="45"/>
        <v>-2.6222035763593148</v>
      </c>
      <c r="I688" s="5">
        <f>D688/(A681+D688)</f>
        <v>0.78166292495256917</v>
      </c>
      <c r="J688" s="5">
        <f>-A680*D688/(A681+D688)^2</f>
        <v>-2.3725698692334988E-2</v>
      </c>
    </row>
    <row r="689" spans="1:16" x14ac:dyDescent="0.45">
      <c r="G689" s="15">
        <f t="array" ref="G689">SUM(G677:G688^2)</f>
        <v>33.644525980773565</v>
      </c>
    </row>
    <row r="691" spans="1:16" ht="20.65" x14ac:dyDescent="0.55000000000000004">
      <c r="D691" s="12" t="s">
        <v>1</v>
      </c>
      <c r="E691" s="12" t="s">
        <v>0</v>
      </c>
      <c r="F691" s="13" t="s">
        <v>39</v>
      </c>
      <c r="G691" s="13" t="s">
        <v>47</v>
      </c>
      <c r="I691" s="37" t="s">
        <v>45</v>
      </c>
      <c r="J691" s="37"/>
      <c r="L691" s="37" t="s">
        <v>48</v>
      </c>
      <c r="M691" s="37"/>
      <c r="O691" s="37" t="s">
        <v>49</v>
      </c>
      <c r="P691" s="37"/>
    </row>
    <row r="692" spans="1:16" x14ac:dyDescent="0.45">
      <c r="D692" s="5">
        <v>14.13</v>
      </c>
      <c r="E692" s="5">
        <v>0.08</v>
      </c>
      <c r="F692" s="5">
        <f>D692*A695/(A696+D692)</f>
        <v>1.8406871492059369</v>
      </c>
      <c r="G692" s="5">
        <f>(E692-F692)</f>
        <v>-1.7606871492059368</v>
      </c>
      <c r="I692" s="5">
        <f>D692/(A696+D692)</f>
        <v>6.3472558710433238E-2</v>
      </c>
      <c r="J692" s="5">
        <f>-A695*D692/(A696+D692)^2</f>
        <v>-8.268444667056887E-3</v>
      </c>
      <c r="L692" s="5">
        <f t="array" ref="L692:M693">MMULT(TRANSPOSE(I692:J703),I692:J703)</f>
        <v>3.5502063744873853</v>
      </c>
      <c r="M692" s="5">
        <v>-0.17623318696735937</v>
      </c>
      <c r="O692" s="5">
        <f t="array" ref="O692:P693">MINVERSE(L692:M693)</f>
        <v>2.392419474420191</v>
      </c>
      <c r="P692" s="5">
        <v>42.520838427113219</v>
      </c>
    </row>
    <row r="693" spans="1:16" x14ac:dyDescent="0.45">
      <c r="D693" s="5">
        <v>44.09</v>
      </c>
      <c r="E693" s="5">
        <v>2.9020000000000001</v>
      </c>
      <c r="F693" s="5">
        <f>D693*A695/(A696+D693)</f>
        <v>5.0622336359169289</v>
      </c>
      <c r="G693" s="5">
        <f t="shared" ref="G693:G703" si="46">(E693-F693)</f>
        <v>-2.1602336359169287</v>
      </c>
      <c r="I693" s="5">
        <f>D693/(A696+D693)</f>
        <v>0.17456139779118898</v>
      </c>
      <c r="J693" s="5">
        <f>-A695*D693/(A696+D693)^2</f>
        <v>-2.0042426387644179E-2</v>
      </c>
      <c r="L693" s="5">
        <v>-0.17623318696735937</v>
      </c>
      <c r="M693" s="5">
        <v>9.9156960242580434E-3</v>
      </c>
      <c r="O693" s="5">
        <v>42.520838427113219</v>
      </c>
      <c r="P693" s="5">
        <v>856.57959337956481</v>
      </c>
    </row>
    <row r="694" spans="1:16" x14ac:dyDescent="0.45">
      <c r="A694" s="16" t="s">
        <v>46</v>
      </c>
      <c r="D694" s="5">
        <v>75.25</v>
      </c>
      <c r="E694" s="5">
        <v>7.6950000000000003</v>
      </c>
      <c r="F694" s="5">
        <f>D694*A695/(A696+D694)</f>
        <v>7.6910601624556616</v>
      </c>
      <c r="G694" s="5">
        <f t="shared" si="46"/>
        <v>3.9398375443386868E-3</v>
      </c>
      <c r="I694" s="5">
        <f>D694/(A696+D694)</f>
        <v>0.26521142819817906</v>
      </c>
      <c r="J694" s="5">
        <f>-A695*D694/(A696+D694)^2</f>
        <v>-2.7106405980637672E-2</v>
      </c>
    </row>
    <row r="695" spans="1:16" ht="20.65" x14ac:dyDescent="0.55000000000000004">
      <c r="A695" s="5">
        <f>A680+N681</f>
        <v>28.999731326466531</v>
      </c>
      <c r="D695" s="5">
        <v>122.04</v>
      </c>
      <c r="E695" s="5">
        <v>11.87</v>
      </c>
      <c r="F695" s="5">
        <f>D695*A695/(A696+D695)</f>
        <v>10.707564348536106</v>
      </c>
      <c r="G695" s="5">
        <f t="shared" si="46"/>
        <v>1.1624356514638929</v>
      </c>
      <c r="I695" s="5">
        <f>D695/(A696+D695)</f>
        <v>0.36922977761396969</v>
      </c>
      <c r="J695" s="5">
        <f>-A695*D695/(A696+D695)^2</f>
        <v>-3.23955391936845E-2</v>
      </c>
      <c r="L695" s="14" t="s">
        <v>50</v>
      </c>
      <c r="N695" s="14" t="s">
        <v>51</v>
      </c>
    </row>
    <row r="696" spans="1:16" x14ac:dyDescent="0.45">
      <c r="A696" s="5">
        <f>A681+N682</f>
        <v>208.48588766985372</v>
      </c>
      <c r="D696" s="5">
        <v>172.74</v>
      </c>
      <c r="E696" s="5">
        <v>14.452</v>
      </c>
      <c r="F696" s="5">
        <f>D696*A695/(A696+D696)</f>
        <v>13.140276543003402</v>
      </c>
      <c r="G696" s="5">
        <f t="shared" si="46"/>
        <v>1.3117234569965976</v>
      </c>
      <c r="I696" s="5">
        <f>D696/(A696+D696)</f>
        <v>0.45311718219302821</v>
      </c>
      <c r="J696" s="5">
        <f>-A695*D696/(A696+D696)^2</f>
        <v>-3.4468479103871991E-2</v>
      </c>
      <c r="L696" s="5">
        <f t="array" ref="L696:L697">MMULT(TRANSPOSE(I692:J699),G692:G699)</f>
        <v>-2.2454060196593129E-2</v>
      </c>
      <c r="N696" s="5">
        <f t="array" ref="N696:N697">MMULT(O692:P693,L696:L697)</f>
        <v>-1.7529386246469283E-2</v>
      </c>
    </row>
    <row r="697" spans="1:16" x14ac:dyDescent="0.45">
      <c r="D697" s="5">
        <v>226.86</v>
      </c>
      <c r="E697" s="5">
        <v>15.651</v>
      </c>
      <c r="F697" s="5">
        <f>D697*A695/(A696+D697)</f>
        <v>15.11184378916499</v>
      </c>
      <c r="G697" s="5">
        <f t="shared" si="46"/>
        <v>0.53915621083501009</v>
      </c>
      <c r="I697" s="5">
        <f>D697/(A696+D697)</f>
        <v>0.52110288950757289</v>
      </c>
      <c r="J697" s="5">
        <f>-A695*D697/(A696+D697)^2</f>
        <v>-3.4712269524468591E-2</v>
      </c>
      <c r="L697" s="5">
        <v>8.5111549974957457E-4</v>
      </c>
      <c r="N697" s="5">
        <v>-0.22571729695747478</v>
      </c>
    </row>
    <row r="698" spans="1:16" x14ac:dyDescent="0.45">
      <c r="D698" s="5">
        <v>282.10000000000002</v>
      </c>
      <c r="E698" s="5">
        <v>16.388000000000002</v>
      </c>
      <c r="F698" s="5">
        <f>D698*A695/(A696+D698)</f>
        <v>16.675620748189157</v>
      </c>
      <c r="G698" s="5">
        <f t="shared" si="46"/>
        <v>-0.28762074818915551</v>
      </c>
      <c r="I698" s="5">
        <f>D698/(A696+D698)</f>
        <v>0.57502673250528347</v>
      </c>
      <c r="J698" s="5">
        <f>-A695*D698/(A696+D698)^2</f>
        <v>-3.3991236126651975E-2</v>
      </c>
    </row>
    <row r="699" spans="1:16" x14ac:dyDescent="0.45">
      <c r="D699" s="5">
        <v>351.18</v>
      </c>
      <c r="E699" s="5">
        <v>17.123000000000001</v>
      </c>
      <c r="F699" s="5">
        <f>D699*A695/(A696+D699)</f>
        <v>18.19679539453389</v>
      </c>
      <c r="G699" s="5">
        <f t="shared" si="46"/>
        <v>-1.0737953945338887</v>
      </c>
      <c r="I699" s="5">
        <f>D699/(A696+D699)</f>
        <v>0.62748151662793616</v>
      </c>
      <c r="J699" s="5">
        <f>-A695*D699/(A696+D699)^2</f>
        <v>-3.2513676097529386E-2</v>
      </c>
    </row>
    <row r="700" spans="1:16" x14ac:dyDescent="0.45">
      <c r="D700" s="5">
        <v>427.38</v>
      </c>
      <c r="E700" s="5">
        <v>17.756</v>
      </c>
      <c r="F700" s="5">
        <f>D700*A695/(A696+D700)</f>
        <v>19.491382404115182</v>
      </c>
      <c r="G700" s="5">
        <f t="shared" si="46"/>
        <v>-1.7353824041151817</v>
      </c>
      <c r="I700" s="5">
        <f>D700/(A696+D700)</f>
        <v>0.67212286157721812</v>
      </c>
      <c r="J700" s="5">
        <f>-A695*D700/(A696+D700)^2</f>
        <v>-3.0653291491295174E-2</v>
      </c>
    </row>
    <row r="701" spans="1:16" x14ac:dyDescent="0.45">
      <c r="D701" s="5">
        <v>514.78</v>
      </c>
      <c r="E701" s="5">
        <v>18.236000000000001</v>
      </c>
      <c r="F701" s="5">
        <f>D701*A695/(A696+D701)</f>
        <v>20.640378520178164</v>
      </c>
      <c r="G701" s="5">
        <f t="shared" si="46"/>
        <v>-2.4043785201781631</v>
      </c>
      <c r="I701" s="5">
        <f>D701/(A696+D701)</f>
        <v>0.71174378437571162</v>
      </c>
      <c r="J701" s="5">
        <f>-A695*D701/(A696+D701)^2</f>
        <v>-2.8537746452656974E-2</v>
      </c>
    </row>
    <row r="702" spans="1:16" x14ac:dyDescent="0.45">
      <c r="D702" s="5">
        <v>574.02</v>
      </c>
      <c r="E702" s="5">
        <v>18.923999999999999</v>
      </c>
      <c r="F702" s="5">
        <f>D702*A695/(A696+D702)</f>
        <v>21.273227509620472</v>
      </c>
      <c r="G702" s="5">
        <f t="shared" si="46"/>
        <v>-2.3492275096204729</v>
      </c>
      <c r="I702" s="5">
        <f>D702/(A696+D702)</f>
        <v>0.73356636549958354</v>
      </c>
      <c r="J702" s="5">
        <f>-A695*D702/(A696+D702)^2</f>
        <v>-2.7186028686592884E-2</v>
      </c>
    </row>
    <row r="703" spans="1:16" x14ac:dyDescent="0.45">
      <c r="D703" s="5">
        <v>747.35</v>
      </c>
      <c r="E703" s="5">
        <v>20.062000000000001</v>
      </c>
      <c r="F703" s="5">
        <f>D703*A695/(A696+D703)</f>
        <v>22.674341365931859</v>
      </c>
      <c r="G703" s="5">
        <f t="shared" si="46"/>
        <v>-2.612341365931858</v>
      </c>
      <c r="I703" s="5">
        <f>D703/(A696+D703)</f>
        <v>0.78188108402363643</v>
      </c>
      <c r="J703" s="5">
        <f>-A695*D703/(A696+D703)^2</f>
        <v>-2.3722002551303648E-2</v>
      </c>
    </row>
    <row r="704" spans="1:16" x14ac:dyDescent="0.45">
      <c r="G704" s="15">
        <f t="array" ref="G704">SUM(G692:G703^2)</f>
        <v>33.500756317591161</v>
      </c>
    </row>
    <row r="706" spans="1:16" ht="20.65" x14ac:dyDescent="0.55000000000000004">
      <c r="D706" s="12" t="s">
        <v>1</v>
      </c>
      <c r="E706" s="12" t="s">
        <v>0</v>
      </c>
      <c r="F706" s="13" t="s">
        <v>39</v>
      </c>
      <c r="G706" s="13" t="s">
        <v>47</v>
      </c>
      <c r="I706" s="37" t="s">
        <v>45</v>
      </c>
      <c r="J706" s="37"/>
      <c r="L706" s="37" t="s">
        <v>48</v>
      </c>
      <c r="M706" s="37"/>
      <c r="O706" s="37" t="s">
        <v>49</v>
      </c>
      <c r="P706" s="37"/>
    </row>
    <row r="707" spans="1:16" x14ac:dyDescent="0.45">
      <c r="D707" s="5">
        <v>14.13</v>
      </c>
      <c r="E707" s="5">
        <v>0.08</v>
      </c>
      <c r="F707" s="5">
        <f>D707*A710/(A711+D707)</f>
        <v>1.8414416101603899</v>
      </c>
      <c r="G707" s="5">
        <f>(E707-F707)</f>
        <v>-1.7614416101603898</v>
      </c>
      <c r="I707" s="5">
        <f>D707/(A711+D707)</f>
        <v>6.3536980867037865E-2</v>
      </c>
      <c r="J707" s="5">
        <f>-A710*D707/(A711+D707)^2</f>
        <v>-8.2802293243119662E-3</v>
      </c>
      <c r="L707" s="5">
        <f t="array" ref="L707:M708">MMULT(TRANSPOSE(I707:J718),I707:J718)</f>
        <v>3.5529515741720923</v>
      </c>
      <c r="M707" s="5">
        <v>-0.17635828534410422</v>
      </c>
      <c r="O707" s="5">
        <f t="array" ref="O707:P708">MINVERSE(L707:M708)</f>
        <v>2.3880321269616998</v>
      </c>
      <c r="P707" s="5">
        <v>42.439528656442072</v>
      </c>
    </row>
    <row r="708" spans="1:16" x14ac:dyDescent="0.45">
      <c r="D708" s="5">
        <v>44.09</v>
      </c>
      <c r="E708" s="5">
        <v>2.9020000000000001</v>
      </c>
      <c r="F708" s="5">
        <f>D708*A710/(A711+D708)</f>
        <v>5.0636989135219057</v>
      </c>
      <c r="G708" s="5">
        <f t="shared" ref="G708:G718" si="47">(E708-F708)</f>
        <v>-2.1616989135219056</v>
      </c>
      <c r="I708" s="5">
        <f>D708/(A711+D708)</f>
        <v>0.1747175360922027</v>
      </c>
      <c r="J708" s="5">
        <f>-A710*D708/(A711+D708)^2</f>
        <v>-2.0066160074468389E-2</v>
      </c>
      <c r="L708" s="5">
        <v>-0.17635828534410422</v>
      </c>
      <c r="M708" s="5">
        <v>9.9235138699795972E-3</v>
      </c>
      <c r="O708" s="5">
        <v>42.439528656442079</v>
      </c>
      <c r="P708" s="5">
        <v>854.99578232357965</v>
      </c>
    </row>
    <row r="709" spans="1:16" x14ac:dyDescent="0.45">
      <c r="A709" s="16" t="s">
        <v>46</v>
      </c>
      <c r="D709" s="5">
        <v>75.25</v>
      </c>
      <c r="E709" s="5">
        <v>7.6950000000000003</v>
      </c>
      <c r="F709" s="5">
        <f>D709*A710/(A711+D709)</f>
        <v>7.6925307234412221</v>
      </c>
      <c r="G709" s="5">
        <f t="shared" si="47"/>
        <v>2.4692765587781551E-3</v>
      </c>
      <c r="I709" s="5">
        <f>D709/(A711+D709)</f>
        <v>0.26542257690799914</v>
      </c>
      <c r="J709" s="5">
        <f>-A710*D709/(A711+D709)^2</f>
        <v>-2.7133173788169093E-2</v>
      </c>
    </row>
    <row r="710" spans="1:16" ht="20.65" x14ac:dyDescent="0.55000000000000004">
      <c r="A710" s="5">
        <f>A695+N696</f>
        <v>28.982201940220062</v>
      </c>
      <c r="D710" s="5">
        <v>122.04</v>
      </c>
      <c r="E710" s="5">
        <v>11.87</v>
      </c>
      <c r="F710" s="5">
        <f>D710*A710/(A711+D710)</f>
        <v>10.708404784627668</v>
      </c>
      <c r="G710" s="5">
        <f t="shared" si="47"/>
        <v>1.1615952153723317</v>
      </c>
      <c r="I710" s="5">
        <f>D710/(A711+D710)</f>
        <v>0.36948209824482231</v>
      </c>
      <c r="J710" s="5">
        <f>-A710*D710/(A711+D710)^2</f>
        <v>-3.2420221801697187E-2</v>
      </c>
      <c r="L710" s="14" t="s">
        <v>50</v>
      </c>
      <c r="N710" s="14" t="s">
        <v>51</v>
      </c>
    </row>
    <row r="711" spans="1:16" x14ac:dyDescent="0.45">
      <c r="A711" s="5">
        <f>A696+N697</f>
        <v>208.26017037289625</v>
      </c>
      <c r="D711" s="5">
        <v>172.74</v>
      </c>
      <c r="E711" s="5">
        <v>14.452</v>
      </c>
      <c r="F711" s="5">
        <f>D711*A710/(A711+D711)</f>
        <v>13.140113712426203</v>
      </c>
      <c r="G711" s="5">
        <f t="shared" si="47"/>
        <v>1.3118862875737971</v>
      </c>
      <c r="I711" s="5">
        <f>D711/(A711+D711)</f>
        <v>0.45338562402986382</v>
      </c>
      <c r="J711" s="5">
        <f>-A710*D711/(A711+D711)^2</f>
        <v>-3.4488472011877526E-2</v>
      </c>
      <c r="L711" s="5">
        <f t="array" ref="L711:L712">MMULT(TRANSPOSE(I707:J714),G707:G714)</f>
        <v>-1.9029520599576744E-2</v>
      </c>
      <c r="N711" s="5">
        <f t="array" ref="N711:N712">MMULT(O707:P708,L711:L712)</f>
        <v>-1.4835351028152623E-2</v>
      </c>
    </row>
    <row r="712" spans="1:16" x14ac:dyDescent="0.45">
      <c r="D712" s="5">
        <v>226.86</v>
      </c>
      <c r="E712" s="5">
        <v>15.651</v>
      </c>
      <c r="F712" s="5">
        <f>D712*A710/(A711+D712)</f>
        <v>15.110543660900984</v>
      </c>
      <c r="G712" s="5">
        <f t="shared" si="47"/>
        <v>0.54045633909901625</v>
      </c>
      <c r="I712" s="5">
        <f>D712/(A711+D712)</f>
        <v>0.52137321008488735</v>
      </c>
      <c r="J712" s="5">
        <f>-A710*D712/(A711+D712)^2</f>
        <v>-3.4727288436091817E-2</v>
      </c>
      <c r="L712" s="5">
        <v>7.2120865837349557E-4</v>
      </c>
      <c r="N712" s="5">
        <v>-0.19097352371950593</v>
      </c>
    </row>
    <row r="713" spans="1:16" x14ac:dyDescent="0.45">
      <c r="D713" s="5">
        <v>282.10000000000002</v>
      </c>
      <c r="E713" s="5">
        <v>16.388000000000002</v>
      </c>
      <c r="F713" s="5">
        <f>D713*A710/(A711+D713)</f>
        <v>16.67321218425775</v>
      </c>
      <c r="G713" s="5">
        <f t="shared" si="47"/>
        <v>-0.28521218425774819</v>
      </c>
      <c r="I713" s="5">
        <f>D713/(A711+D713)</f>
        <v>0.57529142259958832</v>
      </c>
      <c r="J713" s="5">
        <f>-A710*D713/(A711+D713)^2</f>
        <v>-3.4001970779108222E-2</v>
      </c>
    </row>
    <row r="714" spans="1:16" x14ac:dyDescent="0.45">
      <c r="D714" s="5">
        <v>351.18</v>
      </c>
      <c r="E714" s="5">
        <v>17.123000000000001</v>
      </c>
      <c r="F714" s="5">
        <f>D714*A710/(A711+D714)</f>
        <v>18.193133450860937</v>
      </c>
      <c r="G714" s="5">
        <f t="shared" si="47"/>
        <v>-1.0701334508609364</v>
      </c>
      <c r="I714" s="5">
        <f>D714/(A711+D714)</f>
        <v>0.62773468656339082</v>
      </c>
      <c r="J714" s="5">
        <f>-A710*D714/(A711+D714)^2</f>
        <v>-3.2520248659895577E-2</v>
      </c>
    </row>
    <row r="715" spans="1:16" x14ac:dyDescent="0.45">
      <c r="D715" s="5">
        <v>427.38</v>
      </c>
      <c r="E715" s="5">
        <v>17.756</v>
      </c>
      <c r="F715" s="5">
        <f>D715*A710/(A711+D715)</f>
        <v>19.4865177541325</v>
      </c>
      <c r="G715" s="5">
        <f t="shared" si="47"/>
        <v>-1.7305177541324994</v>
      </c>
      <c r="I715" s="5">
        <f>D715/(A711+D715)</f>
        <v>0.67236153396233422</v>
      </c>
      <c r="J715" s="5">
        <f>-A710*D715/(A711+D715)^2</f>
        <v>-3.065652339546256E-2</v>
      </c>
    </row>
    <row r="716" spans="1:16" x14ac:dyDescent="0.45">
      <c r="D716" s="5">
        <v>514.78</v>
      </c>
      <c r="E716" s="5">
        <v>18.236000000000001</v>
      </c>
      <c r="F716" s="5">
        <f>D716*A710/(A711+D716)</f>
        <v>20.634341667478882</v>
      </c>
      <c r="G716" s="5">
        <f t="shared" si="47"/>
        <v>-2.3983416674788813</v>
      </c>
      <c r="I716" s="5">
        <f>D716/(A711+D716)</f>
        <v>0.71196597518850235</v>
      </c>
      <c r="J716" s="5">
        <f>-A710*D716/(A711+D716)^2</f>
        <v>-2.8538306048524326E-2</v>
      </c>
    </row>
    <row r="717" spans="1:16" x14ac:dyDescent="0.45">
      <c r="D717" s="5">
        <v>574.02</v>
      </c>
      <c r="E717" s="5">
        <v>18.923999999999999</v>
      </c>
      <c r="F717" s="5">
        <f>D717*A710/(A711+D717)</f>
        <v>21.266502958645773</v>
      </c>
      <c r="G717" s="5">
        <f t="shared" si="47"/>
        <v>-2.342502958645774</v>
      </c>
      <c r="I717" s="5">
        <f>D717/(A711+D717)</f>
        <v>0.73377802702882899</v>
      </c>
      <c r="J717" s="5">
        <f>-A710*D717/(A711+D717)^2</f>
        <v>-2.7185276789655155E-2</v>
      </c>
    </row>
    <row r="718" spans="1:16" x14ac:dyDescent="0.45">
      <c r="D718" s="5">
        <v>747.35</v>
      </c>
      <c r="E718" s="5">
        <v>20.062000000000001</v>
      </c>
      <c r="F718" s="5">
        <f>D718*A710/(A711+D718)</f>
        <v>22.665987964078909</v>
      </c>
      <c r="G718" s="5">
        <f t="shared" si="47"/>
        <v>-2.6039879640789074</v>
      </c>
      <c r="I718" s="5">
        <f>D718/(A711+D718)</f>
        <v>0.78206576611503686</v>
      </c>
      <c r="J718" s="5">
        <f>-A710*D718/(A711+D718)^2</f>
        <v>-2.3718864309736503E-2</v>
      </c>
    </row>
    <row r="719" spans="1:16" x14ac:dyDescent="0.45">
      <c r="G719" s="15">
        <f t="array" ref="G719">SUM(G707:G718^2)</f>
        <v>33.379406438791101</v>
      </c>
    </row>
    <row r="721" spans="1:16" ht="20.65" x14ac:dyDescent="0.55000000000000004">
      <c r="D721" s="12" t="s">
        <v>1</v>
      </c>
      <c r="E721" s="12" t="s">
        <v>0</v>
      </c>
      <c r="F721" s="13" t="s">
        <v>39</v>
      </c>
      <c r="G721" s="13" t="s">
        <v>47</v>
      </c>
      <c r="I721" s="37" t="s">
        <v>45</v>
      </c>
      <c r="J721" s="37"/>
      <c r="L721" s="37" t="s">
        <v>48</v>
      </c>
      <c r="M721" s="37"/>
      <c r="O721" s="37" t="s">
        <v>49</v>
      </c>
      <c r="P721" s="37"/>
    </row>
    <row r="722" spans="1:16" x14ac:dyDescent="0.45">
      <c r="D722" s="5">
        <v>14.13</v>
      </c>
      <c r="E722" s="5">
        <v>0.08</v>
      </c>
      <c r="F722" s="5">
        <f>D722*A725/(A726+D722)</f>
        <v>1.842080870270248</v>
      </c>
      <c r="G722" s="5">
        <f>(E722-F722)</f>
        <v>-1.762080870270248</v>
      </c>
      <c r="I722" s="5">
        <f>D722/(A726+D722)</f>
        <v>6.3591588990265749E-2</v>
      </c>
      <c r="J722" s="5">
        <f>-A725*D722/(A726+D722)^2</f>
        <v>-8.2902229008532651E-3</v>
      </c>
      <c r="L722" s="5">
        <f t="array" ref="L722:M723">MMULT(TRANSPOSE(I722:J733),I722:J733)</f>
        <v>3.5552770362114297</v>
      </c>
      <c r="M722" s="5">
        <v>-0.17646424504145566</v>
      </c>
      <c r="O722" s="5">
        <f t="array" ref="O722:P723">MINVERSE(L722:M723)</f>
        <v>2.3843242062653807</v>
      </c>
      <c r="P722" s="5">
        <v>42.37081056086938</v>
      </c>
    </row>
    <row r="723" spans="1:16" x14ac:dyDescent="0.45">
      <c r="D723" s="5">
        <v>44.09</v>
      </c>
      <c r="E723" s="5">
        <v>2.9020000000000001</v>
      </c>
      <c r="F723" s="5">
        <f>D723*A725/(A726+D723)</f>
        <v>5.0649399620406541</v>
      </c>
      <c r="G723" s="5">
        <f t="shared" ref="G723:G733" si="48">(E723-F723)</f>
        <v>-2.162939962040654</v>
      </c>
      <c r="I723" s="5">
        <f>D723/(A726+D723)</f>
        <v>0.17484985894197397</v>
      </c>
      <c r="J723" s="5">
        <f>-A725*D723/(A726+D723)^2</f>
        <v>-2.0086278927475058E-2</v>
      </c>
      <c r="L723" s="5">
        <v>-0.17646424504145566</v>
      </c>
      <c r="M723" s="5">
        <v>9.9301374088241034E-3</v>
      </c>
      <c r="O723" s="5">
        <v>42.37081056086938</v>
      </c>
      <c r="P723" s="5">
        <v>853.65717999889841</v>
      </c>
    </row>
    <row r="724" spans="1:16" x14ac:dyDescent="0.45">
      <c r="A724" s="16" t="s">
        <v>46</v>
      </c>
      <c r="D724" s="5">
        <v>75.25</v>
      </c>
      <c r="E724" s="5">
        <v>7.6950000000000003</v>
      </c>
      <c r="F724" s="5">
        <f>D724*A725/(A726+D724)</f>
        <v>7.6937756427323603</v>
      </c>
      <c r="G724" s="5">
        <f t="shared" si="48"/>
        <v>1.2243572676400305E-3</v>
      </c>
      <c r="I724" s="5">
        <f>D724/(A726+D724)</f>
        <v>0.26560148707487291</v>
      </c>
      <c r="J724" s="5">
        <f>-A725*D724/(A726+D724)^2</f>
        <v>-2.7155857168506992E-2</v>
      </c>
    </row>
    <row r="725" spans="1:16" ht="20.65" x14ac:dyDescent="0.55000000000000004">
      <c r="A725" s="5">
        <f>A710+N711</f>
        <v>28.967366589191908</v>
      </c>
      <c r="D725" s="5">
        <v>122.04</v>
      </c>
      <c r="E725" s="5">
        <v>11.87</v>
      </c>
      <c r="F725" s="5">
        <f>D725*A725/(A726+D725)</f>
        <v>10.709115202749604</v>
      </c>
      <c r="G725" s="5">
        <f t="shared" si="48"/>
        <v>1.1608847972503948</v>
      </c>
      <c r="I725" s="5">
        <f>D725/(A726+D725)</f>
        <v>0.36969584963050489</v>
      </c>
      <c r="J725" s="5">
        <f>-A725*D725/(A726+D725)^2</f>
        <v>-3.2441129495833103E-2</v>
      </c>
      <c r="L725" s="14" t="s">
        <v>50</v>
      </c>
      <c r="N725" s="14" t="s">
        <v>51</v>
      </c>
    </row>
    <row r="726" spans="1:16" x14ac:dyDescent="0.45">
      <c r="A726" s="5">
        <f>A711+N712</f>
        <v>208.06919684917676</v>
      </c>
      <c r="D726" s="5">
        <v>172.74</v>
      </c>
      <c r="E726" s="5">
        <v>14.452</v>
      </c>
      <c r="F726" s="5">
        <f>D726*A725/(A726+D726)</f>
        <v>13.139973892486699</v>
      </c>
      <c r="G726" s="5">
        <f t="shared" si="48"/>
        <v>1.3120261075133008</v>
      </c>
      <c r="I726" s="5">
        <f>D726/(A726+D726)</f>
        <v>0.45361299419566115</v>
      </c>
      <c r="J726" s="5">
        <f>-A725*D726/(A726+D726)^2</f>
        <v>-3.4505400607987194E-2</v>
      </c>
      <c r="L726" s="5">
        <f t="array" ref="L726:L727">MMULT(TRANSPOSE(I722:J729),G722:G729)</f>
        <v>-1.6122540134380081E-2</v>
      </c>
      <c r="N726" s="5">
        <f t="array" ref="N726:N727">MMULT(O722:P723,L726:L727)</f>
        <v>-1.2554339181307907E-2</v>
      </c>
    </row>
    <row r="727" spans="1:16" x14ac:dyDescent="0.45">
      <c r="D727" s="5">
        <v>226.86</v>
      </c>
      <c r="E727" s="5">
        <v>15.651</v>
      </c>
      <c r="F727" s="5">
        <f>D727*A725/(A726+D727)</f>
        <v>15.109440414741645</v>
      </c>
      <c r="G727" s="5">
        <f t="shared" si="48"/>
        <v>0.54155958525835501</v>
      </c>
      <c r="I727" s="5">
        <f>D727/(A726+D727)</f>
        <v>0.5216021404023371</v>
      </c>
      <c r="J727" s="5">
        <f>-A725*D727/(A726+D727)^2</f>
        <v>-3.4740000267172784E-2</v>
      </c>
      <c r="L727" s="5">
        <v>6.1096361350913148E-4</v>
      </c>
      <c r="N727" s="5">
        <v>-0.16157161840368994</v>
      </c>
    </row>
    <row r="728" spans="1:16" x14ac:dyDescent="0.45">
      <c r="D728" s="5">
        <v>282.10000000000002</v>
      </c>
      <c r="E728" s="5">
        <v>16.388000000000002</v>
      </c>
      <c r="F728" s="5">
        <f>D728*A725/(A726+D728)</f>
        <v>16.671170214976684</v>
      </c>
      <c r="G728" s="5">
        <f t="shared" si="48"/>
        <v>-0.28317021497668193</v>
      </c>
      <c r="I728" s="5">
        <f>D728/(A726+D728)</f>
        <v>0.57551556036843565</v>
      </c>
      <c r="J728" s="5">
        <f>-A725*D728/(A726+D728)^2</f>
        <v>-3.4011052351187093E-2</v>
      </c>
    </row>
    <row r="729" spans="1:16" x14ac:dyDescent="0.45">
      <c r="D729" s="5">
        <v>351.18</v>
      </c>
      <c r="E729" s="5">
        <v>17.123000000000001</v>
      </c>
      <c r="F729" s="5">
        <f>D729*A725/(A726+D729)</f>
        <v>18.190030233580995</v>
      </c>
      <c r="G729" s="5">
        <f t="shared" si="48"/>
        <v>-1.0670302335809936</v>
      </c>
      <c r="I729" s="5">
        <f>D729/(A726+D729)</f>
        <v>0.62794904664782081</v>
      </c>
      <c r="J729" s="5">
        <f>-A725*D729/(A726+D729)^2</f>
        <v>-3.2525804839889004E-2</v>
      </c>
    </row>
    <row r="730" spans="1:16" x14ac:dyDescent="0.45">
      <c r="D730" s="5">
        <v>427.38</v>
      </c>
      <c r="E730" s="5">
        <v>17.756</v>
      </c>
      <c r="F730" s="5">
        <f>D730*A725/(A726+D730)</f>
        <v>19.48239638081915</v>
      </c>
      <c r="G730" s="5">
        <f t="shared" si="48"/>
        <v>-1.7263963808191498</v>
      </c>
      <c r="I730" s="5">
        <f>D730/(A726+D730)</f>
        <v>0.67256360086554356</v>
      </c>
      <c r="J730" s="5">
        <f>-A725*D730/(A726+D730)^2</f>
        <v>-3.0659250932129629E-2</v>
      </c>
    </row>
    <row r="731" spans="1:16" x14ac:dyDescent="0.45">
      <c r="D731" s="5">
        <v>514.78</v>
      </c>
      <c r="E731" s="5">
        <v>18.236000000000001</v>
      </c>
      <c r="F731" s="5">
        <f>D731*A725/(A726+D731)</f>
        <v>20.62922811256243</v>
      </c>
      <c r="G731" s="5">
        <f t="shared" si="48"/>
        <v>-2.3932281125624293</v>
      </c>
      <c r="I731" s="5">
        <f>D731/(A726+D731)</f>
        <v>0.71215407341375159</v>
      </c>
      <c r="J731" s="5">
        <f>-A725*D731/(A726+D731)^2</f>
        <v>-2.8538771575707708E-2</v>
      </c>
    </row>
    <row r="732" spans="1:16" x14ac:dyDescent="0.45">
      <c r="D732" s="5">
        <v>574.02</v>
      </c>
      <c r="E732" s="5">
        <v>18.923999999999999</v>
      </c>
      <c r="F732" s="5">
        <f>D732*A725/(A726+D732)</f>
        <v>21.260807381711686</v>
      </c>
      <c r="G732" s="5">
        <f t="shared" si="48"/>
        <v>-2.3368073817116866</v>
      </c>
      <c r="I732" s="5">
        <f>D732/(A726+D732)</f>
        <v>0.73395720374679696</v>
      </c>
      <c r="J732" s="5">
        <f>-A725*D732/(A726+D732)^2</f>
        <v>-2.7184632478450869E-2</v>
      </c>
    </row>
    <row r="733" spans="1:16" x14ac:dyDescent="0.45">
      <c r="D733" s="5">
        <v>747.35</v>
      </c>
      <c r="E733" s="5">
        <v>20.062000000000001</v>
      </c>
      <c r="F733" s="5">
        <f>D733*A725/(A726+D733)</f>
        <v>22.658914005314948</v>
      </c>
      <c r="G733" s="5">
        <f t="shared" si="48"/>
        <v>-2.5969140053149466</v>
      </c>
      <c r="I733" s="5">
        <f>D733/(A726+D733)</f>
        <v>0.78222208896853185</v>
      </c>
      <c r="J733" s="5">
        <f>-A725*D733/(A726+D733)^2</f>
        <v>-2.3716201307280096E-2</v>
      </c>
    </row>
    <row r="734" spans="1:16" x14ac:dyDescent="0.45">
      <c r="G734" s="15">
        <f t="array" ref="G734">SUM(G722:G733^2)</f>
        <v>33.276947818197876</v>
      </c>
    </row>
    <row r="736" spans="1:16" ht="20.65" x14ac:dyDescent="0.55000000000000004">
      <c r="D736" s="12" t="s">
        <v>1</v>
      </c>
      <c r="E736" s="12" t="s">
        <v>0</v>
      </c>
      <c r="F736" s="13" t="s">
        <v>39</v>
      </c>
      <c r="G736" s="13" t="s">
        <v>47</v>
      </c>
      <c r="I736" s="37" t="s">
        <v>45</v>
      </c>
      <c r="J736" s="37"/>
      <c r="L736" s="37" t="s">
        <v>48</v>
      </c>
      <c r="M736" s="37"/>
      <c r="O736" s="37" t="s">
        <v>49</v>
      </c>
      <c r="P736" s="37"/>
    </row>
    <row r="737" spans="1:16" x14ac:dyDescent="0.45">
      <c r="D737" s="5">
        <v>14.13</v>
      </c>
      <c r="E737" s="5">
        <v>0.08</v>
      </c>
      <c r="F737" s="5">
        <f>D737*A740/(A741+D737)</f>
        <v>1.8426223783803406</v>
      </c>
      <c r="G737" s="5">
        <f>(E737-F737)</f>
        <v>-1.7626223783803405</v>
      </c>
      <c r="I737" s="5">
        <f>D737/(A741+D737)</f>
        <v>6.3637863111326715E-2</v>
      </c>
      <c r="J737" s="5">
        <f>-A740*D737/(A741+D737)^2</f>
        <v>-8.2986943157279114E-3</v>
      </c>
      <c r="L737" s="5">
        <f t="array" ref="L737:M738">MMULT(TRANSPOSE(I737:J748),I737:J748)</f>
        <v>3.5572464968139399</v>
      </c>
      <c r="M737" s="5">
        <v>-0.17655397541779619</v>
      </c>
      <c r="O737" s="5">
        <f t="array" ref="O737:P738">MINVERSE(L737:M738)</f>
        <v>2.3811900824523469</v>
      </c>
      <c r="P737" s="5">
        <v>42.312726526681779</v>
      </c>
    </row>
    <row r="738" spans="1:16" x14ac:dyDescent="0.45">
      <c r="D738" s="5">
        <v>44.09</v>
      </c>
      <c r="E738" s="5">
        <v>2.9020000000000001</v>
      </c>
      <c r="F738" s="5">
        <f>D738*A740/(A741+D738)</f>
        <v>5.0659908835802447</v>
      </c>
      <c r="G738" s="5">
        <f t="shared" ref="G738:G748" si="49">(E738-F738)</f>
        <v>-2.1639908835802446</v>
      </c>
      <c r="I738" s="5">
        <f>D738/(A741+D738)</f>
        <v>0.17496196624719576</v>
      </c>
      <c r="J738" s="5">
        <f>-A740*D738/(A741+D738)^2</f>
        <v>-2.010332787438349E-2</v>
      </c>
      <c r="L738" s="5">
        <v>-0.17655397541779619</v>
      </c>
      <c r="M738" s="5">
        <v>9.9357477003352238E-3</v>
      </c>
      <c r="O738" s="5">
        <v>42.312726526681779</v>
      </c>
      <c r="P738" s="5">
        <v>852.52568146088493</v>
      </c>
    </row>
    <row r="739" spans="1:16" x14ac:dyDescent="0.45">
      <c r="A739" s="16" t="s">
        <v>46</v>
      </c>
      <c r="D739" s="5">
        <v>75.25</v>
      </c>
      <c r="E739" s="5">
        <v>7.6950000000000003</v>
      </c>
      <c r="F739" s="5">
        <f>D739*A740/(A741+D739)</f>
        <v>7.6948294083111426</v>
      </c>
      <c r="G739" s="5">
        <f t="shared" si="49"/>
        <v>1.7059168885769083E-4</v>
      </c>
      <c r="I739" s="5">
        <f>D739/(A741+D739)</f>
        <v>0.2657530410444407</v>
      </c>
      <c r="J739" s="5">
        <f>-A740*D739/(A741+D739)^2</f>
        <v>-2.7175073961154556E-2</v>
      </c>
    </row>
    <row r="740" spans="1:16" ht="20.65" x14ac:dyDescent="0.55000000000000004">
      <c r="A740" s="5">
        <f>A725+N726</f>
        <v>28.954812250010601</v>
      </c>
      <c r="D740" s="5">
        <v>122.04</v>
      </c>
      <c r="E740" s="5">
        <v>11.87</v>
      </c>
      <c r="F740" s="5">
        <f>D740*A740/(A741+D740)</f>
        <v>10.709715775404597</v>
      </c>
      <c r="G740" s="5">
        <f t="shared" si="49"/>
        <v>1.1602842245954026</v>
      </c>
      <c r="I740" s="5">
        <f>D740/(A741+D740)</f>
        <v>0.36987688550460812</v>
      </c>
      <c r="J740" s="5">
        <f>-A740*D740/(A741+D740)^2</f>
        <v>-3.2458835755868734E-2</v>
      </c>
      <c r="L740" s="14" t="s">
        <v>50</v>
      </c>
      <c r="N740" s="14" t="s">
        <v>51</v>
      </c>
    </row>
    <row r="741" spans="1:16" x14ac:dyDescent="0.45">
      <c r="A741" s="5">
        <f>A726+N727</f>
        <v>207.90762523077308</v>
      </c>
      <c r="D741" s="5">
        <v>172.74</v>
      </c>
      <c r="E741" s="5">
        <v>14.452</v>
      </c>
      <c r="F741" s="5">
        <f>D741*A740/(A741+D741)</f>
        <v>13.139854123704323</v>
      </c>
      <c r="G741" s="5">
        <f t="shared" si="49"/>
        <v>1.312145876295677</v>
      </c>
      <c r="I741" s="5">
        <f>D741/(A741+D741)</f>
        <v>0.4538055370640337</v>
      </c>
      <c r="J741" s="5">
        <f>-A740*D741/(A741+D741)^2</f>
        <v>-3.4519732300281915E-2</v>
      </c>
      <c r="L741" s="5">
        <f t="array" ref="L741:L742">MMULT(TRANSPOSE(I737:J744),G737:G744)</f>
        <v>-1.3656241017622639E-2</v>
      </c>
      <c r="N741" s="5">
        <f t="array" ref="N741:N742">MMULT(O737:P738,L741:L742)</f>
        <v>-1.0623317430603761E-2</v>
      </c>
    </row>
    <row r="742" spans="1:16" x14ac:dyDescent="0.45">
      <c r="D742" s="5">
        <v>226.86</v>
      </c>
      <c r="E742" s="5">
        <v>15.651</v>
      </c>
      <c r="F742" s="5">
        <f>D742*A740/(A741+D742)</f>
        <v>15.10850469500982</v>
      </c>
      <c r="G742" s="5">
        <f t="shared" si="49"/>
        <v>0.54249530499017951</v>
      </c>
      <c r="I742" s="5">
        <f>D742/(A741+D742)</f>
        <v>0.5217959821170759</v>
      </c>
      <c r="J742" s="5">
        <f>-A740*D742/(A741+D742)^2</f>
        <v>-3.4750758378088248E-2</v>
      </c>
      <c r="L742" s="5">
        <v>5.1745160478684077E-4</v>
      </c>
      <c r="N742" s="5">
        <v>-0.1366920095671913</v>
      </c>
    </row>
    <row r="743" spans="1:16" x14ac:dyDescent="0.45">
      <c r="D743" s="5">
        <v>282.10000000000002</v>
      </c>
      <c r="E743" s="5">
        <v>16.388000000000002</v>
      </c>
      <c r="F743" s="5">
        <f>D743*A740/(A741+D743)</f>
        <v>16.669439647762896</v>
      </c>
      <c r="G743" s="5">
        <f t="shared" si="49"/>
        <v>-0.28143964776289465</v>
      </c>
      <c r="I743" s="5">
        <f>D743/(A741+D743)</f>
        <v>0.57570532676331865</v>
      </c>
      <c r="J743" s="5">
        <f>-A740*D743/(A741+D743)^2</f>
        <v>-3.4018735198074287E-2</v>
      </c>
    </row>
    <row r="744" spans="1:16" x14ac:dyDescent="0.45">
      <c r="D744" s="5">
        <v>351.18</v>
      </c>
      <c r="E744" s="5">
        <v>17.123000000000001</v>
      </c>
      <c r="F744" s="5">
        <f>D744*A740/(A741+D744)</f>
        <v>18.18740123564989</v>
      </c>
      <c r="G744" s="5">
        <f t="shared" si="49"/>
        <v>-1.0644012356498891</v>
      </c>
      <c r="I744" s="5">
        <f>D744/(A741+D744)</f>
        <v>0.62813051863747549</v>
      </c>
      <c r="J744" s="5">
        <f>-A740*D744/(A741+D744)^2</f>
        <v>-3.2530502223408586E-2</v>
      </c>
    </row>
    <row r="745" spans="1:16" x14ac:dyDescent="0.45">
      <c r="D745" s="5">
        <v>427.38</v>
      </c>
      <c r="E745" s="5">
        <v>17.756</v>
      </c>
      <c r="F745" s="5">
        <f>D745*A740/(A741+D745)</f>
        <v>19.478905566457907</v>
      </c>
      <c r="G745" s="5">
        <f t="shared" si="49"/>
        <v>-1.7229055664579072</v>
      </c>
      <c r="I745" s="5">
        <f>D745/(A741+D745)</f>
        <v>0.67273465281926581</v>
      </c>
      <c r="J745" s="5">
        <f>-A740*D745/(A741+D745)^2</f>
        <v>-3.0661553590599293E-2</v>
      </c>
    </row>
    <row r="746" spans="1:16" x14ac:dyDescent="0.45">
      <c r="D746" s="5">
        <v>514.78</v>
      </c>
      <c r="E746" s="5">
        <v>18.236000000000001</v>
      </c>
      <c r="F746" s="5">
        <f>D746*A740/(A741+D746)</f>
        <v>20.624897576322532</v>
      </c>
      <c r="G746" s="5">
        <f t="shared" si="49"/>
        <v>-2.3888975763225311</v>
      </c>
      <c r="I746" s="5">
        <f>D746/(A741+D746)</f>
        <v>0.71231329004093191</v>
      </c>
      <c r="J746" s="5">
        <f>-A740*D746/(A741+D746)^2</f>
        <v>-2.8539159736873123E-2</v>
      </c>
    </row>
    <row r="747" spans="1:16" x14ac:dyDescent="0.45">
      <c r="D747" s="5">
        <v>574.02</v>
      </c>
      <c r="E747" s="5">
        <v>18.923999999999999</v>
      </c>
      <c r="F747" s="5">
        <f>D747*A740/(A741+D747)</f>
        <v>21.255984302697804</v>
      </c>
      <c r="G747" s="5">
        <f t="shared" si="49"/>
        <v>-2.3319843026978049</v>
      </c>
      <c r="I747" s="5">
        <f>D747/(A741+D747)</f>
        <v>0.73410886311963641</v>
      </c>
      <c r="J747" s="5">
        <f>-A740*D747/(A741+D747)^2</f>
        <v>-2.7184081514480898E-2</v>
      </c>
    </row>
    <row r="748" spans="1:16" x14ac:dyDescent="0.45">
      <c r="D748" s="5">
        <v>747.35</v>
      </c>
      <c r="E748" s="5">
        <v>20.062000000000001</v>
      </c>
      <c r="F748" s="5">
        <f>D748*A740/(A741+D748)</f>
        <v>22.652924576045901</v>
      </c>
      <c r="G748" s="5">
        <f t="shared" si="49"/>
        <v>-2.5909245760459001</v>
      </c>
      <c r="I748" s="5">
        <f>D748/(A741+D748)</f>
        <v>0.78235439347521951</v>
      </c>
      <c r="J748" s="5">
        <f>-A740*D748/(A741+D748)^2</f>
        <v>-2.3713942687003792E-2</v>
      </c>
    </row>
    <row r="749" spans="1:16" x14ac:dyDescent="0.45">
      <c r="G749" s="15">
        <f t="array" ref="G749">SUM(G737:G748^2)</f>
        <v>33.190416094213006</v>
      </c>
    </row>
    <row r="751" spans="1:16" ht="20.65" x14ac:dyDescent="0.55000000000000004">
      <c r="D751" s="12" t="s">
        <v>1</v>
      </c>
      <c r="E751" s="12" t="s">
        <v>0</v>
      </c>
      <c r="F751" s="13" t="s">
        <v>39</v>
      </c>
      <c r="G751" s="13" t="s">
        <v>47</v>
      </c>
      <c r="I751" s="37" t="s">
        <v>45</v>
      </c>
      <c r="J751" s="37"/>
      <c r="L751" s="37" t="s">
        <v>48</v>
      </c>
      <c r="M751" s="37"/>
      <c r="O751" s="37" t="s">
        <v>49</v>
      </c>
      <c r="P751" s="37"/>
    </row>
    <row r="752" spans="1:16" x14ac:dyDescent="0.45">
      <c r="D752" s="5">
        <v>14.13</v>
      </c>
      <c r="E752" s="5">
        <v>0.08</v>
      </c>
      <c r="F752" s="5">
        <f>D752*A755/(A756+D752)</f>
        <v>1.8430809806899506</v>
      </c>
      <c r="G752" s="5">
        <f>(E752-F752)</f>
        <v>-1.7630809806899506</v>
      </c>
      <c r="I752" s="5">
        <f>D752/(A756+D752)</f>
        <v>6.3677064331740599E-2</v>
      </c>
      <c r="J752" s="5">
        <f>-A755*D752/(A756+D752)^2</f>
        <v>-8.3058730485492931E-3</v>
      </c>
      <c r="L752" s="5">
        <f t="array" ref="L752:M753">MMULT(TRANSPOSE(I752:J763),I752:J763)</f>
        <v>3.55891413939898</v>
      </c>
      <c r="M752" s="5">
        <v>-0.17662994887216227</v>
      </c>
      <c r="O752" s="5">
        <f t="array" ref="O752:P753">MINVERSE(L752:M753)</f>
        <v>2.3785406648046727</v>
      </c>
      <c r="P752" s="5">
        <v>42.263625454093784</v>
      </c>
    </row>
    <row r="753" spans="1:16" x14ac:dyDescent="0.45">
      <c r="D753" s="5">
        <v>44.09</v>
      </c>
      <c r="E753" s="5">
        <v>2.9020000000000001</v>
      </c>
      <c r="F753" s="5">
        <f>D753*A755/(A756+D753)</f>
        <v>5.0668806540021363</v>
      </c>
      <c r="G753" s="5">
        <f t="shared" ref="G753:G763" si="50">(E753-F753)</f>
        <v>-2.1648806540021361</v>
      </c>
      <c r="I753" s="5">
        <f>D753/(A756+D753)</f>
        <v>0.17505692302536011</v>
      </c>
      <c r="J753" s="5">
        <f>-A755*D753/(A756+D753)^2</f>
        <v>-2.0117771300211799E-2</v>
      </c>
      <c r="L753" s="5">
        <v>-0.17662994887216227</v>
      </c>
      <c r="M753" s="5">
        <v>9.940498750424024E-3</v>
      </c>
      <c r="O753" s="5">
        <v>42.263625454093784</v>
      </c>
      <c r="P753" s="5">
        <v>851.56914312249319</v>
      </c>
    </row>
    <row r="754" spans="1:16" x14ac:dyDescent="0.45">
      <c r="A754" s="16" t="s">
        <v>46</v>
      </c>
      <c r="D754" s="5">
        <v>75.25</v>
      </c>
      <c r="E754" s="5">
        <v>7.6950000000000003</v>
      </c>
      <c r="F754" s="5">
        <f>D754*A755/(A756+D754)</f>
        <v>7.6957212754093556</v>
      </c>
      <c r="G754" s="5">
        <f t="shared" si="50"/>
        <v>-7.2127540935529311E-4</v>
      </c>
      <c r="I754" s="5">
        <f>D754/(A756+D754)</f>
        <v>0.26588139309534914</v>
      </c>
      <c r="J754" s="5">
        <f>-A755*D754/(A756+D754)^2</f>
        <v>-2.7191350080788788E-2</v>
      </c>
    </row>
    <row r="755" spans="1:16" ht="20.65" x14ac:dyDescent="0.55000000000000004">
      <c r="A755" s="5">
        <f>A740+N741</f>
        <v>28.944188932579998</v>
      </c>
      <c r="D755" s="5">
        <v>122.04</v>
      </c>
      <c r="E755" s="5">
        <v>11.87</v>
      </c>
      <c r="F755" s="5">
        <f>D755*A755/(A756+D755)</f>
        <v>10.710223529681771</v>
      </c>
      <c r="G755" s="5">
        <f t="shared" si="50"/>
        <v>1.1597764703182278</v>
      </c>
      <c r="I755" s="5">
        <f>D755/(A756+D755)</f>
        <v>0.37003018307506241</v>
      </c>
      <c r="J755" s="5">
        <f>-A755*D755/(A756+D755)^2</f>
        <v>-3.2473828035586579E-2</v>
      </c>
      <c r="L755" s="14" t="s">
        <v>50</v>
      </c>
      <c r="N755" s="14" t="s">
        <v>51</v>
      </c>
    </row>
    <row r="756" spans="1:16" x14ac:dyDescent="0.45">
      <c r="A756" s="5">
        <f>A741+N742</f>
        <v>207.77093322120589</v>
      </c>
      <c r="D756" s="5">
        <v>172.74</v>
      </c>
      <c r="E756" s="5">
        <v>14.452</v>
      </c>
      <c r="F756" s="5">
        <f>D756*A755/(A756+D756)</f>
        <v>13.139751738243165</v>
      </c>
      <c r="G756" s="5">
        <f t="shared" si="50"/>
        <v>1.3122482617568352</v>
      </c>
      <c r="I756" s="5">
        <f>D756/(A756+D756)</f>
        <v>0.45396855889967158</v>
      </c>
      <c r="J756" s="5">
        <f>-A755*D756/(A756+D756)^2</f>
        <v>-3.4531863846877987E-2</v>
      </c>
      <c r="L756" s="5">
        <f t="array" ref="L756:L757">MMULT(TRANSPOSE(I752:J759),G752:G759)</f>
        <v>-1.15647822265178E-2</v>
      </c>
      <c r="N756" s="5">
        <f t="array" ref="N756:N757">MMULT(O752:P753,L756:L757)</f>
        <v>-8.9887908203144691E-3</v>
      </c>
    </row>
    <row r="757" spans="1:16" x14ac:dyDescent="0.45">
      <c r="D757" s="5">
        <v>226.86</v>
      </c>
      <c r="E757" s="5">
        <v>15.651</v>
      </c>
      <c r="F757" s="5">
        <f>D757*A755/(A756+D757)</f>
        <v>15.107711392238123</v>
      </c>
      <c r="G757" s="5">
        <f t="shared" si="50"/>
        <v>0.54328860776187682</v>
      </c>
      <c r="I757" s="5">
        <f>D757/(A756+D757)</f>
        <v>0.52196008765105395</v>
      </c>
      <c r="J757" s="5">
        <f>-A755*D757/(A756+D757)^2</f>
        <v>-3.4759862304943295E-2</v>
      </c>
      <c r="L757" s="5">
        <v>4.3816671632165155E-4</v>
      </c>
      <c r="N757" s="5">
        <v>-0.11564036931688371</v>
      </c>
    </row>
    <row r="758" spans="1:16" x14ac:dyDescent="0.45">
      <c r="D758" s="5">
        <v>282.10000000000002</v>
      </c>
      <c r="E758" s="5">
        <v>16.388000000000002</v>
      </c>
      <c r="F758" s="5">
        <f>D758*A755/(A756+D758)</f>
        <v>16.667973427592127</v>
      </c>
      <c r="G758" s="5">
        <f t="shared" si="50"/>
        <v>-0.27997342759212529</v>
      </c>
      <c r="I758" s="5">
        <f>D758/(A756+D758)</f>
        <v>0.57586596972597892</v>
      </c>
      <c r="J758" s="5">
        <f>-A755*D758/(A756+D758)^2</f>
        <v>-3.402523460208149E-2</v>
      </c>
    </row>
    <row r="759" spans="1:16" x14ac:dyDescent="0.45">
      <c r="D759" s="5">
        <v>351.18</v>
      </c>
      <c r="E759" s="5">
        <v>17.123000000000001</v>
      </c>
      <c r="F759" s="5">
        <f>D759*A755/(A756+D759)</f>
        <v>18.185174521071559</v>
      </c>
      <c r="G759" s="5">
        <f t="shared" si="50"/>
        <v>-1.0621745210715581</v>
      </c>
      <c r="I759" s="5">
        <f>D759/(A756+D759)</f>
        <v>0.62828412858382299</v>
      </c>
      <c r="J759" s="5">
        <f>-A755*D759/(A756+D759)^2</f>
        <v>-3.2534473851347417E-2</v>
      </c>
    </row>
    <row r="760" spans="1:16" x14ac:dyDescent="0.45">
      <c r="D760" s="5">
        <v>427.38</v>
      </c>
      <c r="E760" s="5">
        <v>17.756</v>
      </c>
      <c r="F760" s="5">
        <f>D760*A755/(A756+D760)</f>
        <v>19.475949446015921</v>
      </c>
      <c r="G760" s="5">
        <f t="shared" si="50"/>
        <v>-1.7199494460159208</v>
      </c>
      <c r="I760" s="5">
        <f>D760/(A756+D760)</f>
        <v>0.67287943329078781</v>
      </c>
      <c r="J760" s="5">
        <f>-A755*D760/(A756+D760)^2</f>
        <v>-3.0663498118852606E-2</v>
      </c>
    </row>
    <row r="761" spans="1:16" x14ac:dyDescent="0.45">
      <c r="D761" s="5">
        <v>514.78</v>
      </c>
      <c r="E761" s="5">
        <v>18.236000000000001</v>
      </c>
      <c r="F761" s="5">
        <f>D761*A755/(A756+D761)</f>
        <v>20.621230827684769</v>
      </c>
      <c r="G761" s="5">
        <f t="shared" si="50"/>
        <v>-2.3852308276847687</v>
      </c>
      <c r="I761" s="5">
        <f>D761/(A756+D761)</f>
        <v>0.71244804529565564</v>
      </c>
      <c r="J761" s="5">
        <f>-A755*D761/(A756+D761)^2</f>
        <v>-2.8539484041288567E-2</v>
      </c>
    </row>
    <row r="762" spans="1:16" x14ac:dyDescent="0.45">
      <c r="D762" s="5">
        <v>574.02</v>
      </c>
      <c r="E762" s="5">
        <v>18.923999999999999</v>
      </c>
      <c r="F762" s="5">
        <f>D762*A755/(A756+D762)</f>
        <v>21.251900764086407</v>
      </c>
      <c r="G762" s="5">
        <f t="shared" si="50"/>
        <v>-2.327900764086408</v>
      </c>
      <c r="I762" s="5">
        <f>D762/(A756+D762)</f>
        <v>0.73423721817144982</v>
      </c>
      <c r="J762" s="5">
        <f>-A755*D762/(A756+D762)^2</f>
        <v>-2.718361119452025E-2</v>
      </c>
    </row>
    <row r="763" spans="1:16" x14ac:dyDescent="0.45">
      <c r="D763" s="5">
        <v>747.35</v>
      </c>
      <c r="E763" s="5">
        <v>20.062000000000001</v>
      </c>
      <c r="F763" s="5">
        <f>D763*A755/(A756+D763)</f>
        <v>22.647854157913034</v>
      </c>
      <c r="G763" s="5">
        <f t="shared" si="50"/>
        <v>-2.5858541579130332</v>
      </c>
      <c r="I763" s="5">
        <f>D763/(A756+D763)</f>
        <v>0.78246636002366188</v>
      </c>
      <c r="J763" s="5">
        <f>-A755*D763/(A756+D763)^2</f>
        <v>-2.3712027838748869E-2</v>
      </c>
    </row>
    <row r="764" spans="1:16" x14ac:dyDescent="0.45">
      <c r="G764" s="15">
        <f t="array" ref="G764">SUM(G752:G763^2)</f>
        <v>33.117318508682771</v>
      </c>
    </row>
    <row r="766" spans="1:16" ht="20.65" x14ac:dyDescent="0.55000000000000004">
      <c r="D766" s="12" t="s">
        <v>1</v>
      </c>
      <c r="E766" s="12" t="s">
        <v>0</v>
      </c>
      <c r="F766" s="13" t="s">
        <v>39</v>
      </c>
      <c r="G766" s="13" t="s">
        <v>47</v>
      </c>
      <c r="I766" s="37" t="s">
        <v>45</v>
      </c>
      <c r="J766" s="37"/>
      <c r="L766" s="37" t="s">
        <v>48</v>
      </c>
      <c r="M766" s="37"/>
      <c r="O766" s="37" t="s">
        <v>49</v>
      </c>
      <c r="P766" s="37"/>
    </row>
    <row r="767" spans="1:16" x14ac:dyDescent="0.45">
      <c r="D767" s="5">
        <v>14.13</v>
      </c>
      <c r="E767" s="5">
        <v>0.08</v>
      </c>
      <c r="F767" s="5">
        <f>D767*A770/(A771+D767)</f>
        <v>1.8434692974709663</v>
      </c>
      <c r="G767" s="5">
        <f>(E767-F767)</f>
        <v>-1.7634692974709663</v>
      </c>
      <c r="I767" s="5">
        <f>D767/(A771+D767)</f>
        <v>6.3710265988810133E-2</v>
      </c>
      <c r="J767" s="5">
        <f>-A770*D767/(A771+D767)^2</f>
        <v>-8.3119546556320052E-3</v>
      </c>
      <c r="L767" s="5">
        <f t="array" ref="L767:M768">MMULT(TRANSPOSE(I767:J778),I767:J778)</f>
        <v>3.5603259905955227</v>
      </c>
      <c r="M767" s="5">
        <v>-0.17669426495699064</v>
      </c>
      <c r="O767" s="5">
        <f t="array" ref="O767:P768">MINVERSE(L767:M768)</f>
        <v>2.3763007791728392</v>
      </c>
      <c r="P767" s="5">
        <v>42.222114155076824</v>
      </c>
    </row>
    <row r="768" spans="1:16" x14ac:dyDescent="0.45">
      <c r="D768" s="5">
        <v>44.09</v>
      </c>
      <c r="E768" s="5">
        <v>2.9020000000000001</v>
      </c>
      <c r="F768" s="5">
        <f>D768*A770/(A771+D768)</f>
        <v>5.0676338762796913</v>
      </c>
      <c r="G768" s="5">
        <f t="shared" ref="G768:G778" si="51">(E768-F768)</f>
        <v>-2.1656338762796912</v>
      </c>
      <c r="I768" s="5">
        <f>D768/(A771+D768)</f>
        <v>0.1751373362358746</v>
      </c>
      <c r="J768" s="5">
        <f>-A770*D768/(A771+D768)^2</f>
        <v>-2.0130004493316055E-2</v>
      </c>
      <c r="L768" s="5">
        <v>-0.17669426495699064</v>
      </c>
      <c r="M768" s="5">
        <v>9.9445214408379473E-3</v>
      </c>
      <c r="O768" s="5">
        <v>42.222114155076831</v>
      </c>
      <c r="P768" s="5">
        <v>850.76043889031598</v>
      </c>
    </row>
    <row r="769" spans="1:16" x14ac:dyDescent="0.45">
      <c r="A769" s="16" t="s">
        <v>46</v>
      </c>
      <c r="D769" s="5">
        <v>75.25</v>
      </c>
      <c r="E769" s="5">
        <v>7.6950000000000003</v>
      </c>
      <c r="F769" s="5">
        <f>D769*A770/(A771+D769)</f>
        <v>7.6964760493447137</v>
      </c>
      <c r="G769" s="5">
        <f t="shared" si="51"/>
        <v>-1.4760493447134593E-3</v>
      </c>
      <c r="I769" s="5">
        <f>D769/(A771+D769)</f>
        <v>0.26599007477529252</v>
      </c>
      <c r="J769" s="5">
        <f>-A770*D769/(A771+D769)^2</f>
        <v>-2.7205132755766758E-2</v>
      </c>
    </row>
    <row r="770" spans="1:16" ht="20.65" x14ac:dyDescent="0.55000000000000004">
      <c r="A770" s="5">
        <f>A755+N756</f>
        <v>28.935200141759683</v>
      </c>
      <c r="D770" s="5">
        <v>122.04</v>
      </c>
      <c r="E770" s="5">
        <v>11.87</v>
      </c>
      <c r="F770" s="5">
        <f>D770*A770/(A771+D770)</f>
        <v>10.71065284176416</v>
      </c>
      <c r="G770" s="5">
        <f t="shared" si="51"/>
        <v>1.159347158235839</v>
      </c>
      <c r="I770" s="5">
        <f>D770/(A771+D770)</f>
        <v>0.37015997087597113</v>
      </c>
      <c r="J770" s="5">
        <f>-A770*D770/(A771+D770)^2</f>
        <v>-3.2486520353736961E-2</v>
      </c>
      <c r="L770" s="14" t="s">
        <v>50</v>
      </c>
      <c r="N770" s="14" t="s">
        <v>51</v>
      </c>
    </row>
    <row r="771" spans="1:16" x14ac:dyDescent="0.45">
      <c r="A771" s="5">
        <f>A756+N757</f>
        <v>207.65529285188902</v>
      </c>
      <c r="D771" s="5">
        <v>172.74</v>
      </c>
      <c r="E771" s="5">
        <v>14.452</v>
      </c>
      <c r="F771" s="5">
        <f>D771*A770/(A771+D771)</f>
        <v>13.139664360761939</v>
      </c>
      <c r="G771" s="5">
        <f t="shared" si="51"/>
        <v>1.3123356392380607</v>
      </c>
      <c r="I771" s="5">
        <f>D771/(A771+D771)</f>
        <v>0.45410656558060553</v>
      </c>
      <c r="J771" s="5">
        <f>-A770*D771/(A771+D771)^2</f>
        <v>-3.4542131849875458E-2</v>
      </c>
      <c r="L771" s="5">
        <f t="array" ref="L771:L772">MMULT(TRANSPOSE(I767:J774),G767:G774)</f>
        <v>-9.7918852505192167E-3</v>
      </c>
      <c r="N771" s="5">
        <f t="array" ref="N771:N772">MMULT(O767:P768,L771:L772)</f>
        <v>-7.6053824615467183E-3</v>
      </c>
    </row>
    <row r="772" spans="1:16" x14ac:dyDescent="0.45">
      <c r="D772" s="5">
        <v>226.86</v>
      </c>
      <c r="E772" s="5">
        <v>15.651</v>
      </c>
      <c r="F772" s="5">
        <f>D772*A770/(A771+D772)</f>
        <v>15.107039066625257</v>
      </c>
      <c r="G772" s="5">
        <f t="shared" si="51"/>
        <v>0.54396093337474305</v>
      </c>
      <c r="I772" s="5">
        <f>D772/(A771+D772)</f>
        <v>0.52209900027000566</v>
      </c>
      <c r="J772" s="5">
        <f>-A770*D772/(A771+D772)^2</f>
        <v>-3.476756587201342E-2</v>
      </c>
      <c r="L772" s="5">
        <v>3.7096868317167825E-4</v>
      </c>
      <c r="N772" s="5">
        <v>-9.7828617131135887E-2</v>
      </c>
    </row>
    <row r="773" spans="1:16" x14ac:dyDescent="0.45">
      <c r="D773" s="5">
        <v>282.10000000000002</v>
      </c>
      <c r="E773" s="5">
        <v>16.388000000000002</v>
      </c>
      <c r="F773" s="5">
        <f>D773*A770/(A771+D773)</f>
        <v>16.666731486368914</v>
      </c>
      <c r="G773" s="5">
        <f t="shared" si="51"/>
        <v>-0.27873148636891187</v>
      </c>
      <c r="I773" s="5">
        <f>D773/(A771+D773)</f>
        <v>0.57600194243395797</v>
      </c>
      <c r="J773" s="5">
        <f>-A770*D773/(A771+D773)^2</f>
        <v>-3.4030732754958173E-2</v>
      </c>
    </row>
    <row r="774" spans="1:16" x14ac:dyDescent="0.45">
      <c r="D774" s="5">
        <v>351.18</v>
      </c>
      <c r="E774" s="5">
        <v>17.123000000000001</v>
      </c>
      <c r="F774" s="5">
        <f>D774*A770/(A771+D774)</f>
        <v>18.183288914925978</v>
      </c>
      <c r="G774" s="5">
        <f t="shared" si="51"/>
        <v>-1.0602889149259767</v>
      </c>
      <c r="I774" s="5">
        <f>D774/(A771+D774)</f>
        <v>0.62841414007306629</v>
      </c>
      <c r="J774" s="5">
        <f>-A770*D774/(A771+D774)^2</f>
        <v>-3.2537832072365526E-2</v>
      </c>
    </row>
    <row r="775" spans="1:16" x14ac:dyDescent="0.45">
      <c r="D775" s="5">
        <v>427.38</v>
      </c>
      <c r="E775" s="5">
        <v>17.756</v>
      </c>
      <c r="F775" s="5">
        <f>D775*A770/(A771+D775)</f>
        <v>19.473446556094771</v>
      </c>
      <c r="G775" s="5">
        <f t="shared" si="51"/>
        <v>-1.7174465560947709</v>
      </c>
      <c r="I775" s="5">
        <f>D775/(A771+D775)</f>
        <v>0.6730019651044481</v>
      </c>
      <c r="J775" s="5">
        <f>-A770*D775/(A771+D775)^2</f>
        <v>-3.0665140623352117E-2</v>
      </c>
    </row>
    <row r="776" spans="1:16" x14ac:dyDescent="0.45">
      <c r="D776" s="5">
        <v>514.78</v>
      </c>
      <c r="E776" s="5">
        <v>18.236000000000001</v>
      </c>
      <c r="F776" s="5">
        <f>D776*A770/(A771+D776)</f>
        <v>20.618126600895202</v>
      </c>
      <c r="G776" s="5">
        <f t="shared" si="51"/>
        <v>-2.3821266008952016</v>
      </c>
      <c r="I776" s="5">
        <f>D776/(A771+D776)</f>
        <v>0.71256208700415502</v>
      </c>
      <c r="J776" s="5">
        <f>-A770*D776/(A771+D776)^2</f>
        <v>-2.8539755470006159E-2</v>
      </c>
    </row>
    <row r="777" spans="1:16" x14ac:dyDescent="0.45">
      <c r="D777" s="5">
        <v>574.02</v>
      </c>
      <c r="E777" s="5">
        <v>18.923999999999999</v>
      </c>
      <c r="F777" s="5">
        <f>D777*A770/(A771+D777)</f>
        <v>21.248443870823507</v>
      </c>
      <c r="G777" s="5">
        <f t="shared" si="51"/>
        <v>-2.324443870823508</v>
      </c>
      <c r="I777" s="5">
        <f>D777/(A771+D777)</f>
        <v>0.73434584059287222</v>
      </c>
      <c r="J777" s="5">
        <f>-A770*D777/(A771+D777)^2</f>
        <v>-2.71832102986139E-2</v>
      </c>
    </row>
    <row r="778" spans="1:16" x14ac:dyDescent="0.45">
      <c r="D778" s="5">
        <v>747.35</v>
      </c>
      <c r="E778" s="5">
        <v>20.062000000000001</v>
      </c>
      <c r="F778" s="5">
        <f>D778*A770/(A771+D778)</f>
        <v>22.643562279500223</v>
      </c>
      <c r="G778" s="5">
        <f t="shared" si="51"/>
        <v>-2.581562279500222</v>
      </c>
      <c r="I778" s="5">
        <f>D778/(A771+D778)</f>
        <v>0.78256110787430566</v>
      </c>
      <c r="J778" s="5">
        <f>-A770*D778/(A771+D778)^2</f>
        <v>-2.3710405009254743E-2</v>
      </c>
    </row>
    <row r="779" spans="1:16" x14ac:dyDescent="0.45">
      <c r="G779" s="15">
        <f t="array" ref="G779">SUM(G767:G778^2)</f>
        <v>33.055557140186423</v>
      </c>
    </row>
    <row r="781" spans="1:16" ht="20.65" x14ac:dyDescent="0.55000000000000004">
      <c r="D781" s="12" t="s">
        <v>1</v>
      </c>
      <c r="E781" s="12" t="s">
        <v>0</v>
      </c>
      <c r="F781" s="13" t="s">
        <v>39</v>
      </c>
      <c r="G781" s="13" t="s">
        <v>47</v>
      </c>
      <c r="I781" s="37" t="s">
        <v>45</v>
      </c>
      <c r="J781" s="37"/>
      <c r="L781" s="37" t="s">
        <v>48</v>
      </c>
      <c r="M781" s="37"/>
      <c r="O781" s="37" t="s">
        <v>49</v>
      </c>
      <c r="P781" s="37"/>
    </row>
    <row r="782" spans="1:16" x14ac:dyDescent="0.45">
      <c r="D782" s="5">
        <v>14.13</v>
      </c>
      <c r="E782" s="5">
        <v>0.08</v>
      </c>
      <c r="F782" s="5">
        <f>D782*A785/(A786+D782)</f>
        <v>1.8437980485718246</v>
      </c>
      <c r="G782" s="5">
        <f>(E782-F782)</f>
        <v>-1.7637980485718245</v>
      </c>
      <c r="I782" s="5">
        <f>D782/(A786+D782)</f>
        <v>6.373838073693204E-2</v>
      </c>
      <c r="J782" s="5">
        <f>-A785*D782/(A786+D782)^2</f>
        <v>-8.3171055924899685E-3</v>
      </c>
      <c r="L782" s="5">
        <f t="array" ref="L782:M783">MMULT(TRANSPOSE(I782:J793),I782:J793)</f>
        <v>3.5615211225266648</v>
      </c>
      <c r="M782" s="5">
        <v>-0.17674870551981187</v>
      </c>
      <c r="O782" s="5">
        <f t="array" ref="O782:P783">MINVERSE(L782:M783)</f>
        <v>2.3744069704536614</v>
      </c>
      <c r="P782" s="5">
        <v>42.187016628019698</v>
      </c>
    </row>
    <row r="783" spans="1:16" x14ac:dyDescent="0.45">
      <c r="D783" s="5">
        <v>44.09</v>
      </c>
      <c r="E783" s="5">
        <v>2.9020000000000001</v>
      </c>
      <c r="F783" s="5">
        <f>D783*A785/(A786+D783)</f>
        <v>5.0682714281103918</v>
      </c>
      <c r="G783" s="5">
        <f t="shared" ref="G783:G793" si="52">(E783-F783)</f>
        <v>-2.1662714281103916</v>
      </c>
      <c r="I783" s="5">
        <f>D783/(A786+D783)</f>
        <v>0.17520542133843697</v>
      </c>
      <c r="J783" s="5">
        <f>-A785*D783/(A786+D783)^2</f>
        <v>-2.0140363597633083E-2</v>
      </c>
      <c r="L783" s="5">
        <v>-0.17674870551981187</v>
      </c>
      <c r="M783" s="5">
        <v>9.9479269203920171E-3</v>
      </c>
      <c r="O783" s="5">
        <v>42.187016628019705</v>
      </c>
      <c r="P783" s="5">
        <v>850.07666887967218</v>
      </c>
    </row>
    <row r="784" spans="1:16" x14ac:dyDescent="0.45">
      <c r="A784" s="16" t="s">
        <v>46</v>
      </c>
      <c r="D784" s="5">
        <v>75.25</v>
      </c>
      <c r="E784" s="5">
        <v>7.6950000000000003</v>
      </c>
      <c r="F784" s="5">
        <f>D784*A785/(A786+D784)</f>
        <v>7.6971147544755993</v>
      </c>
      <c r="G784" s="5">
        <f t="shared" si="52"/>
        <v>-2.1147544755990566E-3</v>
      </c>
      <c r="I784" s="5">
        <f>D784/(A786+D784)</f>
        <v>0.26608208592944049</v>
      </c>
      <c r="J784" s="5">
        <f>-A785*D784/(A786+D784)^2</f>
        <v>-2.7216801986832431E-2</v>
      </c>
    </row>
    <row r="785" spans="1:16" ht="20.65" x14ac:dyDescent="0.55000000000000004">
      <c r="A785" s="5">
        <f>A770+N771</f>
        <v>28.927594759298138</v>
      </c>
      <c r="D785" s="5">
        <v>122.04</v>
      </c>
      <c r="E785" s="5">
        <v>11.87</v>
      </c>
      <c r="F785" s="5">
        <f>D785*A785/(A786+D785)</f>
        <v>10.711015852689478</v>
      </c>
      <c r="G785" s="5">
        <f t="shared" si="52"/>
        <v>1.1589841473105214</v>
      </c>
      <c r="I785" s="5">
        <f>D785/(A786+D785)</f>
        <v>0.37026983894838539</v>
      </c>
      <c r="J785" s="5">
        <f>-A785*D785/(A786+D785)^2</f>
        <v>-3.2497264132652699E-2</v>
      </c>
      <c r="L785" s="14" t="s">
        <v>50</v>
      </c>
      <c r="N785" s="14" t="s">
        <v>51</v>
      </c>
    </row>
    <row r="786" spans="1:16" x14ac:dyDescent="0.45">
      <c r="A786" s="5">
        <f>A771+N772</f>
        <v>207.55746423475787</v>
      </c>
      <c r="D786" s="5">
        <v>172.74</v>
      </c>
      <c r="E786" s="5">
        <v>14.452</v>
      </c>
      <c r="F786" s="5">
        <f>D786*A785/(A786+D786)</f>
        <v>13.1395898964936</v>
      </c>
      <c r="G786" s="5">
        <f t="shared" si="52"/>
        <v>1.3124101035063998</v>
      </c>
      <c r="I786" s="5">
        <f>D786/(A786+D786)</f>
        <v>0.45422338102514276</v>
      </c>
      <c r="J786" s="5">
        <f>-A785*D786/(A786+D786)^2</f>
        <v>-3.4550821744061176E-2</v>
      </c>
      <c r="L786" s="5">
        <f t="array" ref="L786:L787">MMULT(TRANSPOSE(I782:J789),G782:G789)</f>
        <v>-8.2895242127759561E-3</v>
      </c>
      <c r="N786" s="5">
        <f t="array" ref="N786:N787">MMULT(O782:P783,L786:L787)</f>
        <v>-6.4346181788147803E-3</v>
      </c>
    </row>
    <row r="787" spans="1:16" x14ac:dyDescent="0.45">
      <c r="D787" s="5">
        <v>226.86</v>
      </c>
      <c r="E787" s="5">
        <v>15.651</v>
      </c>
      <c r="F787" s="5">
        <f>D787*A785/(A786+D787)</f>
        <v>15.106469438687238</v>
      </c>
      <c r="G787" s="5">
        <f t="shared" si="52"/>
        <v>0.54453056131276156</v>
      </c>
      <c r="I787" s="5">
        <f>D787/(A786+D787)</f>
        <v>0.52221657432585533</v>
      </c>
      <c r="J787" s="5">
        <f>-A785*D787/(A786+D787)^2</f>
        <v>-3.4774084106627329E-2</v>
      </c>
      <c r="L787" s="5">
        <v>3.1403230075638389E-4</v>
      </c>
      <c r="N787" s="5">
        <v>-8.2758763655145007E-2</v>
      </c>
    </row>
    <row r="788" spans="1:16" x14ac:dyDescent="0.45">
      <c r="D788" s="5">
        <v>282.10000000000002</v>
      </c>
      <c r="E788" s="5">
        <v>16.388000000000002</v>
      </c>
      <c r="F788" s="5">
        <f>D788*A785/(A786+D788)</f>
        <v>16.665679740737303</v>
      </c>
      <c r="G788" s="5">
        <f t="shared" si="52"/>
        <v>-0.27767974073730173</v>
      </c>
      <c r="I788" s="5">
        <f>D788/(A786+D788)</f>
        <v>0.57611702180598645</v>
      </c>
      <c r="J788" s="5">
        <f>-A785*D788/(A786+D788)^2</f>
        <v>-3.4035383830577595E-2</v>
      </c>
    </row>
    <row r="789" spans="1:16" x14ac:dyDescent="0.45">
      <c r="D789" s="5">
        <v>351.18</v>
      </c>
      <c r="E789" s="5">
        <v>17.123000000000001</v>
      </c>
      <c r="F789" s="5">
        <f>D789*A785/(A786+D789)</f>
        <v>18.181692436686195</v>
      </c>
      <c r="G789" s="5">
        <f t="shared" si="52"/>
        <v>-1.0586924366861936</v>
      </c>
      <c r="I789" s="5">
        <f>D789/(A786+D789)</f>
        <v>0.62852416828889957</v>
      </c>
      <c r="J789" s="5">
        <f>-A785*D789/(A786+D789)^2</f>
        <v>-3.2540671783281412E-2</v>
      </c>
    </row>
    <row r="790" spans="1:16" x14ac:dyDescent="0.45">
      <c r="D790" s="5">
        <v>427.38</v>
      </c>
      <c r="E790" s="5">
        <v>17.756</v>
      </c>
      <c r="F790" s="5">
        <f>D790*A785/(A786+D790)</f>
        <v>19.471327720642723</v>
      </c>
      <c r="G790" s="5">
        <f t="shared" si="52"/>
        <v>-1.7153277206427227</v>
      </c>
      <c r="I790" s="5">
        <f>D790/(A786+D790)</f>
        <v>0.6731056585471592</v>
      </c>
      <c r="J790" s="5">
        <f>-A785*D790/(A786+D790)^2</f>
        <v>-3.0666528307807514E-2</v>
      </c>
    </row>
    <row r="791" spans="1:16" x14ac:dyDescent="0.45">
      <c r="D791" s="5">
        <v>514.78</v>
      </c>
      <c r="E791" s="5">
        <v>18.236000000000001</v>
      </c>
      <c r="F791" s="5">
        <f>D791*A785/(A786+D791)</f>
        <v>20.615498942682343</v>
      </c>
      <c r="G791" s="5">
        <f t="shared" si="52"/>
        <v>-2.3794989426823427</v>
      </c>
      <c r="I791" s="5">
        <f>D791/(A786+D791)</f>
        <v>0.71265859170873325</v>
      </c>
      <c r="J791" s="5">
        <f>-A785*D791/(A786+D791)^2</f>
        <v>-2.8539982990529702E-2</v>
      </c>
    </row>
    <row r="792" spans="1:16" x14ac:dyDescent="0.45">
      <c r="D792" s="5">
        <v>574.02</v>
      </c>
      <c r="E792" s="5">
        <v>18.923999999999999</v>
      </c>
      <c r="F792" s="5">
        <f>D792*A785/(A786+D792)</f>
        <v>21.24551781951682</v>
      </c>
      <c r="G792" s="5">
        <f t="shared" si="52"/>
        <v>-2.3215178195168207</v>
      </c>
      <c r="I792" s="5">
        <f>D792/(A786+D792)</f>
        <v>0.73443775731433447</v>
      </c>
      <c r="J792" s="5">
        <f>-A785*D792/(A786+D792)^2</f>
        <v>-2.7182868994717363E-2</v>
      </c>
    </row>
    <row r="793" spans="1:16" x14ac:dyDescent="0.45">
      <c r="D793" s="5">
        <v>747.35</v>
      </c>
      <c r="E793" s="5">
        <v>20.062000000000001</v>
      </c>
      <c r="F793" s="5">
        <f>D793*A785/(A786+D793)</f>
        <v>22.639929787004537</v>
      </c>
      <c r="G793" s="5">
        <f t="shared" si="52"/>
        <v>-2.5779297870045355</v>
      </c>
      <c r="I793" s="5">
        <f>D793/(A786+D793)</f>
        <v>0.78264127990549337</v>
      </c>
      <c r="J793" s="5">
        <f>-A785*D793/(A786+D793)^2</f>
        <v>-2.3709030073555543E-2</v>
      </c>
    </row>
    <row r="794" spans="1:16" x14ac:dyDescent="0.45">
      <c r="G794" s="15">
        <f t="array" ref="G794">SUM(G782:G793^2)</f>
        <v>33.003365088689684</v>
      </c>
    </row>
    <row r="796" spans="1:16" ht="20.65" x14ac:dyDescent="0.55000000000000004">
      <c r="D796" s="12" t="s">
        <v>1</v>
      </c>
      <c r="E796" s="12" t="s">
        <v>0</v>
      </c>
      <c r="F796" s="13" t="s">
        <v>39</v>
      </c>
      <c r="G796" s="13" t="s">
        <v>47</v>
      </c>
      <c r="I796" s="37" t="s">
        <v>45</v>
      </c>
      <c r="J796" s="37"/>
      <c r="L796" s="37" t="s">
        <v>48</v>
      </c>
      <c r="M796" s="37"/>
      <c r="O796" s="37" t="s">
        <v>49</v>
      </c>
      <c r="P796" s="37"/>
    </row>
    <row r="797" spans="1:16" x14ac:dyDescent="0.45">
      <c r="D797" s="5">
        <v>14.13</v>
      </c>
      <c r="E797" s="5">
        <v>0.08</v>
      </c>
      <c r="F797" s="5">
        <f>D797*A800/(A801+D797)</f>
        <v>1.8440763336918622</v>
      </c>
      <c r="G797" s="5">
        <f>(E797-F797)</f>
        <v>-1.7640763336918621</v>
      </c>
      <c r="I797" s="5">
        <f>D797/(A801+D797)</f>
        <v>6.3762183975116696E-2</v>
      </c>
      <c r="J797" s="5">
        <f>-A800*D797/(A801+D797)^2</f>
        <v>-8.3214674064415566E-3</v>
      </c>
      <c r="L797" s="5">
        <f t="array" ref="L797:M798">MMULT(TRANSPOSE(I797:J808),I797:J808)</f>
        <v>3.562532685243847</v>
      </c>
      <c r="M797" s="5">
        <v>-0.17679478200147372</v>
      </c>
      <c r="O797" s="5">
        <f t="array" ref="O797:P798">MINVERSE(L797:M798)</f>
        <v>2.3728056587031485</v>
      </c>
      <c r="P797" s="5">
        <v>42.157339885740484</v>
      </c>
    </row>
    <row r="798" spans="1:16" x14ac:dyDescent="0.45">
      <c r="D798" s="5">
        <v>44.09</v>
      </c>
      <c r="E798" s="5">
        <v>2.9020000000000001</v>
      </c>
      <c r="F798" s="5">
        <f>D798*A800/(A801+D798)</f>
        <v>5.0688110171656247</v>
      </c>
      <c r="G798" s="5">
        <f t="shared" ref="G798:G808" si="53">(E798-F798)</f>
        <v>-2.1668110171656245</v>
      </c>
      <c r="I798" s="5">
        <f>D798/(A801+D798)</f>
        <v>0.1752630597262565</v>
      </c>
      <c r="J798" s="5">
        <f>-A800*D798/(A801+D798)^2</f>
        <v>-2.0149134226414282E-2</v>
      </c>
      <c r="L798" s="5">
        <v>-0.17679478200147372</v>
      </c>
      <c r="M798" s="5">
        <v>9.950809522120253E-3</v>
      </c>
      <c r="O798" s="5">
        <v>42.157339885740484</v>
      </c>
      <c r="P798" s="5">
        <v>849.49849517975406</v>
      </c>
    </row>
    <row r="799" spans="1:16" x14ac:dyDescent="0.45">
      <c r="A799" s="16" t="s">
        <v>46</v>
      </c>
      <c r="D799" s="5">
        <v>75.25</v>
      </c>
      <c r="E799" s="5">
        <v>7.6950000000000003</v>
      </c>
      <c r="F799" s="5">
        <f>D799*A800/(A801+D799)</f>
        <v>7.6976552048850575</v>
      </c>
      <c r="G799" s="5">
        <f t="shared" si="53"/>
        <v>-2.6552048850572163E-3</v>
      </c>
      <c r="I799" s="5">
        <f>D799/(A801+D799)</f>
        <v>0.26615997308976341</v>
      </c>
      <c r="J799" s="5">
        <f>-A800*D799/(A801+D799)^2</f>
        <v>-2.7226680427727367E-2</v>
      </c>
    </row>
    <row r="800" spans="1:16" ht="20.65" x14ac:dyDescent="0.55000000000000004">
      <c r="A800" s="5">
        <f>A785+N786</f>
        <v>28.921160141119323</v>
      </c>
      <c r="D800" s="5">
        <v>122.04</v>
      </c>
      <c r="E800" s="5">
        <v>11.87</v>
      </c>
      <c r="F800" s="5">
        <f>D800*A800/(A801+D800)</f>
        <v>10.711322818130586</v>
      </c>
      <c r="G800" s="5">
        <f t="shared" si="53"/>
        <v>1.1586771818694128</v>
      </c>
      <c r="I800" s="5">
        <f>D800/(A801+D800)</f>
        <v>0.37036283350547605</v>
      </c>
      <c r="J800" s="5">
        <f>-A800*D800/(A801+D800)^2</f>
        <v>-3.25063575017593E-2</v>
      </c>
      <c r="L800" s="14" t="s">
        <v>50</v>
      </c>
      <c r="N800" s="14" t="s">
        <v>51</v>
      </c>
    </row>
    <row r="801" spans="1:16" x14ac:dyDescent="0.45">
      <c r="A801" s="5">
        <f>A786+N787</f>
        <v>207.47470547110274</v>
      </c>
      <c r="D801" s="5">
        <v>172.74</v>
      </c>
      <c r="E801" s="5">
        <v>14.452</v>
      </c>
      <c r="F801" s="5">
        <f>D801*A800/(A801+D801)</f>
        <v>13.139526511966139</v>
      </c>
      <c r="G801" s="5">
        <f t="shared" si="53"/>
        <v>1.3124734880338611</v>
      </c>
      <c r="I801" s="5">
        <f>D801/(A801+D801)</f>
        <v>0.45432224875670585</v>
      </c>
      <c r="J801" s="5">
        <f>-A800*D801/(A801+D801)^2</f>
        <v>-3.4558175480576658E-2</v>
      </c>
      <c r="L801" s="5">
        <f t="array" ref="L801:L802">MMULT(TRANSPOSE(I797:J804),G797:G804)</f>
        <v>-7.0167722524625553E-3</v>
      </c>
      <c r="N801" s="5">
        <f t="array" ref="N801:N802">MMULT(O797:P798,L801:L802)</f>
        <v>-5.4438883840146664E-3</v>
      </c>
    </row>
    <row r="802" spans="1:16" x14ac:dyDescent="0.45">
      <c r="D802" s="5">
        <v>226.86</v>
      </c>
      <c r="E802" s="5">
        <v>15.651</v>
      </c>
      <c r="F802" s="5">
        <f>D802*A800/(A801+D802)</f>
        <v>15.105986942714738</v>
      </c>
      <c r="G802" s="5">
        <f t="shared" si="53"/>
        <v>0.54501305728526184</v>
      </c>
      <c r="I802" s="5">
        <f>D802/(A801+D802)</f>
        <v>0.52231607822804638</v>
      </c>
      <c r="J802" s="5">
        <f>-A800*D802/(A801+D802)^2</f>
        <v>-3.4779599125816969E-2</v>
      </c>
      <c r="L802" s="5">
        <v>2.6580302630171276E-4</v>
      </c>
      <c r="N802" s="5">
        <v>-7.0009181890367228E-2</v>
      </c>
    </row>
    <row r="803" spans="1:16" x14ac:dyDescent="0.45">
      <c r="D803" s="5">
        <v>282.10000000000002</v>
      </c>
      <c r="E803" s="5">
        <v>16.388000000000002</v>
      </c>
      <c r="F803" s="5">
        <f>D803*A800/(A801+D803)</f>
        <v>16.664789223452491</v>
      </c>
      <c r="G803" s="5">
        <f t="shared" si="53"/>
        <v>-0.27678922345248935</v>
      </c>
      <c r="I803" s="5">
        <f>D803/(A801+D803)</f>
        <v>0.57621440986936567</v>
      </c>
      <c r="J803" s="5">
        <f>-A800*D803/(A801+D803)^2</f>
        <v>-3.4039318284257505E-2</v>
      </c>
    </row>
    <row r="804" spans="1:16" x14ac:dyDescent="0.45">
      <c r="D804" s="5">
        <v>351.18</v>
      </c>
      <c r="E804" s="5">
        <v>17.123000000000001</v>
      </c>
      <c r="F804" s="5">
        <f>D804*A800/(A801+D804)</f>
        <v>18.180340949233528</v>
      </c>
      <c r="G804" s="5">
        <f t="shared" si="53"/>
        <v>-1.0573409492335273</v>
      </c>
      <c r="I804" s="5">
        <f>D804/(A801+D804)</f>
        <v>0.62861727747170182</v>
      </c>
      <c r="J804" s="5">
        <f>-A800*D804/(A801+D804)^2</f>
        <v>-3.2543073156257402E-2</v>
      </c>
    </row>
    <row r="805" spans="1:16" x14ac:dyDescent="0.45">
      <c r="D805" s="5">
        <v>427.38</v>
      </c>
      <c r="E805" s="5">
        <v>17.756</v>
      </c>
      <c r="F805" s="5">
        <f>D805*A800/(A801+D805)</f>
        <v>19.469534232938269</v>
      </c>
      <c r="G805" s="5">
        <f t="shared" si="53"/>
        <v>-1.7135342329382688</v>
      </c>
      <c r="I805" s="5">
        <f>D805/(A801+D805)</f>
        <v>0.67319340365108693</v>
      </c>
      <c r="J805" s="5">
        <f>-A800*D805/(A801+D805)^2</f>
        <v>-3.0667700916685539E-2</v>
      </c>
    </row>
    <row r="806" spans="1:16" x14ac:dyDescent="0.45">
      <c r="D806" s="5">
        <v>514.78</v>
      </c>
      <c r="E806" s="5">
        <v>18.236000000000001</v>
      </c>
      <c r="F806" s="5">
        <f>D806*A800/(A801+D806)</f>
        <v>20.613274935653667</v>
      </c>
      <c r="G806" s="5">
        <f t="shared" si="53"/>
        <v>-2.3772749356536664</v>
      </c>
      <c r="I806" s="5">
        <f>D806/(A801+D806)</f>
        <v>0.7127402509122126</v>
      </c>
      <c r="J806" s="5">
        <f>-A800*D806/(A801+D806)^2</f>
        <v>-2.8540173957341427E-2</v>
      </c>
    </row>
    <row r="807" spans="1:16" x14ac:dyDescent="0.45">
      <c r="D807" s="5">
        <v>574.02</v>
      </c>
      <c r="E807" s="5">
        <v>18.923999999999999</v>
      </c>
      <c r="F807" s="5">
        <f>D807*A800/(A801+D807)</f>
        <v>21.243041351377624</v>
      </c>
      <c r="G807" s="5">
        <f t="shared" si="53"/>
        <v>-2.3190413513776242</v>
      </c>
      <c r="I807" s="5">
        <f>D807/(A801+D807)</f>
        <v>0.73451553283904558</v>
      </c>
      <c r="J807" s="5">
        <f>-A800*D807/(A801+D807)^2</f>
        <v>-2.7182578720826824E-2</v>
      </c>
    </row>
    <row r="808" spans="1:16" x14ac:dyDescent="0.45">
      <c r="D808" s="5">
        <v>747.35</v>
      </c>
      <c r="E808" s="5">
        <v>20.062000000000001</v>
      </c>
      <c r="F808" s="5">
        <f>D808*A800/(A801+D808)</f>
        <v>22.636855652788373</v>
      </c>
      <c r="G808" s="5">
        <f t="shared" si="53"/>
        <v>-2.5748556527883721</v>
      </c>
      <c r="I808" s="5">
        <f>D808/(A801+D808)</f>
        <v>0.78270911479114225</v>
      </c>
      <c r="J808" s="5">
        <f>-A800*D808/(A801+D808)^2</f>
        <v>-2.3707865457481572E-2</v>
      </c>
    </row>
    <row r="809" spans="1:16" x14ac:dyDescent="0.45">
      <c r="G809" s="15">
        <f t="array" ref="G809">SUM(G797:G808^2)</f>
        <v>32.959253312882637</v>
      </c>
    </row>
    <row r="811" spans="1:16" ht="20.65" x14ac:dyDescent="0.55000000000000004">
      <c r="D811" s="12" t="s">
        <v>1</v>
      </c>
      <c r="E811" s="12" t="s">
        <v>0</v>
      </c>
      <c r="F811" s="13" t="s">
        <v>39</v>
      </c>
      <c r="G811" s="13" t="s">
        <v>47</v>
      </c>
      <c r="I811" s="37" t="s">
        <v>45</v>
      </c>
      <c r="J811" s="37"/>
      <c r="L811" s="37" t="s">
        <v>48</v>
      </c>
      <c r="M811" s="37"/>
      <c r="O811" s="37" t="s">
        <v>49</v>
      </c>
      <c r="P811" s="37"/>
    </row>
    <row r="812" spans="1:16" x14ac:dyDescent="0.45">
      <c r="D812" s="5">
        <v>14.13</v>
      </c>
      <c r="E812" s="5">
        <v>0.08</v>
      </c>
      <c r="F812" s="5">
        <f>D812*A815/(A816+D812)</f>
        <v>1.8443118730158283</v>
      </c>
      <c r="G812" s="5">
        <f>(E812-F812)</f>
        <v>-1.7643118730158283</v>
      </c>
      <c r="I812" s="5">
        <f>D812/(A816+D812)</f>
        <v>6.3782334039239441E-2</v>
      </c>
      <c r="J812" s="5">
        <f>-A815*D812/(A816+D812)^2</f>
        <v>-8.3251603649844939E-3</v>
      </c>
      <c r="L812" s="5">
        <f t="array" ref="L812:M813">MMULT(TRANSPOSE(I812:J823),I812:J823)</f>
        <v>3.5633887911585673</v>
      </c>
      <c r="M812" s="5">
        <v>-0.17683377591570665</v>
      </c>
      <c r="O812" s="5">
        <f t="array" ref="O812:P813">MINVERSE(L812:M813)</f>
        <v>2.3714515901387743</v>
      </c>
      <c r="P812" s="5">
        <v>42.132245248368946</v>
      </c>
    </row>
    <row r="813" spans="1:16" x14ac:dyDescent="0.45">
      <c r="D813" s="5">
        <v>44.09</v>
      </c>
      <c r="E813" s="5">
        <v>2.9020000000000001</v>
      </c>
      <c r="F813" s="5">
        <f>D813*A815/(A816+D813)</f>
        <v>5.0692676561139276</v>
      </c>
      <c r="G813" s="5">
        <f t="shared" ref="G813:G823" si="54">(E813-F813)</f>
        <v>-2.1672676561139275</v>
      </c>
      <c r="I813" s="5">
        <f>D813/(A816+D813)</f>
        <v>0.17531184812461273</v>
      </c>
      <c r="J813" s="5">
        <f>-A815*D813/(A816+D813)^2</f>
        <v>-2.0156558889354872E-2</v>
      </c>
      <c r="L813" s="5">
        <v>-0.17683377591570665</v>
      </c>
      <c r="M813" s="5">
        <v>9.9532492658169127E-3</v>
      </c>
      <c r="O813" s="5">
        <v>42.132245248368939</v>
      </c>
      <c r="P813" s="5">
        <v>849.00958364395024</v>
      </c>
    </row>
    <row r="814" spans="1:16" x14ac:dyDescent="0.45">
      <c r="A814" s="16" t="s">
        <v>46</v>
      </c>
      <c r="D814" s="5">
        <v>75.25</v>
      </c>
      <c r="E814" s="5">
        <v>7.6950000000000003</v>
      </c>
      <c r="F814" s="5">
        <f>D814*A815/(A816+D814)</f>
        <v>7.6981124905561193</v>
      </c>
      <c r="G814" s="5">
        <f t="shared" si="54"/>
        <v>-3.112490556119063E-3</v>
      </c>
      <c r="I814" s="5">
        <f>D814/(A816+D814)</f>
        <v>0.26622589678469089</v>
      </c>
      <c r="J814" s="5">
        <f>-A815*D814/(A816+D814)^2</f>
        <v>-2.7235041878375187E-2</v>
      </c>
    </row>
    <row r="815" spans="1:16" ht="20.65" x14ac:dyDescent="0.55000000000000004">
      <c r="A815" s="5">
        <f>A800+N801</f>
        <v>28.915716252735308</v>
      </c>
      <c r="D815" s="5">
        <v>122.04</v>
      </c>
      <c r="E815" s="5">
        <v>11.87</v>
      </c>
      <c r="F815" s="5">
        <f>D815*A815/(A816+D815)</f>
        <v>10.71158240285008</v>
      </c>
      <c r="G815" s="5">
        <f t="shared" si="54"/>
        <v>1.1584175971499189</v>
      </c>
      <c r="I815" s="5">
        <f>D815/(A816+D815)</f>
        <v>0.37044153806277613</v>
      </c>
      <c r="J815" s="5">
        <f>-A815*D815/(A816+D815)^2</f>
        <v>-3.2514053264486656E-2</v>
      </c>
      <c r="L815" s="14" t="s">
        <v>50</v>
      </c>
      <c r="N815" s="14" t="s">
        <v>51</v>
      </c>
    </row>
    <row r="816" spans="1:16" x14ac:dyDescent="0.45">
      <c r="A816" s="5">
        <f>A801+N802</f>
        <v>207.40469628921238</v>
      </c>
      <c r="D816" s="5">
        <v>172.74</v>
      </c>
      <c r="E816" s="5">
        <v>14.452</v>
      </c>
      <c r="F816" s="5">
        <f>D816*A815/(A816+D816)</f>
        <v>13.139472612021921</v>
      </c>
      <c r="G816" s="5">
        <f t="shared" si="54"/>
        <v>1.3125273879780792</v>
      </c>
      <c r="I816" s="5">
        <f>D816/(A816+D816)</f>
        <v>0.45440591881513503</v>
      </c>
      <c r="J816" s="5">
        <f>-A815*D816/(A816+D816)^2</f>
        <v>-3.4564398083895581E-2</v>
      </c>
      <c r="L816" s="5">
        <f t="array" ref="L816:L817">MMULT(TRANSPOSE(I812:J819),G812:G819)</f>
        <v>-5.9387926639881128E-3</v>
      </c>
      <c r="N816" s="5">
        <f t="array" ref="N816:N817">MMULT(O812:P813,L816:L817)</f>
        <v>-4.6055626883026168E-3</v>
      </c>
    </row>
    <row r="817" spans="1:16" x14ac:dyDescent="0.45">
      <c r="D817" s="5">
        <v>226.86</v>
      </c>
      <c r="E817" s="5">
        <v>15.651</v>
      </c>
      <c r="F817" s="5">
        <f>D817*A815/(A816+D817)</f>
        <v>15.105578337703077</v>
      </c>
      <c r="G817" s="5">
        <f t="shared" si="54"/>
        <v>0.54542166229692235</v>
      </c>
      <c r="I817" s="5">
        <f>D817/(A816+D817)</f>
        <v>0.52240028245104086</v>
      </c>
      <c r="J817" s="5">
        <f>-A815*D817/(A816+D817)^2</f>
        <v>-3.4784265142389185E-2</v>
      </c>
      <c r="L817" s="5">
        <v>2.2495826088412413E-4</v>
      </c>
      <c r="N817" s="5">
        <v>-5.9222949587864115E-2</v>
      </c>
    </row>
    <row r="818" spans="1:16" x14ac:dyDescent="0.45">
      <c r="D818" s="5">
        <v>282.10000000000002</v>
      </c>
      <c r="E818" s="5">
        <v>16.388000000000002</v>
      </c>
      <c r="F818" s="5">
        <f>D818*A815/(A816+D818)</f>
        <v>16.664035333538834</v>
      </c>
      <c r="G818" s="5">
        <f t="shared" si="54"/>
        <v>-0.27603533353883236</v>
      </c>
      <c r="I818" s="5">
        <f>D818/(A816+D818)</f>
        <v>0.57629682031350282</v>
      </c>
      <c r="J818" s="5">
        <f>-A815*D818/(A816+D818)^2</f>
        <v>-3.404264649525094E-2</v>
      </c>
    </row>
    <row r="819" spans="1:16" x14ac:dyDescent="0.45">
      <c r="D819" s="5">
        <v>351.18</v>
      </c>
      <c r="E819" s="5">
        <v>17.123000000000001</v>
      </c>
      <c r="F819" s="5">
        <f>D819*A815/(A816+D819)</f>
        <v>18.179196997509464</v>
      </c>
      <c r="G819" s="5">
        <f t="shared" si="54"/>
        <v>-1.0561969975094634</v>
      </c>
      <c r="I819" s="5">
        <f>D819/(A816+D819)</f>
        <v>0.62869606405789058</v>
      </c>
      <c r="J819" s="5">
        <f>-A815*D819/(A816+D819)^2</f>
        <v>-3.254510393549525E-2</v>
      </c>
    </row>
    <row r="820" spans="1:16" x14ac:dyDescent="0.45">
      <c r="D820" s="5">
        <v>427.38</v>
      </c>
      <c r="E820" s="5">
        <v>17.756</v>
      </c>
      <c r="F820" s="5">
        <f>D820*A815/(A816+D820)</f>
        <v>19.46801629644774</v>
      </c>
      <c r="G820" s="5">
        <f t="shared" si="54"/>
        <v>-1.7120162964477394</v>
      </c>
      <c r="I820" s="5">
        <f>D820/(A816+D820)</f>
        <v>0.67326764885535717</v>
      </c>
      <c r="J820" s="5">
        <f>-A815*D820/(A816+D820)^2</f>
        <v>-3.0668691936419922E-2</v>
      </c>
    </row>
    <row r="821" spans="1:16" x14ac:dyDescent="0.45">
      <c r="D821" s="5">
        <v>514.78</v>
      </c>
      <c r="E821" s="5">
        <v>18.236000000000001</v>
      </c>
      <c r="F821" s="5">
        <f>D821*A815/(A816+D821)</f>
        <v>20.611392749067633</v>
      </c>
      <c r="G821" s="5">
        <f t="shared" si="54"/>
        <v>-2.3753927490676325</v>
      </c>
      <c r="I821" s="5">
        <f>D821/(A816+D821)</f>
        <v>0.71280934454175526</v>
      </c>
      <c r="J821" s="5">
        <f>-A815*D821/(A816+D821)^2</f>
        <v>-2.8540334425493585E-2</v>
      </c>
    </row>
    <row r="822" spans="1:16" x14ac:dyDescent="0.45">
      <c r="D822" s="5">
        <v>574.02</v>
      </c>
      <c r="E822" s="5">
        <v>18.923999999999999</v>
      </c>
      <c r="F822" s="5">
        <f>D822*A815/(A816+D822)</f>
        <v>21.240945573150888</v>
      </c>
      <c r="G822" s="5">
        <f t="shared" si="54"/>
        <v>-2.316945573150889</v>
      </c>
      <c r="I822" s="5">
        <f>D822/(A816+D822)</f>
        <v>0.7345813393483408</v>
      </c>
      <c r="J822" s="5">
        <f>-A815*D822/(A816+D822)^2</f>
        <v>-2.7182332058378438E-2</v>
      </c>
    </row>
    <row r="823" spans="1:16" x14ac:dyDescent="0.45">
      <c r="D823" s="5">
        <v>747.35</v>
      </c>
      <c r="E823" s="5">
        <v>20.062000000000001</v>
      </c>
      <c r="F823" s="5">
        <f>D823*A815/(A816+D823)</f>
        <v>22.634254249256525</v>
      </c>
      <c r="G823" s="5">
        <f t="shared" si="54"/>
        <v>-2.5722542492565239</v>
      </c>
      <c r="I823" s="5">
        <f>D823/(A816+D823)</f>
        <v>0.78276650840753148</v>
      </c>
      <c r="J823" s="5">
        <f>-A815*D823/(A816+D823)^2</f>
        <v>-2.3706879198633658E-2</v>
      </c>
    </row>
    <row r="824" spans="1:16" x14ac:dyDescent="0.45">
      <c r="G824" s="15">
        <f t="array" ref="G824">SUM(G812:G823^2)</f>
        <v>32.921966255678896</v>
      </c>
    </row>
    <row r="826" spans="1:16" ht="20.65" x14ac:dyDescent="0.55000000000000004">
      <c r="D826" s="12" t="s">
        <v>1</v>
      </c>
      <c r="E826" s="12" t="s">
        <v>0</v>
      </c>
      <c r="F826" s="13" t="s">
        <v>39</v>
      </c>
      <c r="G826" s="13" t="s">
        <v>47</v>
      </c>
      <c r="I826" s="37" t="s">
        <v>45</v>
      </c>
      <c r="J826" s="37"/>
      <c r="L826" s="37" t="s">
        <v>48</v>
      </c>
      <c r="M826" s="37"/>
      <c r="O826" s="37" t="s">
        <v>49</v>
      </c>
      <c r="P826" s="37"/>
    </row>
    <row r="827" spans="1:16" x14ac:dyDescent="0.45">
      <c r="D827" s="5">
        <v>14.13</v>
      </c>
      <c r="E827" s="5">
        <v>0.08</v>
      </c>
      <c r="F827" s="5">
        <f>D827*A830/(A831+D827)</f>
        <v>1.8445112133203256</v>
      </c>
      <c r="G827" s="5">
        <f>(E827-F827)</f>
        <v>-1.7645112133203256</v>
      </c>
      <c r="I827" s="5">
        <f>D827/(A831+D827)</f>
        <v>6.3799389552865585E-2</v>
      </c>
      <c r="J827" s="5">
        <f>-A830*D827/(A831+D827)^2</f>
        <v>-8.3282865840942823E-3</v>
      </c>
      <c r="L827" s="5">
        <f t="array" ref="L827:M828">MMULT(TRANSPOSE(I827:J838),I827:J838)</f>
        <v>3.5641132711579511</v>
      </c>
      <c r="M827" s="5">
        <v>-0.17686677342831394</v>
      </c>
      <c r="O827" s="5">
        <f t="array" ref="O827:P828">MINVERSE(L827:M828)</f>
        <v>2.3703065345430434</v>
      </c>
      <c r="P827" s="5">
        <v>42.111024202610039</v>
      </c>
    </row>
    <row r="828" spans="1:16" x14ac:dyDescent="0.45">
      <c r="D828" s="5">
        <v>44.09</v>
      </c>
      <c r="E828" s="5">
        <v>2.9020000000000001</v>
      </c>
      <c r="F828" s="5">
        <f>D828*A830/(A831+D828)</f>
        <v>5.0696540682721958</v>
      </c>
      <c r="G828" s="5">
        <f t="shared" ref="G828:G838" si="55">(E828-F828)</f>
        <v>-2.1676540682721956</v>
      </c>
      <c r="I828" s="5">
        <f>D828/(A831+D828)</f>
        <v>0.17535314096450416</v>
      </c>
      <c r="J828" s="5">
        <f>-A830*D828/(A831+D828)^2</f>
        <v>-2.0162843376616155E-2</v>
      </c>
      <c r="L828" s="5">
        <v>-0.17686677342831394</v>
      </c>
      <c r="M828" s="5">
        <v>9.9553140000497239E-3</v>
      </c>
      <c r="O828" s="5">
        <v>42.111024202610032</v>
      </c>
      <c r="P828" s="5">
        <v>848.59613432937203</v>
      </c>
    </row>
    <row r="829" spans="1:16" x14ac:dyDescent="0.45">
      <c r="A829" s="16" t="s">
        <v>46</v>
      </c>
      <c r="D829" s="5">
        <v>75.25</v>
      </c>
      <c r="E829" s="5">
        <v>7.6950000000000003</v>
      </c>
      <c r="F829" s="5">
        <f>D829*A830/(A831+D829)</f>
        <v>7.6984993910763686</v>
      </c>
      <c r="G829" s="5">
        <f t="shared" si="55"/>
        <v>-3.4993910763683189E-3</v>
      </c>
      <c r="I829" s="5">
        <f>D829/(A831+D829)</f>
        <v>0.26628168919593492</v>
      </c>
      <c r="J829" s="5">
        <f>-A830*D829/(A831+D829)^2</f>
        <v>-2.7242118566507531E-2</v>
      </c>
    </row>
    <row r="830" spans="1:16" ht="20.65" x14ac:dyDescent="0.55000000000000004">
      <c r="A830" s="5">
        <f>A815+N816</f>
        <v>28.911110690047007</v>
      </c>
      <c r="D830" s="5">
        <v>122.04</v>
      </c>
      <c r="E830" s="5">
        <v>11.87</v>
      </c>
      <c r="F830" s="5">
        <f>D830*A830/(A831+D830)</f>
        <v>10.711801928724848</v>
      </c>
      <c r="G830" s="5">
        <f t="shared" si="55"/>
        <v>1.1581980712751516</v>
      </c>
      <c r="I830" s="5">
        <f>D830/(A831+D830)</f>
        <v>0.370508142823185</v>
      </c>
      <c r="J830" s="5">
        <f>-A830*D830/(A831+D830)^2</f>
        <v>-3.2520565707158756E-2</v>
      </c>
      <c r="L830" s="14" t="s">
        <v>50</v>
      </c>
      <c r="N830" s="14" t="s">
        <v>51</v>
      </c>
    </row>
    <row r="831" spans="1:16" x14ac:dyDescent="0.45">
      <c r="A831" s="5">
        <f>A816+N817</f>
        <v>207.3454733396245</v>
      </c>
      <c r="D831" s="5">
        <v>172.74</v>
      </c>
      <c r="E831" s="5">
        <v>14.452</v>
      </c>
      <c r="F831" s="5">
        <f>D831*A830/(A831+D831)</f>
        <v>13.139426815547484</v>
      </c>
      <c r="G831" s="5">
        <f t="shared" si="55"/>
        <v>1.3125731844525159</v>
      </c>
      <c r="I831" s="5">
        <f>D831/(A831+D831)</f>
        <v>0.45447672199155209</v>
      </c>
      <c r="J831" s="5">
        <f>-A830*D831/(A831+D831)^2</f>
        <v>-3.4569663239422933E-2</v>
      </c>
      <c r="L831" s="5">
        <f t="array" ref="L831:L832">MMULT(TRANSPOSE(I827:J834),G827:G834)</f>
        <v>-5.0259616394984219E-3</v>
      </c>
      <c r="N831" s="5">
        <f t="array" ref="N831:N832">MMULT(O827:P828,L831:L832)</f>
        <v>-3.8962357508326544E-3</v>
      </c>
    </row>
    <row r="832" spans="1:16" x14ac:dyDescent="0.45">
      <c r="D832" s="5">
        <v>226.86</v>
      </c>
      <c r="E832" s="5">
        <v>15.651</v>
      </c>
      <c r="F832" s="5">
        <f>D832*A830/(A831+D832)</f>
        <v>15.105232370053423</v>
      </c>
      <c r="G832" s="5">
        <f t="shared" si="55"/>
        <v>0.54576762994657635</v>
      </c>
      <c r="I832" s="5">
        <f>D832/(A831+D832)</f>
        <v>0.52247153462885043</v>
      </c>
      <c r="J832" s="5">
        <f>-A830*D832/(A831+D832)^2</f>
        <v>-3.4788212718448376E-2</v>
      </c>
      <c r="L832" s="5">
        <v>1.9037375883002722E-4</v>
      </c>
      <c r="N832" s="5">
        <v>-5.0097956421394391E-2</v>
      </c>
    </row>
    <row r="833" spans="1:16" x14ac:dyDescent="0.45">
      <c r="D833" s="5">
        <v>282.10000000000002</v>
      </c>
      <c r="E833" s="5">
        <v>16.388000000000002</v>
      </c>
      <c r="F833" s="5">
        <f>D833*A830/(A831+D833)</f>
        <v>16.663397191137086</v>
      </c>
      <c r="G833" s="5">
        <f t="shared" si="55"/>
        <v>-0.27539719113708472</v>
      </c>
      <c r="I833" s="5">
        <f>D833/(A831+D833)</f>
        <v>0.57636655228447031</v>
      </c>
      <c r="J833" s="5">
        <f>-A830*D833/(A831+D833)^2</f>
        <v>-3.404546185183413E-2</v>
      </c>
    </row>
    <row r="834" spans="1:16" x14ac:dyDescent="0.45">
      <c r="D834" s="5">
        <v>351.18</v>
      </c>
      <c r="E834" s="5">
        <v>17.123000000000001</v>
      </c>
      <c r="F834" s="5">
        <f>D834*A830/(A831+D834)</f>
        <v>18.178228812774194</v>
      </c>
      <c r="G834" s="5">
        <f t="shared" si="55"/>
        <v>-1.0552288127741924</v>
      </c>
      <c r="I834" s="5">
        <f>D834/(A831+D834)</f>
        <v>0.62876272750850293</v>
      </c>
      <c r="J834" s="5">
        <f>-A830*D834/(A831+D834)^2</f>
        <v>-3.2546821372497176E-2</v>
      </c>
    </row>
    <row r="835" spans="1:16" x14ac:dyDescent="0.45">
      <c r="D835" s="5">
        <v>427.38</v>
      </c>
      <c r="E835" s="5">
        <v>17.756</v>
      </c>
      <c r="F835" s="5">
        <f>D835*A830/(A831+D835)</f>
        <v>19.46673169063267</v>
      </c>
      <c r="G835" s="5">
        <f t="shared" si="55"/>
        <v>-1.7107316906326702</v>
      </c>
      <c r="I835" s="5">
        <f>D835/(A831+D835)</f>
        <v>0.67333046797590945</v>
      </c>
      <c r="J835" s="5">
        <f>-A830*D835/(A831+D835)^2</f>
        <v>-3.0669529597115362E-2</v>
      </c>
    </row>
    <row r="836" spans="1:16" x14ac:dyDescent="0.45">
      <c r="D836" s="5">
        <v>514.78</v>
      </c>
      <c r="E836" s="5">
        <v>18.236000000000001</v>
      </c>
      <c r="F836" s="5">
        <f>D836*A830/(A831+D836)</f>
        <v>20.609799973117422</v>
      </c>
      <c r="G836" s="5">
        <f t="shared" si="55"/>
        <v>-2.3737999731174213</v>
      </c>
      <c r="I836" s="5">
        <f>D836/(A831+D836)</f>
        <v>0.71286780345704914</v>
      </c>
      <c r="J836" s="5">
        <f>-A830*D836/(A831+D836)^2</f>
        <v>-2.8540469397656022E-2</v>
      </c>
    </row>
    <row r="837" spans="1:16" x14ac:dyDescent="0.45">
      <c r="D837" s="5">
        <v>574.02</v>
      </c>
      <c r="E837" s="5">
        <v>18.923999999999999</v>
      </c>
      <c r="F837" s="5">
        <f>D837*A830/(A831+D837)</f>
        <v>21.239172096215007</v>
      </c>
      <c r="G837" s="5">
        <f t="shared" si="55"/>
        <v>-2.315172096215008</v>
      </c>
      <c r="I837" s="5">
        <f>D837/(A831+D837)</f>
        <v>0.73463701633319967</v>
      </c>
      <c r="J837" s="5">
        <f>-A830*D837/(A831+D837)^2</f>
        <v>-2.7182122605746737E-2</v>
      </c>
    </row>
    <row r="838" spans="1:16" x14ac:dyDescent="0.45">
      <c r="D838" s="5">
        <v>747.35</v>
      </c>
      <c r="E838" s="5">
        <v>20.062000000000001</v>
      </c>
      <c r="F838" s="5">
        <f>D838*A830/(A831+D838)</f>
        <v>22.632053023802523</v>
      </c>
      <c r="G838" s="5">
        <f t="shared" si="55"/>
        <v>-2.5700530238025223</v>
      </c>
      <c r="I838" s="5">
        <f>D838/(A831+D838)</f>
        <v>0.78281506602905704</v>
      </c>
      <c r="J838" s="5">
        <f>-A830*D838/(A831+D838)^2</f>
        <v>-2.3706044132201901E-2</v>
      </c>
    </row>
    <row r="839" spans="1:16" x14ac:dyDescent="0.45">
      <c r="G839" s="15">
        <f t="array" ref="G839">SUM(G827:G838^2)</f>
        <v>32.890444740266176</v>
      </c>
    </row>
    <row r="841" spans="1:16" ht="20.65" x14ac:dyDescent="0.55000000000000004">
      <c r="D841" s="12" t="s">
        <v>1</v>
      </c>
      <c r="E841" s="12" t="s">
        <v>0</v>
      </c>
      <c r="F841" s="13" t="s">
        <v>39</v>
      </c>
      <c r="G841" s="13" t="s">
        <v>47</v>
      </c>
      <c r="I841" s="37" t="s">
        <v>45</v>
      </c>
      <c r="J841" s="37"/>
      <c r="L841" s="37" t="s">
        <v>48</v>
      </c>
      <c r="M841" s="37"/>
      <c r="O841" s="37" t="s">
        <v>49</v>
      </c>
      <c r="P841" s="37"/>
    </row>
    <row r="842" spans="1:16" x14ac:dyDescent="0.45">
      <c r="D842" s="5">
        <v>14.13</v>
      </c>
      <c r="E842" s="5">
        <v>0.08</v>
      </c>
      <c r="F842" s="5">
        <f>D842*A845/(A846+D842)</f>
        <v>1.8446799041542454</v>
      </c>
      <c r="G842" s="5">
        <f>(E842-F842)</f>
        <v>-1.7646799041542454</v>
      </c>
      <c r="I842" s="5">
        <f>D842/(A846+D842)</f>
        <v>6.3813824298802002E-2</v>
      </c>
      <c r="J842" s="5">
        <f>-A845*D842/(A846+D842)^2</f>
        <v>-8.3309327170014089E-3</v>
      </c>
      <c r="L842" s="5">
        <f t="array" ref="L842:M843">MMULT(TRANSPOSE(I842:J853),I842:J853)</f>
        <v>3.5647263199295827</v>
      </c>
      <c r="M842" s="5">
        <v>-0.17689469484991527</v>
      </c>
      <c r="O842" s="5">
        <f t="array" ref="O842:P843">MINVERSE(L842:M843)</f>
        <v>2.3693381889161396</v>
      </c>
      <c r="P842" s="5">
        <v>42.09307808332624</v>
      </c>
    </row>
    <row r="843" spans="1:16" x14ac:dyDescent="0.45">
      <c r="D843" s="5">
        <v>44.09</v>
      </c>
      <c r="E843" s="5">
        <v>2.9020000000000001</v>
      </c>
      <c r="F843" s="5">
        <f>D843*A845/(A846+D843)</f>
        <v>5.0699810334912518</v>
      </c>
      <c r="G843" s="5">
        <f t="shared" ref="G843:G853" si="56">(E843-F843)</f>
        <v>-2.1679810334912517</v>
      </c>
      <c r="I843" s="5">
        <f>D843/(A846+D843)</f>
        <v>0.17538808664899755</v>
      </c>
      <c r="J843" s="5">
        <f>-A845*D843/(A846+D843)^2</f>
        <v>-2.0168162232042132E-2</v>
      </c>
      <c r="L843" s="5">
        <v>-0.17689469484991527</v>
      </c>
      <c r="M843" s="5">
        <v>9.9570612321314891E-3</v>
      </c>
      <c r="O843" s="5">
        <v>42.093078083326247</v>
      </c>
      <c r="P843" s="5">
        <v>848.24648618090544</v>
      </c>
    </row>
    <row r="844" spans="1:16" x14ac:dyDescent="0.45">
      <c r="A844" s="16" t="s">
        <v>46</v>
      </c>
      <c r="D844" s="5">
        <v>75.25</v>
      </c>
      <c r="E844" s="5">
        <v>7.6950000000000003</v>
      </c>
      <c r="F844" s="5">
        <f>D844*A845/(A846+D844)</f>
        <v>7.6988267273374156</v>
      </c>
      <c r="G844" s="5">
        <f t="shared" si="56"/>
        <v>-3.8267273374152921E-3</v>
      </c>
      <c r="I844" s="5">
        <f>D844/(A846+D844)</f>
        <v>0.26632890344760352</v>
      </c>
      <c r="J844" s="5">
        <f>-A845*D844/(A846+D844)^2</f>
        <v>-2.7248107377074764E-2</v>
      </c>
    </row>
    <row r="845" spans="1:16" ht="20.65" x14ac:dyDescent="0.55000000000000004">
      <c r="A845" s="5">
        <f>A830+N831</f>
        <v>28.907214454296174</v>
      </c>
      <c r="D845" s="5">
        <v>122.04</v>
      </c>
      <c r="E845" s="5">
        <v>11.87</v>
      </c>
      <c r="F845" s="5">
        <f>D845*A845/(A846+D845)</f>
        <v>10.711987583773647</v>
      </c>
      <c r="G845" s="5">
        <f t="shared" si="56"/>
        <v>1.1580124162263523</v>
      </c>
      <c r="I845" s="5">
        <f>D845/(A846+D845)</f>
        <v>0.37056450391336954</v>
      </c>
      <c r="J845" s="5">
        <f>-A845*D845/(A846+D845)^2</f>
        <v>-3.2526076408614019E-2</v>
      </c>
      <c r="L845" s="14" t="s">
        <v>50</v>
      </c>
      <c r="N845" s="14" t="s">
        <v>51</v>
      </c>
    </row>
    <row r="846" spans="1:16" x14ac:dyDescent="0.45">
      <c r="A846" s="5">
        <f>A831+N832</f>
        <v>207.29537538320312</v>
      </c>
      <c r="D846" s="5">
        <v>172.74</v>
      </c>
      <c r="E846" s="5">
        <v>14.452</v>
      </c>
      <c r="F846" s="5">
        <f>D846*A845/(A846+D846)</f>
        <v>13.139387931452609</v>
      </c>
      <c r="G846" s="5">
        <f t="shared" si="56"/>
        <v>1.3126120685473914</v>
      </c>
      <c r="I846" s="5">
        <f>D846/(A846+D846)</f>
        <v>0.454536633137955</v>
      </c>
      <c r="J846" s="5">
        <f>-A845*D846/(A846+D846)^2</f>
        <v>-3.4574118049415001E-2</v>
      </c>
      <c r="L846" s="5">
        <f t="array" ref="L846:L847">MMULT(TRANSPOSE(I842:J849),G842:G849)</f>
        <v>-4.253108979195952E-3</v>
      </c>
      <c r="N846" s="5">
        <f t="array" ref="N846:N847">MMULT(O842:P843,L846:L847)</f>
        <v>-3.2960856073869131E-3</v>
      </c>
    </row>
    <row r="847" spans="1:16" x14ac:dyDescent="0.45">
      <c r="D847" s="5">
        <v>226.86</v>
      </c>
      <c r="E847" s="5">
        <v>15.651</v>
      </c>
      <c r="F847" s="5">
        <f>D847*A845/(A846+D847)</f>
        <v>15.104939482353226</v>
      </c>
      <c r="G847" s="5">
        <f t="shared" si="56"/>
        <v>0.5460605176467741</v>
      </c>
      <c r="I847" s="5">
        <f>D847/(A846+D847)</f>
        <v>0.52253182354304417</v>
      </c>
      <c r="J847" s="5">
        <f>-A845*D847/(A846+D847)^2</f>
        <v>-3.4791552376890404E-2</v>
      </c>
      <c r="L847" s="5">
        <v>1.610946081258488E-4</v>
      </c>
      <c r="N847" s="5">
        <v>-4.2378513072750007E-2</v>
      </c>
    </row>
    <row r="848" spans="1:16" x14ac:dyDescent="0.45">
      <c r="D848" s="5">
        <v>282.10000000000002</v>
      </c>
      <c r="E848" s="5">
        <v>16.388000000000002</v>
      </c>
      <c r="F848" s="5">
        <f>D848*A845/(A846+D848)</f>
        <v>16.662857083951177</v>
      </c>
      <c r="G848" s="5">
        <f t="shared" si="56"/>
        <v>-0.2748570839511757</v>
      </c>
      <c r="I848" s="5">
        <f>D848/(A846+D848)</f>
        <v>0.576425553222917</v>
      </c>
      <c r="J848" s="5">
        <f>-A845*D848/(A846+D848)^2</f>
        <v>-3.4047843363668763E-2</v>
      </c>
    </row>
    <row r="849" spans="1:16" x14ac:dyDescent="0.45">
      <c r="D849" s="5">
        <v>351.18</v>
      </c>
      <c r="E849" s="5">
        <v>17.123000000000001</v>
      </c>
      <c r="F849" s="5">
        <f>D849*A845/(A846+D849)</f>
        <v>18.177409460701991</v>
      </c>
      <c r="G849" s="5">
        <f t="shared" si="56"/>
        <v>-1.05440946070199</v>
      </c>
      <c r="I849" s="5">
        <f>D849/(A846+D849)</f>
        <v>0.62881913058214001</v>
      </c>
      <c r="J849" s="5">
        <f>-A845*D849/(A846+D849)^2</f>
        <v>-3.2548273857606329E-2</v>
      </c>
    </row>
    <row r="850" spans="1:16" x14ac:dyDescent="0.45">
      <c r="D850" s="5">
        <v>427.38</v>
      </c>
      <c r="E850" s="5">
        <v>17.756</v>
      </c>
      <c r="F850" s="5">
        <f>D850*A845/(A846+D850)</f>
        <v>19.465644631348432</v>
      </c>
      <c r="G850" s="5">
        <f t="shared" si="56"/>
        <v>-1.7096446313484321</v>
      </c>
      <c r="I850" s="5">
        <f>D850/(A846+D850)</f>
        <v>0.67338361716327388</v>
      </c>
      <c r="J850" s="5">
        <f>-A845*D850/(A846+D850)^2</f>
        <v>-3.067023770946762E-2</v>
      </c>
    </row>
    <row r="851" spans="1:16" x14ac:dyDescent="0.45">
      <c r="D851" s="5">
        <v>514.78</v>
      </c>
      <c r="E851" s="5">
        <v>18.236000000000001</v>
      </c>
      <c r="F851" s="5">
        <f>D851*A845/(A846+D851)</f>
        <v>20.608452197785255</v>
      </c>
      <c r="G851" s="5">
        <f t="shared" si="56"/>
        <v>-2.372452197785254</v>
      </c>
      <c r="I851" s="5">
        <f>D851/(A846+D851)</f>
        <v>0.71291726258745203</v>
      </c>
      <c r="J851" s="5">
        <f>-A845*D851/(A846+D851)^2</f>
        <v>-2.8540583019949148E-2</v>
      </c>
    </row>
    <row r="852" spans="1:16" x14ac:dyDescent="0.45">
      <c r="D852" s="5">
        <v>574.02</v>
      </c>
      <c r="E852" s="5">
        <v>18.923999999999999</v>
      </c>
      <c r="F852" s="5">
        <f>D852*A845/(A846+D852)</f>
        <v>21.237671449786518</v>
      </c>
      <c r="G852" s="5">
        <f t="shared" si="56"/>
        <v>-2.3136714497865185</v>
      </c>
      <c r="I852" s="5">
        <f>D852/(A846+D852)</f>
        <v>0.73468412127236937</v>
      </c>
      <c r="J852" s="5">
        <f>-A845*D852/(A846+D852)^2</f>
        <v>-2.7181944857248345E-2</v>
      </c>
    </row>
    <row r="853" spans="1:16" x14ac:dyDescent="0.45">
      <c r="D853" s="5">
        <v>747.35</v>
      </c>
      <c r="E853" s="5">
        <v>20.062000000000001</v>
      </c>
      <c r="F853" s="5">
        <f>D853*A845/(A846+D853)</f>
        <v>22.63019051838625</v>
      </c>
      <c r="G853" s="5">
        <f t="shared" si="56"/>
        <v>-2.568190518386249</v>
      </c>
      <c r="I853" s="5">
        <f>D853/(A846+D853)</f>
        <v>0.78285614666075043</v>
      </c>
      <c r="J853" s="5">
        <f>-A845*D853/(A846+D853)^2</f>
        <v>-2.3705337187960807E-2</v>
      </c>
    </row>
    <row r="854" spans="1:16" x14ac:dyDescent="0.45">
      <c r="G854" s="15">
        <f t="array" ref="G854">SUM(G842:G853^2)</f>
        <v>32.863794897085953</v>
      </c>
    </row>
    <row r="856" spans="1:16" ht="20.65" x14ac:dyDescent="0.55000000000000004">
      <c r="D856" s="12" t="s">
        <v>1</v>
      </c>
      <c r="E856" s="12" t="s">
        <v>0</v>
      </c>
      <c r="F856" s="13" t="s">
        <v>39</v>
      </c>
      <c r="G856" s="13" t="s">
        <v>47</v>
      </c>
      <c r="I856" s="37" t="s">
        <v>45</v>
      </c>
      <c r="J856" s="37"/>
      <c r="L856" s="37" t="s">
        <v>48</v>
      </c>
      <c r="M856" s="37"/>
      <c r="O856" s="37" t="s">
        <v>49</v>
      </c>
      <c r="P856" s="37"/>
    </row>
    <row r="857" spans="1:16" x14ac:dyDescent="0.45">
      <c r="D857" s="5">
        <v>14.13</v>
      </c>
      <c r="E857" s="5">
        <v>0.08</v>
      </c>
      <c r="F857" s="5">
        <f>D857*A860/(A861+D857)</f>
        <v>1.8448226481872001</v>
      </c>
      <c r="G857" s="5">
        <f>(E857-F857)</f>
        <v>-1.7648226481872</v>
      </c>
      <c r="I857" s="5">
        <f>D857/(A861+D857)</f>
        <v>6.3826039938781137E-2</v>
      </c>
      <c r="J857" s="5">
        <f>-A860*D857/(A861+D857)^2</f>
        <v>-8.3331722592472901E-3</v>
      </c>
      <c r="L857" s="5">
        <f t="array" ref="L857:M858">MMULT(TRANSPOSE(I857:J868),I857:J868)</f>
        <v>3.5652450459507494</v>
      </c>
      <c r="M857" s="5">
        <v>-0.17691831975753627</v>
      </c>
      <c r="O857" s="5">
        <f t="array" ref="O857:P858">MINVERSE(L857:M858)</f>
        <v>2.3685192540313835</v>
      </c>
      <c r="P857" s="5">
        <v>42.077900959475073</v>
      </c>
    </row>
    <row r="858" spans="1:16" x14ac:dyDescent="0.45">
      <c r="D858" s="5">
        <v>44.09</v>
      </c>
      <c r="E858" s="5">
        <v>2.9020000000000001</v>
      </c>
      <c r="F858" s="5">
        <f>D858*A860/(A861+D858)</f>
        <v>5.0702576827074326</v>
      </c>
      <c r="G858" s="5">
        <f t="shared" ref="G858:G868" si="57">(E858-F858)</f>
        <v>-2.1682576827074325</v>
      </c>
      <c r="I858" s="5">
        <f>D858/(A861+D858)</f>
        <v>0.17541765853449034</v>
      </c>
      <c r="J858" s="5">
        <f>-A860*D858/(A861+D858)^2</f>
        <v>-2.0172663435405955E-2</v>
      </c>
      <c r="L858" s="5">
        <v>-0.17691831975753627</v>
      </c>
      <c r="M858" s="5">
        <v>9.9585396890442476E-3</v>
      </c>
      <c r="O858" s="5">
        <v>42.077900959475073</v>
      </c>
      <c r="P858" s="5">
        <v>847.950783985356</v>
      </c>
    </row>
    <row r="859" spans="1:16" x14ac:dyDescent="0.45">
      <c r="A859" s="16" t="s">
        <v>46</v>
      </c>
      <c r="D859" s="5">
        <v>75.25</v>
      </c>
      <c r="E859" s="5">
        <v>7.6950000000000003</v>
      </c>
      <c r="F859" s="5">
        <f>D859*A860/(A861+D859)</f>
        <v>7.699103660283332</v>
      </c>
      <c r="G859" s="5">
        <f t="shared" si="57"/>
        <v>-4.1036602833317559E-3</v>
      </c>
      <c r="I859" s="5">
        <f>D859/(A861+D859)</f>
        <v>0.2663688556712665</v>
      </c>
      <c r="J859" s="5">
        <f>-A860*D859/(A861+D859)^2</f>
        <v>-2.7253175171882135E-2</v>
      </c>
    </row>
    <row r="860" spans="1:16" ht="20.65" x14ac:dyDescent="0.55000000000000004">
      <c r="A860" s="5">
        <f>A845+N846</f>
        <v>28.903918368688785</v>
      </c>
      <c r="D860" s="5">
        <v>122.04</v>
      </c>
      <c r="E860" s="5">
        <v>11.87</v>
      </c>
      <c r="F860" s="5">
        <f>D860*A860/(A861+D860)</f>
        <v>10.712144598404448</v>
      </c>
      <c r="G860" s="5">
        <f t="shared" si="57"/>
        <v>1.1578554015955511</v>
      </c>
      <c r="I860" s="5">
        <f>D860/(A861+D860)</f>
        <v>0.37061219388194666</v>
      </c>
      <c r="J860" s="5">
        <f>-A860*D860/(A861+D860)^2</f>
        <v>-3.2530739190390991E-2</v>
      </c>
      <c r="L860" s="14" t="s">
        <v>50</v>
      </c>
      <c r="N860" s="14" t="s">
        <v>51</v>
      </c>
    </row>
    <row r="861" spans="1:16" x14ac:dyDescent="0.45">
      <c r="A861" s="5">
        <f>A846+N847</f>
        <v>207.25299687013037</v>
      </c>
      <c r="D861" s="5">
        <v>172.74</v>
      </c>
      <c r="E861" s="5">
        <v>14.452</v>
      </c>
      <c r="F861" s="5">
        <f>D861*A860/(A861+D861)</f>
        <v>13.139354935832422</v>
      </c>
      <c r="G861" s="5">
        <f t="shared" si="57"/>
        <v>1.3126450641675778</v>
      </c>
      <c r="I861" s="5">
        <f>D861/(A861+D861)</f>
        <v>0.45458732508967026</v>
      </c>
      <c r="J861" s="5">
        <f>-A860*D861/(A861+D861)^2</f>
        <v>-3.4577887077016416E-2</v>
      </c>
      <c r="L861" s="5">
        <f t="array" ref="L861:L862">MMULT(TRANSPOSE(I857:J864),G857:G864)</f>
        <v>-3.5988634022244836E-3</v>
      </c>
      <c r="N861" s="5">
        <f t="array" ref="N861:N862">MMULT(O857:P858,L861:L862)</f>
        <v>-2.7883282014336168E-3</v>
      </c>
    </row>
    <row r="862" spans="1:16" x14ac:dyDescent="0.45">
      <c r="D862" s="5">
        <v>226.86</v>
      </c>
      <c r="E862" s="5">
        <v>15.651</v>
      </c>
      <c r="F862" s="5">
        <f>D862*A860/(A861+D862)</f>
        <v>15.104691562787693</v>
      </c>
      <c r="G862" s="5">
        <f t="shared" si="57"/>
        <v>0.54630843721230704</v>
      </c>
      <c r="I862" s="5">
        <f>D862/(A861+D862)</f>
        <v>0.52258283358391977</v>
      </c>
      <c r="J862" s="5">
        <f>-A860*D862/(A861+D862)^2</f>
        <v>-3.4794377665929285E-2</v>
      </c>
      <c r="L862" s="5">
        <v>1.3631024667527802E-4</v>
      </c>
      <c r="N862" s="5">
        <v>-3.5848237271942071E-2</v>
      </c>
    </row>
    <row r="863" spans="1:16" x14ac:dyDescent="0.45">
      <c r="D863" s="5">
        <v>282.10000000000002</v>
      </c>
      <c r="E863" s="5">
        <v>16.388000000000002</v>
      </c>
      <c r="F863" s="5">
        <f>D863*A860/(A861+D863)</f>
        <v>16.662399993375431</v>
      </c>
      <c r="G863" s="5">
        <f t="shared" si="57"/>
        <v>-0.27439999337542886</v>
      </c>
      <c r="I863" s="5">
        <f>D863/(A861+D863)</f>
        <v>0.57647547231608487</v>
      </c>
      <c r="J863" s="5">
        <f>-A860*D863/(A861+D863)^2</f>
        <v>-3.4049857873451363E-2</v>
      </c>
    </row>
    <row r="864" spans="1:16" x14ac:dyDescent="0.45">
      <c r="D864" s="5">
        <v>351.18</v>
      </c>
      <c r="E864" s="5">
        <v>17.123000000000001</v>
      </c>
      <c r="F864" s="5">
        <f>D864*A860/(A861+D864)</f>
        <v>18.176716113852294</v>
      </c>
      <c r="G864" s="5">
        <f t="shared" si="57"/>
        <v>-1.0537161138522926</v>
      </c>
      <c r="I864" s="5">
        <f>D864/(A861+D864)</f>
        <v>0.62886685057700964</v>
      </c>
      <c r="J864" s="5">
        <f>-A860*D864/(A861+D864)^2</f>
        <v>-3.2549502296117874E-2</v>
      </c>
    </row>
    <row r="865" spans="1:16" x14ac:dyDescent="0.45">
      <c r="D865" s="5">
        <v>427.38</v>
      </c>
      <c r="E865" s="5">
        <v>17.756</v>
      </c>
      <c r="F865" s="5">
        <f>D865*A860/(A861+D865)</f>
        <v>19.46472479895036</v>
      </c>
      <c r="G865" s="5">
        <f t="shared" si="57"/>
        <v>-1.7087247989503602</v>
      </c>
      <c r="I865" s="5">
        <f>D865/(A861+D865)</f>
        <v>0.67342858330364741</v>
      </c>
      <c r="J865" s="5">
        <f>-A860*D865/(A861+D865)^2</f>
        <v>-3.0670836365184414E-2</v>
      </c>
    </row>
    <row r="866" spans="1:16" x14ac:dyDescent="0.45">
      <c r="D866" s="5">
        <v>514.78</v>
      </c>
      <c r="E866" s="5">
        <v>18.236000000000001</v>
      </c>
      <c r="F866" s="5">
        <f>D866*A860/(A861+D866)</f>
        <v>20.60731180199771</v>
      </c>
      <c r="G866" s="5">
        <f t="shared" si="57"/>
        <v>-2.3713118019977095</v>
      </c>
      <c r="I866" s="5">
        <f>D866/(A861+D866)</f>
        <v>0.71295910606782387</v>
      </c>
      <c r="J866" s="5">
        <f>-A860*D866/(A861+D866)^2</f>
        <v>-2.8540678738127365E-2</v>
      </c>
    </row>
    <row r="867" spans="1:16" x14ac:dyDescent="0.45">
      <c r="D867" s="5">
        <v>574.02</v>
      </c>
      <c r="E867" s="5">
        <v>18.923999999999999</v>
      </c>
      <c r="F867" s="5">
        <f>D867*A860/(A861+D867)</f>
        <v>21.236401729564317</v>
      </c>
      <c r="G867" s="5">
        <f t="shared" si="57"/>
        <v>-2.3124017295643178</v>
      </c>
      <c r="I867" s="5">
        <f>D867/(A861+D867)</f>
        <v>0.73472397266972012</v>
      </c>
      <c r="J867" s="5">
        <f>-A860*D867/(A861+D867)^2</f>
        <v>-2.7181794090720902E-2</v>
      </c>
    </row>
    <row r="868" spans="1:16" x14ac:dyDescent="0.45">
      <c r="D868" s="5">
        <v>747.35</v>
      </c>
      <c r="E868" s="5">
        <v>20.062000000000001</v>
      </c>
      <c r="F868" s="5">
        <f>D868*A860/(A861+D868)</f>
        <v>22.628614684496256</v>
      </c>
      <c r="G868" s="5">
        <f t="shared" si="57"/>
        <v>-2.5666146844962547</v>
      </c>
      <c r="I868" s="5">
        <f>D868/(A861+D868)</f>
        <v>0.78289090066797029</v>
      </c>
      <c r="J868" s="5">
        <f>-A860*D868/(A861+D868)^2</f>
        <v>-2.3704738785326463E-2</v>
      </c>
    </row>
    <row r="869" spans="1:16" x14ac:dyDescent="0.45">
      <c r="G869" s="15">
        <f t="array" ref="G869">SUM(G857:G868^2)</f>
        <v>32.8412621056207</v>
      </c>
    </row>
    <row r="871" spans="1:16" ht="20.65" x14ac:dyDescent="0.55000000000000004">
      <c r="D871" s="12" t="s">
        <v>1</v>
      </c>
      <c r="E871" s="12" t="s">
        <v>0</v>
      </c>
      <c r="F871" s="13" t="s">
        <v>39</v>
      </c>
      <c r="G871" s="13" t="s">
        <v>47</v>
      </c>
      <c r="I871" s="37" t="s">
        <v>45</v>
      </c>
      <c r="J871" s="37"/>
      <c r="L871" s="37" t="s">
        <v>48</v>
      </c>
      <c r="M871" s="37"/>
      <c r="O871" s="37" t="s">
        <v>49</v>
      </c>
      <c r="P871" s="37"/>
    </row>
    <row r="872" spans="1:16" x14ac:dyDescent="0.45">
      <c r="D872" s="5">
        <v>14.13</v>
      </c>
      <c r="E872" s="5">
        <v>0.08</v>
      </c>
      <c r="F872" s="5">
        <f>D872*A875/(A876+D872)</f>
        <v>1.8449434293343518</v>
      </c>
      <c r="G872" s="5">
        <f>(E872-F872)</f>
        <v>-1.7649434293343518</v>
      </c>
      <c r="I872" s="5">
        <f>D872/(A876+D872)</f>
        <v>6.3836376873492001E-2</v>
      </c>
      <c r="J872" s="5">
        <f>-A875*D872/(A876+D872)^2</f>
        <v>-8.3350675205421405E-3</v>
      </c>
      <c r="L872" s="5">
        <f t="array" ref="L872:M873">MMULT(TRANSPOSE(I872:J883),I872:J883)</f>
        <v>3.5656839396705191</v>
      </c>
      <c r="M872" s="5">
        <v>-0.17693830836942248</v>
      </c>
      <c r="O872" s="5">
        <f t="array" ref="O872:P873">MINVERSE(L872:M873)</f>
        <v>2.367826656129389</v>
      </c>
      <c r="P872" s="5">
        <v>42.06506520987265</v>
      </c>
    </row>
    <row r="873" spans="1:16" x14ac:dyDescent="0.45">
      <c r="D873" s="5">
        <v>44.09</v>
      </c>
      <c r="E873" s="5">
        <v>2.9020000000000001</v>
      </c>
      <c r="F873" s="5">
        <f>D873*A875/(A876+D873)</f>
        <v>5.0704917485123984</v>
      </c>
      <c r="G873" s="5">
        <f t="shared" ref="G873:G883" si="58">(E873-F873)</f>
        <v>-2.1684917485123982</v>
      </c>
      <c r="I873" s="5">
        <f>D873/(A876+D873)</f>
        <v>0.17544268135568361</v>
      </c>
      <c r="J873" s="5">
        <f>-A875*D873/(A876+D873)^2</f>
        <v>-2.0176472400791193E-2</v>
      </c>
      <c r="L873" s="5">
        <v>-0.17693830836942248</v>
      </c>
      <c r="M873" s="5">
        <v>9.9597906471147191E-3</v>
      </c>
      <c r="O873" s="5">
        <v>42.06506520987265</v>
      </c>
      <c r="P873" s="5">
        <v>847.70069761759169</v>
      </c>
    </row>
    <row r="874" spans="1:16" x14ac:dyDescent="0.45">
      <c r="A874" s="16" t="s">
        <v>46</v>
      </c>
      <c r="D874" s="5">
        <v>75.25</v>
      </c>
      <c r="E874" s="5">
        <v>7.6950000000000003</v>
      </c>
      <c r="F874" s="5">
        <f>D874*A875/(A876+D874)</f>
        <v>7.6993379445105674</v>
      </c>
      <c r="G874" s="5">
        <f t="shared" si="58"/>
        <v>-4.3379445105671266E-3</v>
      </c>
      <c r="I874" s="5">
        <f>D874/(A876+D874)</f>
        <v>0.26640266085528935</v>
      </c>
      <c r="J874" s="5">
        <f>-A875*D874/(A876+D874)^2</f>
        <v>-2.7257463325471225E-2</v>
      </c>
    </row>
    <row r="875" spans="1:16" ht="20.65" x14ac:dyDescent="0.55000000000000004">
      <c r="A875" s="5">
        <f>A860+N861</f>
        <v>28.901130040487352</v>
      </c>
      <c r="D875" s="5">
        <v>122.04</v>
      </c>
      <c r="E875" s="5">
        <v>11.87</v>
      </c>
      <c r="F875" s="5">
        <f>D875*A875/(A876+D875)</f>
        <v>10.712277394086282</v>
      </c>
      <c r="G875" s="5">
        <f t="shared" si="58"/>
        <v>1.1577226059137171</v>
      </c>
      <c r="I875" s="5">
        <f>D875/(A876+D875)</f>
        <v>0.37065254469564141</v>
      </c>
      <c r="J875" s="5">
        <f>-A875*D875/(A876+D875)^2</f>
        <v>-3.2534684329758069E-2</v>
      </c>
      <c r="L875" s="14" t="s">
        <v>50</v>
      </c>
      <c r="N875" s="14" t="s">
        <v>51</v>
      </c>
    </row>
    <row r="876" spans="1:16" x14ac:dyDescent="0.45">
      <c r="A876" s="5">
        <f>A861+N862</f>
        <v>207.21714863285843</v>
      </c>
      <c r="D876" s="5">
        <v>172.74</v>
      </c>
      <c r="E876" s="5">
        <v>14.452</v>
      </c>
      <c r="F876" s="5">
        <f>D876*A875/(A876+D876)</f>
        <v>13.139326950834077</v>
      </c>
      <c r="G876" s="5">
        <f t="shared" si="58"/>
        <v>1.3126730491659231</v>
      </c>
      <c r="I876" s="5">
        <f>D876/(A876+D876)</f>
        <v>0.45463021454272901</v>
      </c>
      <c r="J876" s="5">
        <f>-A875*D876/(A876+D876)^2</f>
        <v>-3.458107578212781E-2</v>
      </c>
      <c r="L876" s="5">
        <f t="array" ref="L876:L877">MMULT(TRANSPOSE(I872:J879),G872:G879)</f>
        <v>-3.0450898170444329E-3</v>
      </c>
      <c r="N876" s="5">
        <f t="array" ref="N876:N877">MMULT(O872:P873,L876:L877)</f>
        <v>-2.3587540516053348E-3</v>
      </c>
    </row>
    <row r="877" spans="1:16" x14ac:dyDescent="0.45">
      <c r="D877" s="5">
        <v>226.86</v>
      </c>
      <c r="E877" s="5">
        <v>15.651</v>
      </c>
      <c r="F877" s="5">
        <f>D877*A875/(A876+D877)</f>
        <v>15.104481730113935</v>
      </c>
      <c r="G877" s="5">
        <f t="shared" si="58"/>
        <v>0.54651826988606445</v>
      </c>
      <c r="I877" s="5">
        <f>D877/(A876+D877)</f>
        <v>0.52262599105828011</v>
      </c>
      <c r="J877" s="5">
        <f>-A875*D877/(A876+D877)^2</f>
        <v>-3.4796767758187783E-2</v>
      </c>
      <c r="L877" s="5">
        <v>1.1533301477830576E-4</v>
      </c>
      <c r="N877" s="5">
        <v>-3.0324024637983449E-2</v>
      </c>
    </row>
    <row r="878" spans="1:16" x14ac:dyDescent="0.45">
      <c r="D878" s="5">
        <v>282.10000000000002</v>
      </c>
      <c r="E878" s="5">
        <v>16.388000000000002</v>
      </c>
      <c r="F878" s="5">
        <f>D878*A875/(A876+D878)</f>
        <v>16.66201318960681</v>
      </c>
      <c r="G878" s="5">
        <f t="shared" si="58"/>
        <v>-0.27401318960680854</v>
      </c>
      <c r="I878" s="5">
        <f>D878/(A876+D878)</f>
        <v>0.57651770592586282</v>
      </c>
      <c r="J878" s="5">
        <f>-A875*D878/(A876+D878)^2</f>
        <v>-3.4051561929027245E-2</v>
      </c>
    </row>
    <row r="879" spans="1:16" x14ac:dyDescent="0.45">
      <c r="D879" s="5">
        <v>351.18</v>
      </c>
      <c r="E879" s="5">
        <v>17.123000000000001</v>
      </c>
      <c r="F879" s="5">
        <f>D879*A875/(A876+D879)</f>
        <v>18.176129431297579</v>
      </c>
      <c r="G879" s="5">
        <f t="shared" si="58"/>
        <v>-1.0531294312975774</v>
      </c>
      <c r="I879" s="5">
        <f>D879/(A876+D879)</f>
        <v>0.62890722286065603</v>
      </c>
      <c r="J879" s="5">
        <f>-A875*D879/(A876+D879)^2</f>
        <v>-3.2550541269415104E-2</v>
      </c>
    </row>
    <row r="880" spans="1:16" x14ac:dyDescent="0.45">
      <c r="D880" s="5">
        <v>427.38</v>
      </c>
      <c r="E880" s="5">
        <v>17.756</v>
      </c>
      <c r="F880" s="5">
        <f>D880*A875/(A876+D880)</f>
        <v>19.463946510496392</v>
      </c>
      <c r="G880" s="5">
        <f t="shared" si="58"/>
        <v>-1.7079465104963916</v>
      </c>
      <c r="I880" s="5">
        <f>D880/(A876+D880)</f>
        <v>0.67346662511913935</v>
      </c>
      <c r="J880" s="5">
        <f>-A875*D880/(A876+D880)^2</f>
        <v>-3.0671342524038216E-2</v>
      </c>
    </row>
    <row r="881" spans="1:16" x14ac:dyDescent="0.45">
      <c r="D881" s="5">
        <v>514.78</v>
      </c>
      <c r="E881" s="5">
        <v>18.236000000000001</v>
      </c>
      <c r="F881" s="5">
        <f>D881*A875/(A876+D881)</f>
        <v>20.606346923133799</v>
      </c>
      <c r="G881" s="5">
        <f t="shared" si="58"/>
        <v>-2.3703469231337984</v>
      </c>
      <c r="I881" s="5">
        <f>D881/(A876+D881)</f>
        <v>0.71299450555277732</v>
      </c>
      <c r="J881" s="5">
        <f>-A875*D881/(A876+D881)^2</f>
        <v>-2.8540759422877308E-2</v>
      </c>
    </row>
    <row r="882" spans="1:16" x14ac:dyDescent="0.45">
      <c r="D882" s="5">
        <v>574.02</v>
      </c>
      <c r="E882" s="5">
        <v>18.923999999999999</v>
      </c>
      <c r="F882" s="5">
        <f>D882*A875/(A876+D882)</f>
        <v>21.235327448102343</v>
      </c>
      <c r="G882" s="5">
        <f t="shared" si="58"/>
        <v>-2.3113274481023431</v>
      </c>
      <c r="I882" s="5">
        <f>D882/(A876+D882)</f>
        <v>0.73475768658021168</v>
      </c>
      <c r="J882" s="5">
        <f>-A875*D882/(A876+D882)^2</f>
        <v>-2.7181666265184052E-2</v>
      </c>
    </row>
    <row r="883" spans="1:16" x14ac:dyDescent="0.45">
      <c r="D883" s="5">
        <v>747.35</v>
      </c>
      <c r="E883" s="5">
        <v>20.062000000000001</v>
      </c>
      <c r="F883" s="5">
        <f>D883*A875/(A876+D883)</f>
        <v>22.627281450752754</v>
      </c>
      <c r="G883" s="5">
        <f t="shared" si="58"/>
        <v>-2.565281450752753</v>
      </c>
      <c r="I883" s="5">
        <f>D883/(A876+D883)</f>
        <v>0.78292030169942772</v>
      </c>
      <c r="J883" s="5">
        <f>-A875*D883/(A876+D883)^2</f>
        <v>-2.3704232314258659E-2</v>
      </c>
    </row>
    <row r="884" spans="1:16" x14ac:dyDescent="0.45">
      <c r="G884" s="15">
        <f t="array" ref="G884">SUM(G872:G883^2)</f>
        <v>32.822209115246665</v>
      </c>
    </row>
    <row r="886" spans="1:16" ht="20.65" x14ac:dyDescent="0.55000000000000004">
      <c r="D886" s="12" t="s">
        <v>1</v>
      </c>
      <c r="E886" s="12" t="s">
        <v>0</v>
      </c>
      <c r="F886" s="13" t="s">
        <v>39</v>
      </c>
      <c r="G886" s="13" t="s">
        <v>47</v>
      </c>
      <c r="I886" s="37" t="s">
        <v>45</v>
      </c>
      <c r="J886" s="37"/>
      <c r="L886" s="37" t="s">
        <v>48</v>
      </c>
      <c r="M886" s="37"/>
      <c r="O886" s="37" t="s">
        <v>49</v>
      </c>
      <c r="P886" s="37"/>
    </row>
    <row r="887" spans="1:16" x14ac:dyDescent="0.45">
      <c r="D887" s="5">
        <v>14.13</v>
      </c>
      <c r="E887" s="5">
        <v>0.08</v>
      </c>
      <c r="F887" s="5">
        <f>D887*A890/(A891+D887)</f>
        <v>1.8450456218147371</v>
      </c>
      <c r="G887" s="5">
        <f>(E887-F887)</f>
        <v>-1.765045621814737</v>
      </c>
      <c r="I887" s="5">
        <f>D887/(A891+D887)</f>
        <v>6.3845123501176271E-2</v>
      </c>
      <c r="J887" s="5">
        <f>-A890*D887/(A891+D887)^2</f>
        <v>-8.336671308568043E-3</v>
      </c>
      <c r="L887" s="5">
        <f t="array" ref="L887:M888">MMULT(TRANSPOSE(I887:J898),I887:J898)</f>
        <v>3.5660552716560274</v>
      </c>
      <c r="M887" s="5">
        <v>-0.17695521971513242</v>
      </c>
      <c r="O887" s="5">
        <f t="array" ref="O887:P888">MINVERSE(L887:M888)</f>
        <v>2.3672408905825137</v>
      </c>
      <c r="P887" s="5">
        <v>42.054209359415125</v>
      </c>
    </row>
    <row r="888" spans="1:16" x14ac:dyDescent="0.45">
      <c r="D888" s="5">
        <v>44.09</v>
      </c>
      <c r="E888" s="5">
        <v>2.9020000000000001</v>
      </c>
      <c r="F888" s="5">
        <f>D888*A890/(A891+D888)</f>
        <v>5.0706897781183953</v>
      </c>
      <c r="G888" s="5">
        <f t="shared" ref="G888:G898" si="59">(E888-F888)</f>
        <v>-2.1686897781183951</v>
      </c>
      <c r="I888" s="5">
        <f>D888/(A891+D888)</f>
        <v>0.17546385373479292</v>
      </c>
      <c r="J888" s="5">
        <f>-A890*D888/(A891+D888)^2</f>
        <v>-2.0179695385853381E-2</v>
      </c>
      <c r="L888" s="5">
        <v>-0.17695521971513242</v>
      </c>
      <c r="M888" s="5">
        <v>9.9608490634455777E-3</v>
      </c>
      <c r="O888" s="5">
        <v>42.054209359415132</v>
      </c>
      <c r="P888" s="5">
        <v>847.48918524636213</v>
      </c>
    </row>
    <row r="889" spans="1:16" x14ac:dyDescent="0.45">
      <c r="A889" s="16" t="s">
        <v>46</v>
      </c>
      <c r="D889" s="5">
        <v>75.25</v>
      </c>
      <c r="E889" s="5">
        <v>7.6950000000000003</v>
      </c>
      <c r="F889" s="5">
        <f>D889*A890/(A891+D889)</f>
        <v>7.6995361434218461</v>
      </c>
      <c r="G889" s="5">
        <f t="shared" si="59"/>
        <v>-4.5361434218458285E-3</v>
      </c>
      <c r="I889" s="5">
        <f>D889/(A891+D889)</f>
        <v>0.26643126336086775</v>
      </c>
      <c r="J889" s="5">
        <f>-A890*D889/(A891+D889)^2</f>
        <v>-2.7261091587834498E-2</v>
      </c>
    </row>
    <row r="890" spans="1:16" ht="20.65" x14ac:dyDescent="0.55000000000000004">
      <c r="A890" s="5">
        <f>A875+N876</f>
        <v>28.898771286435746</v>
      </c>
      <c r="D890" s="5">
        <v>122.04</v>
      </c>
      <c r="E890" s="5">
        <v>11.87</v>
      </c>
      <c r="F890" s="5">
        <f>D890*A890/(A891+D890)</f>
        <v>10.712389708807944</v>
      </c>
      <c r="G890" s="5">
        <f t="shared" si="59"/>
        <v>1.1576102911920554</v>
      </c>
      <c r="I890" s="5">
        <f>D890/(A891+D890)</f>
        <v>0.37068668431020912</v>
      </c>
      <c r="J890" s="5">
        <f>-A890*D890/(A891+D890)^2</f>
        <v>-3.2538022141894649E-2</v>
      </c>
      <c r="L890" s="14" t="s">
        <v>50</v>
      </c>
      <c r="N890" s="14" t="s">
        <v>51</v>
      </c>
    </row>
    <row r="891" spans="1:16" x14ac:dyDescent="0.45">
      <c r="A891" s="5">
        <f>A876+N877</f>
        <v>207.18682460822043</v>
      </c>
      <c r="D891" s="5">
        <v>172.74</v>
      </c>
      <c r="E891" s="5">
        <v>14.452</v>
      </c>
      <c r="F891" s="5">
        <f>D891*A890/(A891+D891)</f>
        <v>13.139303225474068</v>
      </c>
      <c r="G891" s="5">
        <f t="shared" si="59"/>
        <v>1.3126967745259321</v>
      </c>
      <c r="I891" s="5">
        <f>D891/(A891+D891)</f>
        <v>0.45466650105090384</v>
      </c>
      <c r="J891" s="5">
        <f>-A890*D891/(A891+D891)^2</f>
        <v>-3.4583773438538544E-2</v>
      </c>
      <c r="L891" s="5">
        <f t="array" ref="L891:L892">MMULT(TRANSPOSE(I887:J894),G887:G894)</f>
        <v>-2.5764068898039838E-3</v>
      </c>
      <c r="N891" s="5">
        <f t="array" ref="N891:N892">MMULT(O887:P888,L891:L892)</f>
        <v>-1.9953349432480392E-3</v>
      </c>
    </row>
    <row r="892" spans="1:16" x14ac:dyDescent="0.45">
      <c r="D892" s="5">
        <v>226.86</v>
      </c>
      <c r="E892" s="5">
        <v>15.651</v>
      </c>
      <c r="F892" s="5">
        <f>D892*A890/(A891+D892)</f>
        <v>15.104304149577343</v>
      </c>
      <c r="G892" s="5">
        <f t="shared" si="59"/>
        <v>0.54669585042265645</v>
      </c>
      <c r="I892" s="5">
        <f>D892/(A891+D892)</f>
        <v>0.52266250353235155</v>
      </c>
      <c r="J892" s="5">
        <f>-A890*D892/(A891+D892)^2</f>
        <v>-3.4798789654113468E-2</v>
      </c>
      <c r="L892" s="5">
        <v>9.7579787126725326E-5</v>
      </c>
      <c r="N892" s="5">
        <v>-2.5650940450314422E-2</v>
      </c>
    </row>
    <row r="893" spans="1:16" x14ac:dyDescent="0.45">
      <c r="D893" s="5">
        <v>282.10000000000002</v>
      </c>
      <c r="E893" s="5">
        <v>16.388000000000002</v>
      </c>
      <c r="F893" s="5">
        <f>D893*A890/(A891+D893)</f>
        <v>16.661685886251345</v>
      </c>
      <c r="G893" s="5">
        <f t="shared" si="59"/>
        <v>-0.27368588625134294</v>
      </c>
      <c r="I893" s="5">
        <f>D893/(A891+D893)</f>
        <v>0.57655343616881949</v>
      </c>
      <c r="J893" s="5">
        <f>-A890*D893/(A891+D893)^2</f>
        <v>-3.4053003367896975E-2</v>
      </c>
    </row>
    <row r="894" spans="1:16" x14ac:dyDescent="0.45">
      <c r="D894" s="5">
        <v>351.18</v>
      </c>
      <c r="E894" s="5">
        <v>17.123000000000001</v>
      </c>
      <c r="F894" s="5">
        <f>D894*A890/(A891+D894)</f>
        <v>18.175633030295714</v>
      </c>
      <c r="G894" s="5">
        <f t="shared" si="59"/>
        <v>-1.0526330302957128</v>
      </c>
      <c r="I894" s="5">
        <f>D894/(A891+D894)</f>
        <v>0.62894137782345216</v>
      </c>
      <c r="J894" s="5">
        <f>-A890*D894/(A891+D894)^2</f>
        <v>-3.2551420015056759E-2</v>
      </c>
    </row>
    <row r="895" spans="1:16" x14ac:dyDescent="0.45">
      <c r="D895" s="5">
        <v>427.38</v>
      </c>
      <c r="E895" s="5">
        <v>17.756</v>
      </c>
      <c r="F895" s="5">
        <f>D895*A890/(A891+D895)</f>
        <v>19.463288015446167</v>
      </c>
      <c r="G895" s="5">
        <f t="shared" si="59"/>
        <v>-1.7072880154461672</v>
      </c>
      <c r="I895" s="5">
        <f>D895/(A891+D895)</f>
        <v>0.67349880804730544</v>
      </c>
      <c r="J895" s="5">
        <f>-A890*D895/(A891+D895)^2</f>
        <v>-3.0671770506538441E-2</v>
      </c>
    </row>
    <row r="896" spans="1:16" x14ac:dyDescent="0.45">
      <c r="D896" s="5">
        <v>514.78</v>
      </c>
      <c r="E896" s="5">
        <v>18.236000000000001</v>
      </c>
      <c r="F896" s="5">
        <f>D896*A890/(A891+D896)</f>
        <v>20.605530580860442</v>
      </c>
      <c r="G896" s="5">
        <f t="shared" si="59"/>
        <v>-2.3695305808604417</v>
      </c>
      <c r="I896" s="5">
        <f>D896/(A891+D896)</f>
        <v>0.71302445272239268</v>
      </c>
      <c r="J896" s="5">
        <f>-A890*D896/(A891+D896)^2</f>
        <v>-2.8540827470905132E-2</v>
      </c>
    </row>
    <row r="897" spans="1:16" x14ac:dyDescent="0.45">
      <c r="D897" s="5">
        <v>574.02</v>
      </c>
      <c r="E897" s="5">
        <v>18.923999999999999</v>
      </c>
      <c r="F897" s="5">
        <f>D897*A890/(A891+D897)</f>
        <v>21.234418557670764</v>
      </c>
      <c r="G897" s="5">
        <f t="shared" si="59"/>
        <v>-2.310418557670765</v>
      </c>
      <c r="I897" s="5">
        <f>D897/(A891+D897)</f>
        <v>0.73478620759345548</v>
      </c>
      <c r="J897" s="5">
        <f>-A890*D897/(A891+D897)^2</f>
        <v>-2.7181557929066923E-2</v>
      </c>
    </row>
    <row r="898" spans="1:16" x14ac:dyDescent="0.45">
      <c r="D898" s="5">
        <v>747.35</v>
      </c>
      <c r="E898" s="5">
        <v>20.062000000000001</v>
      </c>
      <c r="F898" s="5">
        <f>D898*A890/(A891+D898)</f>
        <v>22.626153506211999</v>
      </c>
      <c r="G898" s="5">
        <f t="shared" si="59"/>
        <v>-2.5641535062119978</v>
      </c>
      <c r="I898" s="5">
        <f>D898/(A891+D898)</f>
        <v>0.78294517375664563</v>
      </c>
      <c r="J898" s="5">
        <f>-A890*D898/(A891+D898)^2</f>
        <v>-2.3703803690861967E-2</v>
      </c>
    </row>
    <row r="899" spans="1:16" x14ac:dyDescent="0.45">
      <c r="G899" s="15">
        <f t="array" ref="G899">SUM(G887:G898^2)</f>
        <v>32.806097655564017</v>
      </c>
    </row>
    <row r="901" spans="1:16" ht="20.65" x14ac:dyDescent="0.55000000000000004">
      <c r="D901" s="12" t="s">
        <v>1</v>
      </c>
      <c r="E901" s="12" t="s">
        <v>0</v>
      </c>
      <c r="F901" s="13" t="s">
        <v>39</v>
      </c>
      <c r="G901" s="13" t="s">
        <v>47</v>
      </c>
      <c r="I901" s="37" t="s">
        <v>45</v>
      </c>
      <c r="J901" s="37"/>
      <c r="L901" s="37" t="s">
        <v>48</v>
      </c>
      <c r="M901" s="37"/>
      <c r="O901" s="37" t="s">
        <v>49</v>
      </c>
      <c r="P901" s="37"/>
    </row>
    <row r="902" spans="1:16" x14ac:dyDescent="0.45">
      <c r="D902" s="5">
        <v>14.13</v>
      </c>
      <c r="E902" s="5">
        <v>0.08</v>
      </c>
      <c r="F902" s="5">
        <f>D902*A905/(A906+D902)</f>
        <v>1.8451320828891125</v>
      </c>
      <c r="G902" s="5">
        <f>(E902-F902)</f>
        <v>-1.7651320828891124</v>
      </c>
      <c r="I902" s="5">
        <f>D902/(A906+D902)</f>
        <v>6.3852524101181349E-2</v>
      </c>
      <c r="J902" s="5">
        <f>-A905*D902/(A906+D902)^2</f>
        <v>-8.3380283646525121E-3</v>
      </c>
      <c r="L902" s="5">
        <f t="array" ref="L902:M903">MMULT(TRANSPOSE(I902:J913),I902:J913)</f>
        <v>3.5663694308961476</v>
      </c>
      <c r="M902" s="5">
        <v>-0.17696952706942254</v>
      </c>
      <c r="O902" s="5">
        <f t="array" ref="O902:P903">MINVERSE(L902:M903)</f>
        <v>2.3667454681592033</v>
      </c>
      <c r="P902" s="5">
        <v>42.045027816772667</v>
      </c>
    </row>
    <row r="903" spans="1:16" x14ac:dyDescent="0.45">
      <c r="D903" s="5">
        <v>44.09</v>
      </c>
      <c r="E903" s="5">
        <v>2.9020000000000001</v>
      </c>
      <c r="F903" s="5">
        <f>D903*A905/(A906+D903)</f>
        <v>5.0708573142268962</v>
      </c>
      <c r="G903" s="5">
        <f t="shared" ref="G903:G913" si="60">(E903-F903)</f>
        <v>-2.1688573142268961</v>
      </c>
      <c r="I903" s="5">
        <f>D903/(A906+D903)</f>
        <v>0.175481767334151</v>
      </c>
      <c r="J903" s="5">
        <f>-A905*D903/(A906+D903)^2</f>
        <v>-2.0182422395097346E-2</v>
      </c>
      <c r="L903" s="5">
        <v>-0.17696952706942254</v>
      </c>
      <c r="M903" s="5">
        <v>9.9617445377631134E-3</v>
      </c>
      <c r="O903" s="5">
        <v>42.045027816772674</v>
      </c>
      <c r="P903" s="5">
        <v>847.31029352920064</v>
      </c>
    </row>
    <row r="904" spans="1:16" x14ac:dyDescent="0.45">
      <c r="A904" s="16" t="s">
        <v>46</v>
      </c>
      <c r="D904" s="5">
        <v>75.25</v>
      </c>
      <c r="E904" s="5">
        <v>7.6950000000000003</v>
      </c>
      <c r="F904" s="5">
        <f>D904*A905/(A906+D904)</f>
        <v>7.6997038116766658</v>
      </c>
      <c r="G904" s="5">
        <f t="shared" si="60"/>
        <v>-4.7038116766655591E-3</v>
      </c>
      <c r="I904" s="5">
        <f>D904/(A906+D904)</f>
        <v>0.26645546287245869</v>
      </c>
      <c r="J904" s="5">
        <f>-A905*D904/(A906+D904)^2</f>
        <v>-2.72641613703806E-2</v>
      </c>
    </row>
    <row r="905" spans="1:16" ht="20.65" x14ac:dyDescent="0.55000000000000004">
      <c r="A905" s="5">
        <f>A890+N891</f>
        <v>28.896775951492497</v>
      </c>
      <c r="D905" s="5">
        <v>122.04</v>
      </c>
      <c r="E905" s="5">
        <v>11.87</v>
      </c>
      <c r="F905" s="5">
        <f>D905*A905/(A906+D905)</f>
        <v>10.712484702983325</v>
      </c>
      <c r="G905" s="5">
        <f t="shared" si="60"/>
        <v>1.1575152970166744</v>
      </c>
      <c r="I905" s="5">
        <f>D905/(A906+D905)</f>
        <v>0.37071556774935066</v>
      </c>
      <c r="J905" s="5">
        <f>-A905*D905/(A906+D905)^2</f>
        <v>-3.2540846023211223E-2</v>
      </c>
      <c r="L905" s="14" t="s">
        <v>50</v>
      </c>
      <c r="N905" s="14" t="s">
        <v>51</v>
      </c>
    </row>
    <row r="906" spans="1:16" x14ac:dyDescent="0.45">
      <c r="A906" s="5">
        <f>A891+N892</f>
        <v>207.16117366777013</v>
      </c>
      <c r="D906" s="5">
        <v>172.74</v>
      </c>
      <c r="E906" s="5">
        <v>14.452</v>
      </c>
      <c r="F906" s="5">
        <f>D906*A905/(A906+D906)</f>
        <v>13.139283118472481</v>
      </c>
      <c r="G906" s="5">
        <f t="shared" si="60"/>
        <v>1.3127168815275194</v>
      </c>
      <c r="I906" s="5">
        <f>D906/(A906+D906)</f>
        <v>0.45469720014885767</v>
      </c>
      <c r="J906" s="5">
        <f>-A905*D906/(A906+D906)^2</f>
        <v>-3.4586055609196413E-2</v>
      </c>
      <c r="L906" s="5">
        <f t="array" ref="L906:L907">MMULT(TRANSPOSE(I902:J909),G902:G909)</f>
        <v>-2.1797743451528184E-3</v>
      </c>
      <c r="N906" s="5">
        <f t="array" ref="N906:N907">MMULT(O902:P903,L906:L907)</f>
        <v>-1.6878902444369109E-3</v>
      </c>
    </row>
    <row r="907" spans="1:16" x14ac:dyDescent="0.45">
      <c r="D907" s="5">
        <v>226.86</v>
      </c>
      <c r="E907" s="5">
        <v>15.651</v>
      </c>
      <c r="F907" s="5">
        <f>D907*A905/(A906+D907)</f>
        <v>15.104153875620915</v>
      </c>
      <c r="G907" s="5">
        <f t="shared" si="60"/>
        <v>0.5468461243790852</v>
      </c>
      <c r="I907" s="5">
        <f>D907/(A906+D907)</f>
        <v>0.52269339323443786</v>
      </c>
      <c r="J907" s="5">
        <f>-A905*D907/(A906+D907)^2</f>
        <v>-3.4800500049296398E-2</v>
      </c>
      <c r="L907" s="5">
        <v>8.2556273328912577E-5</v>
      </c>
      <c r="N907" s="5">
        <v>-2.169789278923985E-2</v>
      </c>
    </row>
    <row r="908" spans="1:16" x14ac:dyDescent="0.45">
      <c r="D908" s="5">
        <v>282.10000000000002</v>
      </c>
      <c r="E908" s="5">
        <v>16.388000000000002</v>
      </c>
      <c r="F908" s="5">
        <f>D908*A905/(A906+D908)</f>
        <v>16.661408946076417</v>
      </c>
      <c r="G908" s="5">
        <f t="shared" si="60"/>
        <v>-0.2734089460764153</v>
      </c>
      <c r="I908" s="5">
        <f>D908/(A906+D908)</f>
        <v>0.57658366366009317</v>
      </c>
      <c r="J908" s="5">
        <f>-A905*D908/(A906+D908)^2</f>
        <v>-3.405422265816304E-2</v>
      </c>
    </row>
    <row r="909" spans="1:16" x14ac:dyDescent="0.45">
      <c r="D909" s="5">
        <v>351.18</v>
      </c>
      <c r="E909" s="5">
        <v>17.123000000000001</v>
      </c>
      <c r="F909" s="5">
        <f>D909*A905/(A906+D909)</f>
        <v>18.175213036829494</v>
      </c>
      <c r="G909" s="5">
        <f t="shared" si="60"/>
        <v>-1.0522130368294924</v>
      </c>
      <c r="I909" s="5">
        <f>D909/(A906+D909)</f>
        <v>0.62897027223172819</v>
      </c>
      <c r="J909" s="5">
        <f>-A905*D909/(A906+D909)^2</f>
        <v>-3.25521632542978E-2</v>
      </c>
    </row>
    <row r="910" spans="1:16" x14ac:dyDescent="0.45">
      <c r="D910" s="5">
        <v>427.38</v>
      </c>
      <c r="E910" s="5">
        <v>17.756</v>
      </c>
      <c r="F910" s="5">
        <f>D910*A905/(A906+D910)</f>
        <v>19.462730896978737</v>
      </c>
      <c r="G910" s="5">
        <f t="shared" si="60"/>
        <v>-1.7067308969787369</v>
      </c>
      <c r="I910" s="5">
        <f>D910/(A906+D910)</f>
        <v>0.67352603382639664</v>
      </c>
      <c r="J910" s="5">
        <f>-A905*D910/(A906+D910)^2</f>
        <v>-3.0672132407863161E-2</v>
      </c>
    </row>
    <row r="911" spans="1:16" x14ac:dyDescent="0.45">
      <c r="D911" s="5">
        <v>514.78</v>
      </c>
      <c r="E911" s="5">
        <v>18.236000000000001</v>
      </c>
      <c r="F911" s="5">
        <f>D911*A905/(A906+D911)</f>
        <v>20.604839932782184</v>
      </c>
      <c r="G911" s="5">
        <f t="shared" si="60"/>
        <v>-2.3688399327821834</v>
      </c>
      <c r="I911" s="5">
        <f>D911/(A906+D911)</f>
        <v>0.71304978684717113</v>
      </c>
      <c r="J911" s="5">
        <f>-A905*D911/(A906+D911)^2</f>
        <v>-2.8540884886923381E-2</v>
      </c>
    </row>
    <row r="912" spans="1:16" x14ac:dyDescent="0.45">
      <c r="D912" s="5">
        <v>574.02</v>
      </c>
      <c r="E912" s="5">
        <v>18.923999999999999</v>
      </c>
      <c r="F912" s="5">
        <f>D912*A905/(A906+D912)</f>
        <v>21.233649620350651</v>
      </c>
      <c r="G912" s="5">
        <f t="shared" si="60"/>
        <v>-2.3096496203506511</v>
      </c>
      <c r="I912" s="5">
        <f>D912/(A906+D912)</f>
        <v>0.73481033510431981</v>
      </c>
      <c r="J912" s="5">
        <f>-A905*D912/(A906+D912)^2</f>
        <v>-2.7181466138841117E-2</v>
      </c>
    </row>
    <row r="913" spans="1:16" x14ac:dyDescent="0.45">
      <c r="D913" s="5">
        <v>747.35</v>
      </c>
      <c r="E913" s="5">
        <v>20.062000000000001</v>
      </c>
      <c r="F913" s="5">
        <f>D913*A905/(A906+D913)</f>
        <v>22.625199267562149</v>
      </c>
      <c r="G913" s="5">
        <f t="shared" si="60"/>
        <v>-2.5631992675621476</v>
      </c>
      <c r="I913" s="5">
        <f>D913/(A906+D913)</f>
        <v>0.78296621413897116</v>
      </c>
      <c r="J913" s="5">
        <f>-A905*D913/(A906+D913)^2</f>
        <v>-2.3703440977671714E-2</v>
      </c>
    </row>
    <row r="914" spans="1:16" x14ac:dyDescent="0.45">
      <c r="G914" s="15">
        <f t="array" ref="G914">SUM(G902:G913^2)</f>
        <v>32.792472965518549</v>
      </c>
    </row>
    <row r="916" spans="1:16" ht="20.65" x14ac:dyDescent="0.55000000000000004">
      <c r="D916" s="12" t="s">
        <v>1</v>
      </c>
      <c r="E916" s="12" t="s">
        <v>0</v>
      </c>
      <c r="F916" s="13" t="s">
        <v>39</v>
      </c>
      <c r="G916" s="13" t="s">
        <v>47</v>
      </c>
      <c r="I916" s="37" t="s">
        <v>45</v>
      </c>
      <c r="J916" s="37"/>
      <c r="L916" s="37" t="s">
        <v>48</v>
      </c>
      <c r="M916" s="37"/>
      <c r="O916" s="37" t="s">
        <v>49</v>
      </c>
      <c r="P916" s="37"/>
    </row>
    <row r="917" spans="1:16" x14ac:dyDescent="0.45">
      <c r="D917" s="5">
        <v>14.13</v>
      </c>
      <c r="E917" s="5">
        <v>0.08</v>
      </c>
      <c r="F917" s="5">
        <f>D917*A920/(A921+D917)</f>
        <v>1.8452052316544625</v>
      </c>
      <c r="G917" s="5">
        <f>(E917-F917)</f>
        <v>-1.7652052316544624</v>
      </c>
      <c r="I917" s="5">
        <f>D917/(A921+D917)</f>
        <v>6.3858785539716509E-2</v>
      </c>
      <c r="J917" s="5">
        <f>-A920*D917/(A921+D917)^2</f>
        <v>-8.3391765863400739E-3</v>
      </c>
      <c r="L917" s="5">
        <f t="array" ref="L917:M918">MMULT(TRANSPOSE(I917:J928),I917:J928)</f>
        <v>3.5666352120544942</v>
      </c>
      <c r="M917" s="5">
        <v>-0.17698163105341458</v>
      </c>
      <c r="O917" s="5">
        <f t="array" ref="O917:P918">MINVERSE(L917:M918)</f>
        <v>2.3663264476654482</v>
      </c>
      <c r="P917" s="5">
        <v>42.037262212901702</v>
      </c>
    </row>
    <row r="918" spans="1:16" x14ac:dyDescent="0.45">
      <c r="D918" s="5">
        <v>44.09</v>
      </c>
      <c r="E918" s="5">
        <v>2.9020000000000001</v>
      </c>
      <c r="F918" s="5">
        <f>D918*A920/(A921+D918)</f>
        <v>5.0709990485411778</v>
      </c>
      <c r="G918" s="5">
        <f t="shared" ref="G918:G928" si="61">(E918-F918)</f>
        <v>-2.1689990485411776</v>
      </c>
      <c r="I918" s="5">
        <f>D918/(A921+D918)</f>
        <v>0.1754969231376742</v>
      </c>
      <c r="J918" s="5">
        <f>-A920*D918/(A921+D918)^2</f>
        <v>-2.0184729649649579E-2</v>
      </c>
      <c r="L918" s="5">
        <v>-0.17698163105341458</v>
      </c>
      <c r="M918" s="5">
        <v>9.9625021294590943E-3</v>
      </c>
      <c r="O918" s="5">
        <v>42.037262212901702</v>
      </c>
      <c r="P918" s="5">
        <v>847.15898895548321</v>
      </c>
    </row>
    <row r="919" spans="1:16" x14ac:dyDescent="0.45">
      <c r="A919" s="16" t="s">
        <v>46</v>
      </c>
      <c r="D919" s="5">
        <v>75.25</v>
      </c>
      <c r="E919" s="5">
        <v>7.6950000000000003</v>
      </c>
      <c r="F919" s="5">
        <f>D919*A920/(A921+D919)</f>
        <v>7.6998456498482577</v>
      </c>
      <c r="G919" s="5">
        <f t="shared" si="61"/>
        <v>-4.8456498482574162E-3</v>
      </c>
      <c r="I919" s="5">
        <f>D919/(A921+D919)</f>
        <v>0.26647593644729939</v>
      </c>
      <c r="J919" s="5">
        <f>-A920*D919/(A921+D919)^2</f>
        <v>-2.7266758538777133E-2</v>
      </c>
    </row>
    <row r="920" spans="1:16" ht="20.65" x14ac:dyDescent="0.55000000000000004">
      <c r="A920" s="5">
        <f>A905+N906</f>
        <v>28.89508806124806</v>
      </c>
      <c r="D920" s="5">
        <v>122.04</v>
      </c>
      <c r="E920" s="5">
        <v>11.87</v>
      </c>
      <c r="F920" s="5">
        <f>D920*A920/(A921+D920)</f>
        <v>10.712565048877</v>
      </c>
      <c r="G920" s="5">
        <f t="shared" si="61"/>
        <v>1.1574349511229993</v>
      </c>
      <c r="I920" s="5">
        <f>D920/(A921+D920)</f>
        <v>0.37074000349713049</v>
      </c>
      <c r="J920" s="5">
        <f>-A920*D920/(A921+D920)^2</f>
        <v>-3.2543235035102397E-2</v>
      </c>
      <c r="L920" s="14" t="s">
        <v>50</v>
      </c>
      <c r="N920" s="14" t="s">
        <v>51</v>
      </c>
    </row>
    <row r="921" spans="1:16" x14ac:dyDescent="0.45">
      <c r="A921" s="5">
        <f>A906+N907</f>
        <v>207.13947577498089</v>
      </c>
      <c r="D921" s="5">
        <v>172.74</v>
      </c>
      <c r="E921" s="5">
        <v>14.452</v>
      </c>
      <c r="F921" s="5">
        <f>D921*A920/(A921+D921)</f>
        <v>13.139266083057818</v>
      </c>
      <c r="G921" s="5">
        <f t="shared" si="61"/>
        <v>1.3127339169421823</v>
      </c>
      <c r="I921" s="5">
        <f>D921/(A921+D921)</f>
        <v>0.45472317146799845</v>
      </c>
      <c r="J921" s="5">
        <f>-A920*D921/(A921+D921)^2</f>
        <v>-3.4587986245513236E-2</v>
      </c>
      <c r="L921" s="5">
        <f t="array" ref="L921:L922">MMULT(TRANSPOSE(I917:J924),G917:G924)</f>
        <v>-1.8441405551274936E-3</v>
      </c>
      <c r="N921" s="5">
        <f t="array" ref="N921:N922">MMULT(O917:P918,L921:L922)</f>
        <v>-1.4278039386338556E-3</v>
      </c>
    </row>
    <row r="922" spans="1:16" x14ac:dyDescent="0.45">
      <c r="D922" s="5">
        <v>226.86</v>
      </c>
      <c r="E922" s="5">
        <v>15.651</v>
      </c>
      <c r="F922" s="5">
        <f>D922*A920/(A921+D922)</f>
        <v>15.104026717703755</v>
      </c>
      <c r="G922" s="5">
        <f t="shared" si="61"/>
        <v>0.54697328229624453</v>
      </c>
      <c r="I922" s="5">
        <f>D922/(A921+D922)</f>
        <v>0.52271952539781841</v>
      </c>
      <c r="J922" s="5">
        <f>-A920*D922/(A921+D922)^2</f>
        <v>-3.4801946916486269E-2</v>
      </c>
      <c r="L922" s="5">
        <v>6.9843621482934548E-5</v>
      </c>
      <c r="N922" s="5">
        <v>-1.8353968312868257E-2</v>
      </c>
    </row>
    <row r="923" spans="1:16" x14ac:dyDescent="0.45">
      <c r="D923" s="5">
        <v>282.10000000000002</v>
      </c>
      <c r="E923" s="5">
        <v>16.388000000000002</v>
      </c>
      <c r="F923" s="5">
        <f>D923*A920/(A921+D923)</f>
        <v>16.661174630616195</v>
      </c>
      <c r="G923" s="5">
        <f t="shared" si="61"/>
        <v>-0.27317463061619307</v>
      </c>
      <c r="I923" s="5">
        <f>D923/(A921+D923)</f>
        <v>0.57660923528940278</v>
      </c>
      <c r="J923" s="5">
        <f>-A920*D923/(A921+D923)^2</f>
        <v>-3.4055254033260547E-2</v>
      </c>
    </row>
    <row r="924" spans="1:16" x14ac:dyDescent="0.45">
      <c r="D924" s="5">
        <v>351.18</v>
      </c>
      <c r="E924" s="5">
        <v>17.123000000000001</v>
      </c>
      <c r="F924" s="5">
        <f>D924*A920/(A921+D924)</f>
        <v>18.174857703582571</v>
      </c>
      <c r="G924" s="5">
        <f t="shared" si="61"/>
        <v>-1.05185770358257</v>
      </c>
      <c r="I924" s="5">
        <f>D924/(A921+D924)</f>
        <v>0.62899471581667665</v>
      </c>
      <c r="J924" s="5">
        <f>-A920*D924/(A921+D924)^2</f>
        <v>-3.2552791890977442E-2</v>
      </c>
    </row>
    <row r="925" spans="1:16" x14ac:dyDescent="0.45">
      <c r="D925" s="5">
        <v>427.38</v>
      </c>
      <c r="E925" s="5">
        <v>17.756</v>
      </c>
      <c r="F925" s="5">
        <f>D925*A920/(A921+D925)</f>
        <v>19.462259563480405</v>
      </c>
      <c r="G925" s="5">
        <f t="shared" si="61"/>
        <v>-1.7062595634804048</v>
      </c>
      <c r="I925" s="5">
        <f>D925/(A921+D925)</f>
        <v>0.67354906557913341</v>
      </c>
      <c r="J925" s="5">
        <f>-A920*D925/(A921+D925)^2</f>
        <v>-3.0672438445974965E-2</v>
      </c>
    </row>
    <row r="926" spans="1:16" x14ac:dyDescent="0.45">
      <c r="D926" s="5">
        <v>514.78</v>
      </c>
      <c r="E926" s="5">
        <v>18.236000000000001</v>
      </c>
      <c r="F926" s="5">
        <f>D926*A920/(A921+D926)</f>
        <v>20.60425564250275</v>
      </c>
      <c r="G926" s="5">
        <f t="shared" si="61"/>
        <v>-2.3682556425027492</v>
      </c>
      <c r="I926" s="5">
        <f>D926/(A921+D926)</f>
        <v>0.71307121815405172</v>
      </c>
      <c r="J926" s="5">
        <f>-A920*D926/(A921+D926)^2</f>
        <v>-2.8540933350473852E-2</v>
      </c>
    </row>
    <row r="927" spans="1:16" x14ac:dyDescent="0.45">
      <c r="D927" s="5">
        <v>574.02</v>
      </c>
      <c r="E927" s="5">
        <v>18.923999999999999</v>
      </c>
      <c r="F927" s="5">
        <f>D927*A920/(A921+D927)</f>
        <v>21.232999103624064</v>
      </c>
      <c r="G927" s="5">
        <f t="shared" si="61"/>
        <v>-2.308999103624064</v>
      </c>
      <c r="I927" s="5">
        <f>D927/(A921+D927)</f>
        <v>0.73483074557921768</v>
      </c>
      <c r="J927" s="5">
        <f>-A920*D927/(A921+D927)^2</f>
        <v>-2.7181388387510767E-2</v>
      </c>
    </row>
    <row r="928" spans="1:16" x14ac:dyDescent="0.45">
      <c r="D928" s="5">
        <v>747.35</v>
      </c>
      <c r="E928" s="5">
        <v>20.062000000000001</v>
      </c>
      <c r="F928" s="5">
        <f>D928*A920/(A921+D928)</f>
        <v>22.624392002897952</v>
      </c>
      <c r="G928" s="5">
        <f t="shared" si="61"/>
        <v>-2.5623920028979512</v>
      </c>
      <c r="I928" s="5">
        <f>D928/(A921+D928)</f>
        <v>0.78298401288626285</v>
      </c>
      <c r="J928" s="5">
        <f>-A920*D928/(A921+D928)^2</f>
        <v>-2.3703134059732272E-2</v>
      </c>
    </row>
    <row r="929" spans="1:16" x14ac:dyDescent="0.45">
      <c r="G929" s="15">
        <f t="array" ref="G929">SUM(G917:G928^2)</f>
        <v>32.780950767737508</v>
      </c>
    </row>
    <row r="931" spans="1:16" ht="20.65" x14ac:dyDescent="0.55000000000000004">
      <c r="D931" s="12" t="s">
        <v>1</v>
      </c>
      <c r="E931" s="12" t="s">
        <v>0</v>
      </c>
      <c r="F931" s="13" t="s">
        <v>39</v>
      </c>
      <c r="G931" s="13" t="s">
        <v>47</v>
      </c>
      <c r="I931" s="37" t="s">
        <v>45</v>
      </c>
      <c r="J931" s="37"/>
      <c r="L931" s="37" t="s">
        <v>48</v>
      </c>
      <c r="M931" s="37"/>
      <c r="O931" s="37" t="s">
        <v>49</v>
      </c>
      <c r="P931" s="37"/>
    </row>
    <row r="932" spans="1:16" x14ac:dyDescent="0.45">
      <c r="D932" s="5">
        <v>14.13</v>
      </c>
      <c r="E932" s="5">
        <v>0.08</v>
      </c>
      <c r="F932" s="5">
        <f>D932*A935/(A936+D932)</f>
        <v>1.8452671159449823</v>
      </c>
      <c r="G932" s="5">
        <f>(E932-F932)</f>
        <v>-1.7652671159449822</v>
      </c>
      <c r="I932" s="5">
        <f>D932/(A936+D932)</f>
        <v>6.3864082968794936E-2</v>
      </c>
      <c r="J932" s="5">
        <f>-A935*D932/(A936+D932)^2</f>
        <v>-8.3401480673955617E-3</v>
      </c>
      <c r="L932" s="5">
        <f t="array" ref="L932:M933">MMULT(TRANSPOSE(I932:J943),I932:J943)</f>
        <v>3.5668600592305912</v>
      </c>
      <c r="M932" s="5">
        <v>-0.17699187074950748</v>
      </c>
      <c r="O932" s="5">
        <f t="array" ref="O932:P933">MINVERSE(L932:M933)</f>
        <v>2.3659720413575553</v>
      </c>
      <c r="P932" s="5">
        <v>42.030694088221182</v>
      </c>
    </row>
    <row r="933" spans="1:16" x14ac:dyDescent="0.45">
      <c r="D933" s="5">
        <v>44.09</v>
      </c>
      <c r="E933" s="5">
        <v>2.9020000000000001</v>
      </c>
      <c r="F933" s="5">
        <f>D933*A935/(A936+D933)</f>
        <v>5.0711189519912345</v>
      </c>
      <c r="G933" s="5">
        <f t="shared" ref="G933:G943" si="62">(E933-F933)</f>
        <v>-2.1691189519912344</v>
      </c>
      <c r="I933" s="5">
        <f>D933/(A936+D933)</f>
        <v>0.17550974528083055</v>
      </c>
      <c r="J933" s="5">
        <f>-A935*D933/(A936+D933)^2</f>
        <v>-2.0186681686386345E-2</v>
      </c>
      <c r="L933" s="5">
        <v>-0.17699187074950748</v>
      </c>
      <c r="M933" s="5">
        <v>9.9631430511698069E-3</v>
      </c>
      <c r="O933" s="5">
        <v>42.030694088221182</v>
      </c>
      <c r="P933" s="5">
        <v>847.03101543680725</v>
      </c>
    </row>
    <row r="934" spans="1:16" x14ac:dyDescent="0.45">
      <c r="A934" s="16" t="s">
        <v>46</v>
      </c>
      <c r="D934" s="5">
        <v>75.25</v>
      </c>
      <c r="E934" s="5">
        <v>7.6950000000000003</v>
      </c>
      <c r="F934" s="5">
        <f>D934*A935/(A936+D934)</f>
        <v>7.6999656354773558</v>
      </c>
      <c r="G934" s="5">
        <f t="shared" si="62"/>
        <v>-4.9656354773555123E-3</v>
      </c>
      <c r="I934" s="5">
        <f>D934/(A936+D934)</f>
        <v>0.26649325723726686</v>
      </c>
      <c r="J934" s="5">
        <f>-A935*D934/(A936+D934)^2</f>
        <v>-2.7268955784895445E-2</v>
      </c>
    </row>
    <row r="935" spans="1:16" ht="20.65" x14ac:dyDescent="0.55000000000000004">
      <c r="A935" s="5">
        <f>A920+N921</f>
        <v>28.893660257309428</v>
      </c>
      <c r="D935" s="5">
        <v>122.04</v>
      </c>
      <c r="E935" s="5">
        <v>11.87</v>
      </c>
      <c r="F935" s="5">
        <f>D935*A935/(A936+D935)</f>
        <v>10.712633006133505</v>
      </c>
      <c r="G935" s="5">
        <f t="shared" si="62"/>
        <v>1.1573669938664946</v>
      </c>
      <c r="I935" s="5">
        <f>D935/(A936+D935)</f>
        <v>0.37076067589683298</v>
      </c>
      <c r="J935" s="5">
        <f>-A935*D935/(A936+D935)^2</f>
        <v>-3.254525609626991E-2</v>
      </c>
      <c r="L935" s="14" t="s">
        <v>50</v>
      </c>
      <c r="N935" s="14" t="s">
        <v>51</v>
      </c>
    </row>
    <row r="936" spans="1:16" x14ac:dyDescent="0.45">
      <c r="A936" s="5">
        <f>A921+N922</f>
        <v>207.12112180666801</v>
      </c>
      <c r="D936" s="5">
        <v>172.74</v>
      </c>
      <c r="E936" s="5">
        <v>14.452</v>
      </c>
      <c r="F936" s="5">
        <f>D936*A935/(A936+D936)</f>
        <v>13.139251653629001</v>
      </c>
      <c r="G936" s="5">
        <f t="shared" si="62"/>
        <v>1.3127483463709986</v>
      </c>
      <c r="I936" s="5">
        <f>D936/(A936+D936)</f>
        <v>0.45474514258902432</v>
      </c>
      <c r="J936" s="5">
        <f>-A935*D936/(A936+D936)^2</f>
        <v>-3.4589619467075339E-2</v>
      </c>
      <c r="L936" s="5">
        <f t="array" ref="L936:L937">MMULT(TRANSPOSE(I932:J939),G932:G939)</f>
        <v>-1.5601420614451689E-3</v>
      </c>
      <c r="N936" s="5">
        <f t="array" ref="N936:N937">MMULT(O932:P933,L936:L937)</f>
        <v>-1.2077847595315383E-3</v>
      </c>
    </row>
    <row r="937" spans="1:16" x14ac:dyDescent="0.45">
      <c r="D937" s="5">
        <v>226.86</v>
      </c>
      <c r="E937" s="5">
        <v>15.651</v>
      </c>
      <c r="F937" s="5">
        <f>D937*A935/(A936+D937)</f>
        <v>15.103919125987437</v>
      </c>
      <c r="G937" s="5">
        <f t="shared" si="62"/>
        <v>0.547080874012563</v>
      </c>
      <c r="I937" s="5">
        <f>D937/(A936+D937)</f>
        <v>0.52274163229861104</v>
      </c>
      <c r="J937" s="5">
        <f>-A935*D937/(A936+D937)^2</f>
        <v>-3.4803170845565036E-2</v>
      </c>
      <c r="L937" s="5">
        <v>5.9087002778991649E-5</v>
      </c>
      <c r="N937" s="5">
        <v>-1.5525329755761923E-2</v>
      </c>
    </row>
    <row r="938" spans="1:16" x14ac:dyDescent="0.45">
      <c r="D938" s="5">
        <v>282.10000000000002</v>
      </c>
      <c r="E938" s="5">
        <v>16.388000000000002</v>
      </c>
      <c r="F938" s="5">
        <f>D938*A935/(A936+D938)</f>
        <v>16.66097638729525</v>
      </c>
      <c r="G938" s="5">
        <f t="shared" si="62"/>
        <v>-0.2729763872952482</v>
      </c>
      <c r="I938" s="5">
        <f>D938/(A936+D938)</f>
        <v>0.57663086777246952</v>
      </c>
      <c r="J938" s="5">
        <f>-A935*D938/(A936+D938)^2</f>
        <v>-3.4056126452118696E-2</v>
      </c>
    </row>
    <row r="939" spans="1:16" x14ac:dyDescent="0.45">
      <c r="D939" s="5">
        <v>351.18</v>
      </c>
      <c r="E939" s="5">
        <v>17.123000000000001</v>
      </c>
      <c r="F939" s="5">
        <f>D939*A935/(A936+D939)</f>
        <v>18.174557085478416</v>
      </c>
      <c r="G939" s="5">
        <f t="shared" si="62"/>
        <v>-1.0515570854784144</v>
      </c>
      <c r="I939" s="5">
        <f>D939/(A936+D939)</f>
        <v>0.62901539381396554</v>
      </c>
      <c r="J939" s="5">
        <f>-A935*D939/(A936+D939)^2</f>
        <v>-3.2553323601903876E-2</v>
      </c>
    </row>
    <row r="940" spans="1:16" x14ac:dyDescent="0.45">
      <c r="D940" s="5">
        <v>427.38</v>
      </c>
      <c r="E940" s="5">
        <v>17.756</v>
      </c>
      <c r="F940" s="5">
        <f>D940*A935/(A936+D940)</f>
        <v>19.46186081690097</v>
      </c>
      <c r="G940" s="5">
        <f t="shared" si="62"/>
        <v>-1.7058608169009695</v>
      </c>
      <c r="I940" s="5">
        <f>D940/(A936+D940)</f>
        <v>0.67356854907219899</v>
      </c>
      <c r="J940" s="5">
        <f>-A935*D940/(A936+D940)^2</f>
        <v>-3.0672697254633039E-2</v>
      </c>
    </row>
    <row r="941" spans="1:16" x14ac:dyDescent="0.45">
      <c r="D941" s="5">
        <v>514.78</v>
      </c>
      <c r="E941" s="5">
        <v>18.236000000000001</v>
      </c>
      <c r="F941" s="5">
        <f>D941*A935/(A936+D941)</f>
        <v>20.603761343428292</v>
      </c>
      <c r="G941" s="5">
        <f t="shared" si="62"/>
        <v>-2.3677613434282918</v>
      </c>
      <c r="I941" s="5">
        <f>D941/(A936+D941)</f>
        <v>0.71308934762656173</v>
      </c>
      <c r="J941" s="5">
        <f>-A935*D941/(A936+D941)^2</f>
        <v>-2.854097427063727E-2</v>
      </c>
    </row>
    <row r="942" spans="1:16" x14ac:dyDescent="0.45">
      <c r="D942" s="5">
        <v>574.02</v>
      </c>
      <c r="E942" s="5">
        <v>18.923999999999999</v>
      </c>
      <c r="F942" s="5">
        <f>D942*A935/(A936+D942)</f>
        <v>21.23244878280223</v>
      </c>
      <c r="G942" s="5">
        <f t="shared" si="62"/>
        <v>-2.3084487828022304</v>
      </c>
      <c r="I942" s="5">
        <f>D942/(A936+D942)</f>
        <v>0.73484801142253731</v>
      </c>
      <c r="J942" s="5">
        <f>-A935*D942/(A936+D942)^2</f>
        <v>-2.718132254219904E-2</v>
      </c>
    </row>
    <row r="943" spans="1:16" x14ac:dyDescent="0.45">
      <c r="D943" s="5">
        <v>747.35</v>
      </c>
      <c r="E943" s="5">
        <v>20.062000000000001</v>
      </c>
      <c r="F943" s="5">
        <f>D943*A935/(A936+D943)</f>
        <v>22.623709088680091</v>
      </c>
      <c r="G943" s="5">
        <f t="shared" si="62"/>
        <v>-2.5617090886800895</v>
      </c>
      <c r="I943" s="5">
        <f>D943/(A936+D943)</f>
        <v>0.78299906924934581</v>
      </c>
      <c r="J943" s="5">
        <f>-A935*D943/(A936+D943)^2</f>
        <v>-2.3702874368641838E-2</v>
      </c>
    </row>
    <row r="944" spans="1:16" x14ac:dyDescent="0.45">
      <c r="G944" s="15">
        <f t="array" ref="G944">SUM(G932:G943^2)</f>
        <v>32.771206294120958</v>
      </c>
    </row>
    <row r="946" spans="1:16" ht="20.65" x14ac:dyDescent="0.55000000000000004">
      <c r="D946" s="12" t="s">
        <v>1</v>
      </c>
      <c r="E946" s="12" t="s">
        <v>0</v>
      </c>
      <c r="F946" s="13" t="s">
        <v>39</v>
      </c>
      <c r="G946" s="13" t="s">
        <v>47</v>
      </c>
      <c r="I946" s="37" t="s">
        <v>45</v>
      </c>
      <c r="J946" s="37"/>
      <c r="L946" s="37" t="s">
        <v>48</v>
      </c>
      <c r="M946" s="37"/>
      <c r="O946" s="37" t="s">
        <v>49</v>
      </c>
      <c r="P946" s="37"/>
    </row>
    <row r="947" spans="1:16" x14ac:dyDescent="0.45">
      <c r="D947" s="5">
        <v>14.13</v>
      </c>
      <c r="E947" s="5">
        <v>0.08</v>
      </c>
      <c r="F947" s="5">
        <f>D947*A950/(A951+D947)</f>
        <v>1.8453194691015031</v>
      </c>
      <c r="G947" s="5">
        <f>(E947-F947)</f>
        <v>-1.7653194691015031</v>
      </c>
      <c r="I947" s="5">
        <f>D947/(A951+D947)</f>
        <v>6.3868564665969491E-2</v>
      </c>
      <c r="J947" s="5">
        <f>-A950*D947/(A951+D947)^2</f>
        <v>-8.3409699817184602E-3</v>
      </c>
      <c r="L947" s="5">
        <f t="array" ref="L947:M948">MMULT(TRANSPOSE(I947:J958),I947:J958)</f>
        <v>3.5670502727106497</v>
      </c>
      <c r="M947" s="5">
        <v>-0.17700053312680136</v>
      </c>
      <c r="O947" s="5">
        <f t="array" ref="O947:P948">MINVERSE(L947:M948)</f>
        <v>2.3656722817001823</v>
      </c>
      <c r="P947" s="5">
        <v>42.025138716694222</v>
      </c>
    </row>
    <row r="948" spans="1:16" x14ac:dyDescent="0.45">
      <c r="D948" s="5">
        <v>44.09</v>
      </c>
      <c r="E948" s="5">
        <v>2.9020000000000001</v>
      </c>
      <c r="F948" s="5">
        <f>D948*A950/(A951+D948)</f>
        <v>5.0712203851543558</v>
      </c>
      <c r="G948" s="5">
        <f t="shared" ref="G948:G958" si="63">(E948-F948)</f>
        <v>-2.1692203851543557</v>
      </c>
      <c r="I948" s="5">
        <f>D948/(A951+D948)</f>
        <v>0.17552059279053636</v>
      </c>
      <c r="J948" s="5">
        <f>-A950*D948/(A951+D948)^2</f>
        <v>-2.0188333140706387E-2</v>
      </c>
      <c r="L948" s="5">
        <v>-0.17700053312680136</v>
      </c>
      <c r="M948" s="5">
        <v>9.9636852572218357E-3</v>
      </c>
      <c r="O948" s="5">
        <v>42.025138716694229</v>
      </c>
      <c r="P948" s="5">
        <v>846.92277402744344</v>
      </c>
    </row>
    <row r="949" spans="1:16" x14ac:dyDescent="0.45">
      <c r="A949" s="16" t="s">
        <v>46</v>
      </c>
      <c r="D949" s="5">
        <v>75.25</v>
      </c>
      <c r="E949" s="5">
        <v>7.6950000000000003</v>
      </c>
      <c r="F949" s="5">
        <f>D949*A950/(A951+D949)</f>
        <v>7.7000671340940006</v>
      </c>
      <c r="G949" s="5">
        <f t="shared" si="63"/>
        <v>-5.0671340940002807E-3</v>
      </c>
      <c r="I949" s="5">
        <f>D949/(A951+D949)</f>
        <v>0.26650791037589039</v>
      </c>
      <c r="J949" s="5">
        <f>-A950*D949/(A951+D949)^2</f>
        <v>-2.7270814640019441E-2</v>
      </c>
    </row>
    <row r="950" spans="1:16" ht="20.65" x14ac:dyDescent="0.55000000000000004">
      <c r="A950" s="5">
        <f>A935+N936</f>
        <v>28.892452472549895</v>
      </c>
      <c r="D950" s="5">
        <v>122.04</v>
      </c>
      <c r="E950" s="5">
        <v>11.87</v>
      </c>
      <c r="F950" s="5">
        <f>D950*A950/(A951+D950)</f>
        <v>10.7126904855837</v>
      </c>
      <c r="G950" s="5">
        <f t="shared" si="63"/>
        <v>1.1573095144162995</v>
      </c>
      <c r="I950" s="5">
        <f>D950/(A951+D950)</f>
        <v>0.37077816415071024</v>
      </c>
      <c r="J950" s="5">
        <f>-A950*D950/(A951+D950)^2</f>
        <v>-3.2546965842014948E-2</v>
      </c>
      <c r="L950" s="14" t="s">
        <v>50</v>
      </c>
      <c r="N950" s="14" t="s">
        <v>51</v>
      </c>
    </row>
    <row r="951" spans="1:16" x14ac:dyDescent="0.45">
      <c r="A951" s="5">
        <f>A936+N937</f>
        <v>207.10559647691224</v>
      </c>
      <c r="D951" s="5">
        <v>172.74</v>
      </c>
      <c r="E951" s="5">
        <v>14.452</v>
      </c>
      <c r="F951" s="5">
        <f>D951*A950/(A951+D951)</f>
        <v>13.139239434125241</v>
      </c>
      <c r="G951" s="5">
        <f t="shared" si="63"/>
        <v>1.3127605658747594</v>
      </c>
      <c r="I951" s="5">
        <f>D951/(A951+D951)</f>
        <v>0.45476372926834624</v>
      </c>
      <c r="J951" s="5">
        <f>-A950*D951/(A951+D951)^2</f>
        <v>-3.4591001069888321E-2</v>
      </c>
      <c r="L951" s="5">
        <f t="array" ref="L951:L952">MMULT(TRANSPOSE(I947:J954),G947:G954)</f>
        <v>-1.3198477004821019E-3</v>
      </c>
      <c r="N951" s="5">
        <f t="array" ref="N951:N952">MMULT(O947:P948,L951:L952)</f>
        <v>-1.0216629297968168E-3</v>
      </c>
    </row>
    <row r="952" spans="1:16" x14ac:dyDescent="0.45">
      <c r="D952" s="5">
        <v>226.86</v>
      </c>
      <c r="E952" s="5">
        <v>15.651</v>
      </c>
      <c r="F952" s="5">
        <f>D952*A950/(A951+D952)</f>
        <v>15.103828094058104</v>
      </c>
      <c r="G952" s="5">
        <f t="shared" si="63"/>
        <v>0.54717190594189624</v>
      </c>
      <c r="I952" s="5">
        <f>D952/(A951+D952)</f>
        <v>0.52276033363411878</v>
      </c>
      <c r="J952" s="5">
        <f>-A950*D952/(A951+D952)^2</f>
        <v>-3.4804206178269376E-2</v>
      </c>
      <c r="L952" s="5">
        <v>4.9985895477007436E-5</v>
      </c>
      <c r="N952" s="5">
        <v>-1.3132589438037252E-2</v>
      </c>
    </row>
    <row r="953" spans="1:16" x14ac:dyDescent="0.45">
      <c r="D953" s="5">
        <v>282.10000000000002</v>
      </c>
      <c r="E953" s="5">
        <v>16.388000000000002</v>
      </c>
      <c r="F953" s="5">
        <f>D953*A950/(A951+D953)</f>
        <v>16.660808668592136</v>
      </c>
      <c r="G953" s="5">
        <f t="shared" si="63"/>
        <v>-0.27280866859213404</v>
      </c>
      <c r="I953" s="5">
        <f>D953/(A951+D953)</f>
        <v>0.57664916761293339</v>
      </c>
      <c r="J953" s="5">
        <f>-A950*D953/(A951+D953)^2</f>
        <v>-3.4056864411563269E-2</v>
      </c>
    </row>
    <row r="954" spans="1:16" x14ac:dyDescent="0.45">
      <c r="D954" s="5">
        <v>351.18</v>
      </c>
      <c r="E954" s="5">
        <v>17.123000000000001</v>
      </c>
      <c r="F954" s="5">
        <f>D954*A950/(A951+D954)</f>
        <v>18.174302764283613</v>
      </c>
      <c r="G954" s="5">
        <f t="shared" si="63"/>
        <v>-1.0513027642836121</v>
      </c>
      <c r="I954" s="5">
        <f>D954/(A951+D954)</f>
        <v>0.62903288606429764</v>
      </c>
      <c r="J954" s="5">
        <f>-A950*D954/(A951+D954)^2</f>
        <v>-3.2553773335678757E-2</v>
      </c>
    </row>
    <row r="955" spans="1:16" x14ac:dyDescent="0.45">
      <c r="D955" s="5">
        <v>427.38</v>
      </c>
      <c r="E955" s="5">
        <v>17.756</v>
      </c>
      <c r="F955" s="5">
        <f>D955*A950/(A951+D955)</f>
        <v>19.461523486558292</v>
      </c>
      <c r="G955" s="5">
        <f t="shared" si="63"/>
        <v>-1.7055234865582918</v>
      </c>
      <c r="I955" s="5">
        <f>D955/(A951+D955)</f>
        <v>0.67358503072898612</v>
      </c>
      <c r="J955" s="5">
        <f>-A950*D955/(A951+D955)^2</f>
        <v>-3.0672916130203221E-2</v>
      </c>
    </row>
    <row r="956" spans="1:16" x14ac:dyDescent="0.45">
      <c r="D956" s="5">
        <v>514.78</v>
      </c>
      <c r="E956" s="5">
        <v>18.236000000000001</v>
      </c>
      <c r="F956" s="5">
        <f>D956*A950/(A951+D956)</f>
        <v>20.603343184026141</v>
      </c>
      <c r="G956" s="5">
        <f t="shared" si="63"/>
        <v>-2.3673431840261401</v>
      </c>
      <c r="I956" s="5">
        <f>D956/(A951+D956)</f>
        <v>0.71310468377860747</v>
      </c>
      <c r="J956" s="5">
        <f>-A950*D956/(A951+D956)^2</f>
        <v>-2.8541008831009535E-2</v>
      </c>
    </row>
    <row r="957" spans="1:16" x14ac:dyDescent="0.45">
      <c r="D957" s="5">
        <v>574.02</v>
      </c>
      <c r="E957" s="5">
        <v>18.923999999999999</v>
      </c>
      <c r="F957" s="5">
        <f>D957*A950/(A951+D957)</f>
        <v>21.23198323431626</v>
      </c>
      <c r="G957" s="5">
        <f t="shared" si="63"/>
        <v>-2.3079832343162607</v>
      </c>
      <c r="I957" s="5">
        <f>D957/(A951+D957)</f>
        <v>0.73486261695812483</v>
      </c>
      <c r="J957" s="5">
        <f>-A950*D957/(A951+D957)^2</f>
        <v>-2.7181266789973658E-2</v>
      </c>
    </row>
    <row r="958" spans="1:16" x14ac:dyDescent="0.45">
      <c r="D958" s="5">
        <v>747.35</v>
      </c>
      <c r="E958" s="5">
        <v>20.062000000000001</v>
      </c>
      <c r="F958" s="5">
        <f>D958*A950/(A951+D958)</f>
        <v>22.623131379881308</v>
      </c>
      <c r="G958" s="5">
        <f t="shared" si="63"/>
        <v>-2.5611313798813065</v>
      </c>
      <c r="I958" s="5">
        <f>D958/(A951+D958)</f>
        <v>0.78301180563938166</v>
      </c>
      <c r="J958" s="5">
        <f>-A950*D958/(A951+D958)^2</f>
        <v>-2.370265464772572E-2</v>
      </c>
    </row>
    <row r="959" spans="1:16" x14ac:dyDescent="0.45">
      <c r="G959" s="15">
        <f t="array" ref="G959">SUM(G947:G958^2)</f>
        <v>32.762965034236373</v>
      </c>
    </row>
    <row r="961" spans="1:16" ht="20.65" x14ac:dyDescent="0.55000000000000004">
      <c r="D961" s="12" t="s">
        <v>1</v>
      </c>
      <c r="E961" s="12" t="s">
        <v>0</v>
      </c>
      <c r="F961" s="13" t="s">
        <v>39</v>
      </c>
      <c r="G961" s="13" t="s">
        <v>47</v>
      </c>
      <c r="I961" s="37" t="s">
        <v>45</v>
      </c>
      <c r="J961" s="37"/>
      <c r="L961" s="37" t="s">
        <v>48</v>
      </c>
      <c r="M961" s="37"/>
      <c r="O961" s="37" t="s">
        <v>49</v>
      </c>
      <c r="P961" s="37"/>
    </row>
    <row r="962" spans="1:16" x14ac:dyDescent="0.45">
      <c r="D962" s="5">
        <v>14.13</v>
      </c>
      <c r="E962" s="5">
        <v>0.08</v>
      </c>
      <c r="F962" s="5">
        <f>D962*A965/(A966+D962)</f>
        <v>1.8453637581198943</v>
      </c>
      <c r="G962" s="5">
        <f>(E962-F962)</f>
        <v>-1.7653637581198942</v>
      </c>
      <c r="I962" s="5">
        <f>D962/(A966+D962)</f>
        <v>6.3872356141857684E-2</v>
      </c>
      <c r="J962" s="5">
        <f>-A965*D962/(A966+D962)^2</f>
        <v>-8.3416653340347337E-3</v>
      </c>
      <c r="L962" s="5">
        <f t="array" ref="L962:M963">MMULT(TRANSPOSE(I962:J973),I962:J973)</f>
        <v>3.5672111842532361</v>
      </c>
      <c r="M962" s="5">
        <v>-0.17700786103071658</v>
      </c>
      <c r="O962" s="5">
        <f t="array" ref="O962:P963">MINVERSE(L962:M963)</f>
        <v>2.3654187398649027</v>
      </c>
      <c r="P962" s="5">
        <v>42.020439888811232</v>
      </c>
    </row>
    <row r="963" spans="1:16" x14ac:dyDescent="0.45">
      <c r="D963" s="5">
        <v>44.09</v>
      </c>
      <c r="E963" s="5">
        <v>2.9020000000000001</v>
      </c>
      <c r="F963" s="5">
        <f>D963*A965/(A966+D963)</f>
        <v>5.0713061918478637</v>
      </c>
      <c r="G963" s="5">
        <f t="shared" ref="G963:G973" si="64">(E963-F963)</f>
        <v>-2.1693061918478636</v>
      </c>
      <c r="I963" s="5">
        <f>D963/(A966+D963)</f>
        <v>0.17552976954534386</v>
      </c>
      <c r="J963" s="5">
        <f>-A965*D963/(A966+D963)^2</f>
        <v>-2.0189730259671825E-2</v>
      </c>
      <c r="L963" s="5">
        <v>-0.17700786103071658</v>
      </c>
      <c r="M963" s="5">
        <v>9.9641439426469691E-3</v>
      </c>
      <c r="O963" s="5">
        <v>42.020439888811232</v>
      </c>
      <c r="P963" s="5">
        <v>846.83122131280084</v>
      </c>
    </row>
    <row r="964" spans="1:16" x14ac:dyDescent="0.45">
      <c r="A964" s="16" t="s">
        <v>46</v>
      </c>
      <c r="D964" s="5">
        <v>75.25</v>
      </c>
      <c r="E964" s="5">
        <v>7.6950000000000003</v>
      </c>
      <c r="F964" s="5">
        <f>D964*A965/(A966+D964)</f>
        <v>7.7001529932471584</v>
      </c>
      <c r="G964" s="5">
        <f t="shared" si="64"/>
        <v>-5.1529932471581219E-3</v>
      </c>
      <c r="I964" s="5">
        <f>D964/(A966+D964)</f>
        <v>0.26652030645305413</v>
      </c>
      <c r="J964" s="5">
        <f>-A965*D964/(A966+D964)^2</f>
        <v>-2.7272387182666245E-2</v>
      </c>
    </row>
    <row r="965" spans="1:16" ht="20.65" x14ac:dyDescent="0.55000000000000004">
      <c r="A965" s="5">
        <f>A950+N951</f>
        <v>28.891430809620097</v>
      </c>
      <c r="D965" s="5">
        <v>122.04</v>
      </c>
      <c r="E965" s="5">
        <v>11.87</v>
      </c>
      <c r="F965" s="5">
        <f>D965*A965/(A966+D965)</f>
        <v>10.712739103157858</v>
      </c>
      <c r="G965" s="5">
        <f t="shared" si="64"/>
        <v>1.157260896842141</v>
      </c>
      <c r="I965" s="5">
        <f>D965/(A966+D965)</f>
        <v>0.37079295842941756</v>
      </c>
      <c r="J965" s="5">
        <f>-A965*D965/(A966+D965)^2</f>
        <v>-3.2548412200445818E-2</v>
      </c>
      <c r="L965" s="14" t="s">
        <v>50</v>
      </c>
      <c r="N965" s="14" t="s">
        <v>51</v>
      </c>
    </row>
    <row r="966" spans="1:16" x14ac:dyDescent="0.45">
      <c r="A966" s="5">
        <f>A951+N952</f>
        <v>207.0924638874742</v>
      </c>
      <c r="D966" s="5">
        <v>172.74</v>
      </c>
      <c r="E966" s="5">
        <v>14.452</v>
      </c>
      <c r="F966" s="5">
        <f>D966*A965/(A966+D966)</f>
        <v>13.139229087938828</v>
      </c>
      <c r="G966" s="5">
        <f t="shared" si="64"/>
        <v>1.3127709120611719</v>
      </c>
      <c r="I966" s="5">
        <f>D966/(A966+D966)</f>
        <v>0.45477945258300623</v>
      </c>
      <c r="J966" s="5">
        <f>-A965*D966/(A966+D966)^2</f>
        <v>-3.4592169804188562E-2</v>
      </c>
      <c r="L966" s="5">
        <f t="array" ref="L966:L967">MMULT(TRANSPOSE(I962:J969),G962:G969)</f>
        <v>-1.116540940132249E-3</v>
      </c>
      <c r="N966" s="5">
        <f t="array" ref="N966:N967">MMULT(O962:P963,L966:L967)</f>
        <v>-8.6421796605990896E-4</v>
      </c>
    </row>
    <row r="967" spans="1:16" x14ac:dyDescent="0.45">
      <c r="D967" s="5">
        <v>226.86</v>
      </c>
      <c r="E967" s="5">
        <v>15.651</v>
      </c>
      <c r="F967" s="5">
        <f>D967*A965/(A966+D967)</f>
        <v>15.103751076223817</v>
      </c>
      <c r="G967" s="5">
        <f t="shared" si="64"/>
        <v>0.54724892377618239</v>
      </c>
      <c r="I967" s="5">
        <f>D967/(A966+D967)</f>
        <v>0.52277615379279385</v>
      </c>
      <c r="J967" s="5">
        <f>-A965*D967/(A966+D967)^2</f>
        <v>-3.480508196893263E-2</v>
      </c>
      <c r="L967" s="5">
        <v>4.2285823334001216E-5</v>
      </c>
      <c r="N967" s="5">
        <v>-1.1108586040074371E-2</v>
      </c>
    </row>
    <row r="968" spans="1:16" x14ac:dyDescent="0.45">
      <c r="D968" s="5">
        <v>282.10000000000002</v>
      </c>
      <c r="E968" s="5">
        <v>16.388000000000002</v>
      </c>
      <c r="F968" s="5">
        <f>D968*A965/(A966+D968)</f>
        <v>16.660666778522952</v>
      </c>
      <c r="G968" s="5">
        <f t="shared" si="64"/>
        <v>-0.27266677852295018</v>
      </c>
      <c r="I968" s="5">
        <f>D968/(A966+D968)</f>
        <v>0.57666464801651085</v>
      </c>
      <c r="J968" s="5">
        <f>-A965*D968/(A966+D968)^2</f>
        <v>-3.4057488633666477E-2</v>
      </c>
    </row>
    <row r="969" spans="1:16" x14ac:dyDescent="0.45">
      <c r="D969" s="5">
        <v>351.18</v>
      </c>
      <c r="E969" s="5">
        <v>17.123000000000001</v>
      </c>
      <c r="F969" s="5">
        <f>D969*A965/(A966+D969)</f>
        <v>18.174087614981204</v>
      </c>
      <c r="G969" s="5">
        <f t="shared" si="64"/>
        <v>-1.0510876149812027</v>
      </c>
      <c r="I969" s="5">
        <f>D969/(A966+D969)</f>
        <v>0.6290476831950359</v>
      </c>
      <c r="J969" s="5">
        <f>-A965*D969/(A966+D969)^2</f>
        <v>-3.2554153734231789E-2</v>
      </c>
    </row>
    <row r="970" spans="1:16" x14ac:dyDescent="0.45">
      <c r="D970" s="5">
        <v>427.38</v>
      </c>
      <c r="E970" s="5">
        <v>17.756</v>
      </c>
      <c r="F970" s="5">
        <f>D970*A965/(A966+D970)</f>
        <v>19.461238118610183</v>
      </c>
      <c r="G970" s="5">
        <f t="shared" si="64"/>
        <v>-1.7052381186101826</v>
      </c>
      <c r="I970" s="5">
        <f>D970/(A966+D970)</f>
        <v>0.6735989728874936</v>
      </c>
      <c r="J970" s="5">
        <f>-A965*D970/(A966+D970)^2</f>
        <v>-3.0673101239680749E-2</v>
      </c>
    </row>
    <row r="971" spans="1:16" x14ac:dyDescent="0.45">
      <c r="D971" s="5">
        <v>514.78</v>
      </c>
      <c r="E971" s="5">
        <v>18.236000000000001</v>
      </c>
      <c r="F971" s="5">
        <f>D971*A965/(A966+D971)</f>
        <v>20.602989442321491</v>
      </c>
      <c r="G971" s="5">
        <f t="shared" si="64"/>
        <v>-2.3669894423214899</v>
      </c>
      <c r="I971" s="5">
        <f>D971/(A966+D971)</f>
        <v>0.71311765686112127</v>
      </c>
      <c r="J971" s="5">
        <f>-A965*D971/(A966+D971)^2</f>
        <v>-2.8541038026812855E-2</v>
      </c>
    </row>
    <row r="972" spans="1:16" x14ac:dyDescent="0.45">
      <c r="D972" s="5">
        <v>574.02</v>
      </c>
      <c r="E972" s="5">
        <v>18.923999999999999</v>
      </c>
      <c r="F972" s="5">
        <f>D972*A965/(A966+D972)</f>
        <v>21.231589406217989</v>
      </c>
      <c r="G972" s="5">
        <f t="shared" si="64"/>
        <v>-2.3075894062179891</v>
      </c>
      <c r="I972" s="5">
        <f>D972/(A966+D972)</f>
        <v>0.73487497196395057</v>
      </c>
      <c r="J972" s="5">
        <f>-A965*D972/(A966+D972)^2</f>
        <v>-2.7181219591032642E-2</v>
      </c>
    </row>
    <row r="973" spans="1:16" x14ac:dyDescent="0.45">
      <c r="D973" s="5">
        <v>747.35</v>
      </c>
      <c r="E973" s="5">
        <v>20.062000000000001</v>
      </c>
      <c r="F973" s="5">
        <f>D973*A965/(A966+D973)</f>
        <v>22.622642676253779</v>
      </c>
      <c r="G973" s="5">
        <f t="shared" si="64"/>
        <v>-2.5606426762537779</v>
      </c>
      <c r="I973" s="5">
        <f>D973/(A966+D973)</f>
        <v>0.78302257943974951</v>
      </c>
      <c r="J973" s="5">
        <f>-A965*D973/(A966+D973)^2</f>
        <v>-2.3702468752397125E-2</v>
      </c>
    </row>
    <row r="974" spans="1:16" x14ac:dyDescent="0.45">
      <c r="G974" s="15">
        <f t="array" ref="G974">SUM(G962:G973^2)</f>
        <v>32.755994932141213</v>
      </c>
    </row>
    <row r="976" spans="1:16" ht="20.65" x14ac:dyDescent="0.55000000000000004">
      <c r="D976" s="12" t="s">
        <v>1</v>
      </c>
      <c r="E976" s="12" t="s">
        <v>0</v>
      </c>
      <c r="F976" s="13" t="s">
        <v>39</v>
      </c>
      <c r="G976" s="13" t="s">
        <v>47</v>
      </c>
      <c r="I976" s="37" t="s">
        <v>45</v>
      </c>
      <c r="J976" s="37"/>
      <c r="L976" s="37" t="s">
        <v>48</v>
      </c>
      <c r="M976" s="37"/>
      <c r="O976" s="37" t="s">
        <v>49</v>
      </c>
      <c r="P976" s="37"/>
    </row>
    <row r="977" spans="1:16" x14ac:dyDescent="0.45">
      <c r="D977" s="5">
        <v>14.13</v>
      </c>
      <c r="E977" s="5">
        <v>0.08</v>
      </c>
      <c r="F977" s="5">
        <f>D977*A980/(A981+D977)</f>
        <v>1.8454012244706186</v>
      </c>
      <c r="G977" s="5">
        <f>(E977-F977)</f>
        <v>-1.7654012244706185</v>
      </c>
      <c r="I977" s="5">
        <f>D977/(A981+D977)</f>
        <v>6.3875563624415779E-2</v>
      </c>
      <c r="J977" s="5">
        <f>-A980*D977/(A981+D977)^2</f>
        <v>-8.3422535970451364E-3</v>
      </c>
      <c r="L977" s="5">
        <f t="array" ref="L977:M978">MMULT(TRANSPOSE(I977:J988),I977:J988)</f>
        <v>3.5673473056455731</v>
      </c>
      <c r="M977" s="5">
        <v>-0.17701405995329686</v>
      </c>
      <c r="O977" s="5">
        <f t="array" ref="O977:P978">MINVERSE(L977:M978)</f>
        <v>2.3652042878868702</v>
      </c>
      <c r="P977" s="5">
        <v>42.016465503683058</v>
      </c>
    </row>
    <row r="978" spans="1:16" x14ac:dyDescent="0.45">
      <c r="D978" s="5">
        <v>44.09</v>
      </c>
      <c r="E978" s="5">
        <v>2.9020000000000001</v>
      </c>
      <c r="F978" s="5">
        <f>D978*A980/(A981+D978)</f>
        <v>5.0713787784333126</v>
      </c>
      <c r="G978" s="5">
        <f t="shared" ref="G978:G988" si="65">(E978-F978)</f>
        <v>-2.1693787784333125</v>
      </c>
      <c r="I978" s="5">
        <f>D978/(A981+D978)</f>
        <v>0.17553753272178271</v>
      </c>
      <c r="J978" s="5">
        <f>-A980*D978/(A981+D978)^2</f>
        <v>-2.0190912185615605E-2</v>
      </c>
      <c r="L978" s="5">
        <v>-0.17701405995329686</v>
      </c>
      <c r="M978" s="5">
        <v>9.9645319661907615E-3</v>
      </c>
      <c r="O978" s="5">
        <v>42.016465503683058</v>
      </c>
      <c r="P978" s="5">
        <v>846.75378355176986</v>
      </c>
    </row>
    <row r="979" spans="1:16" x14ac:dyDescent="0.45">
      <c r="A979" s="16" t="s">
        <v>46</v>
      </c>
      <c r="D979" s="5">
        <v>75.25</v>
      </c>
      <c r="E979" s="5">
        <v>7.6950000000000003</v>
      </c>
      <c r="F979" s="5">
        <f>D979*A980/(A981+D979)</f>
        <v>7.7002256221270766</v>
      </c>
      <c r="G979" s="5">
        <f t="shared" si="65"/>
        <v>-5.2256221270763348E-3</v>
      </c>
      <c r="I979" s="5">
        <f>D979/(A981+D979)</f>
        <v>0.26653079293888038</v>
      </c>
      <c r="J979" s="5">
        <f>-A980*D979/(A981+D979)^2</f>
        <v>-2.7273717486695194E-2</v>
      </c>
    </row>
    <row r="980" spans="1:16" ht="20.65" x14ac:dyDescent="0.55000000000000004">
      <c r="A980" s="5">
        <f>A965+N966</f>
        <v>28.890566591654036</v>
      </c>
      <c r="D980" s="5">
        <v>122.04</v>
      </c>
      <c r="E980" s="5">
        <v>11.87</v>
      </c>
      <c r="F980" s="5">
        <f>D980*A980/(A981+D980)</f>
        <v>10.712780225446815</v>
      </c>
      <c r="G980" s="5">
        <f t="shared" si="65"/>
        <v>1.1572197745531838</v>
      </c>
      <c r="I980" s="5">
        <f>D980/(A981+D980)</f>
        <v>0.37080547352579596</v>
      </c>
      <c r="J980" s="5">
        <f>-A980*D980/(A981+D980)^2</f>
        <v>-3.2549635728241474E-2</v>
      </c>
      <c r="L980" s="14" t="s">
        <v>50</v>
      </c>
      <c r="N980" s="14" t="s">
        <v>51</v>
      </c>
    </row>
    <row r="981" spans="1:16" x14ac:dyDescent="0.45">
      <c r="A981" s="5">
        <f>A966+N967</f>
        <v>207.08135530143412</v>
      </c>
      <c r="D981" s="5">
        <v>172.74</v>
      </c>
      <c r="E981" s="5">
        <v>14.452</v>
      </c>
      <c r="F981" s="5">
        <f>D981*A980/(A981+D981)</f>
        <v>13.139220329203736</v>
      </c>
      <c r="G981" s="5">
        <f t="shared" si="65"/>
        <v>1.3127796707962638</v>
      </c>
      <c r="I981" s="5">
        <f>D981/(A981+D981)</f>
        <v>0.45479275345882003</v>
      </c>
      <c r="J981" s="5">
        <f>-A980*D981/(A981+D981)^2</f>
        <v>-3.4593158456759705E-2</v>
      </c>
      <c r="L981" s="5">
        <f t="array" ref="L981:L982">MMULT(TRANSPOSE(I977:J984),G977:G984)</f>
        <v>-9.4453488620993564E-4</v>
      </c>
      <c r="N981" s="5">
        <f t="array" ref="N981:N982">MMULT(O977:P978,L981:L982)</f>
        <v>-7.3103283640300323E-4</v>
      </c>
    </row>
    <row r="982" spans="1:16" x14ac:dyDescent="0.45">
      <c r="D982" s="5">
        <v>226.86</v>
      </c>
      <c r="E982" s="5">
        <v>15.651</v>
      </c>
      <c r="F982" s="5">
        <f>D982*A980/(A981+D982)</f>
        <v>15.103685917259186</v>
      </c>
      <c r="G982" s="5">
        <f t="shared" si="65"/>
        <v>0.54731408274081339</v>
      </c>
      <c r="I982" s="5">
        <f>D982/(A981+D982)</f>
        <v>0.52278953648566961</v>
      </c>
      <c r="J982" s="5">
        <f>-A980*D982/(A981+D982)^2</f>
        <v>-3.4805822797800694E-2</v>
      </c>
      <c r="L982" s="5">
        <v>3.5771336510628804E-5</v>
      </c>
      <c r="N982" s="5">
        <v>-9.3965029303864599E-3</v>
      </c>
    </row>
    <row r="983" spans="1:16" x14ac:dyDescent="0.45">
      <c r="D983" s="5">
        <v>282.10000000000002</v>
      </c>
      <c r="E983" s="5">
        <v>16.388000000000002</v>
      </c>
      <c r="F983" s="5">
        <f>D983*A980/(A981+D983)</f>
        <v>16.66054674239076</v>
      </c>
      <c r="G983" s="5">
        <f t="shared" si="65"/>
        <v>-0.27254674239075882</v>
      </c>
      <c r="I983" s="5">
        <f>D983/(A981+D983)</f>
        <v>0.57667774321891252</v>
      </c>
      <c r="J983" s="5">
        <f>-A980*D983/(A981+D983)^2</f>
        <v>-3.4058016647270851E-2</v>
      </c>
    </row>
    <row r="984" spans="1:16" x14ac:dyDescent="0.45">
      <c r="D984" s="5">
        <v>351.18</v>
      </c>
      <c r="E984" s="5">
        <v>17.123000000000001</v>
      </c>
      <c r="F984" s="5">
        <f>D984*A980/(A981+D984)</f>
        <v>18.173905607667987</v>
      </c>
      <c r="G984" s="5">
        <f t="shared" si="65"/>
        <v>-1.0509056076679855</v>
      </c>
      <c r="I984" s="5">
        <f>D984/(A981+D984)</f>
        <v>0.62906020032566967</v>
      </c>
      <c r="J984" s="5">
        <f>-A980*D984/(A981+D984)^2</f>
        <v>-3.2554475489092301E-2</v>
      </c>
    </row>
    <row r="985" spans="1:16" x14ac:dyDescent="0.45">
      <c r="D985" s="5">
        <v>427.38</v>
      </c>
      <c r="E985" s="5">
        <v>17.756</v>
      </c>
      <c r="F985" s="5">
        <f>D985*A980/(A981+D985)</f>
        <v>19.460996712833509</v>
      </c>
      <c r="G985" s="5">
        <f t="shared" si="65"/>
        <v>-1.7049967128335091</v>
      </c>
      <c r="I985" s="5">
        <f>D985/(A981+D985)</f>
        <v>0.67361076672187659</v>
      </c>
      <c r="J985" s="5">
        <f>-A980*D985/(A981+D985)^2</f>
        <v>-3.0673257796115169E-2</v>
      </c>
    </row>
    <row r="986" spans="1:16" x14ac:dyDescent="0.45">
      <c r="D986" s="5">
        <v>514.78</v>
      </c>
      <c r="E986" s="5">
        <v>18.236000000000001</v>
      </c>
      <c r="F986" s="5">
        <f>D986*A980/(A981+D986)</f>
        <v>20.60269019920219</v>
      </c>
      <c r="G986" s="5">
        <f t="shared" si="65"/>
        <v>-2.3666901992021891</v>
      </c>
      <c r="I986" s="5">
        <f>D986/(A981+D986)</f>
        <v>0.71312863089206202</v>
      </c>
      <c r="J986" s="5">
        <f>-A980*D986/(A981+D986)^2</f>
        <v>-2.8541062695618246E-2</v>
      </c>
    </row>
    <row r="987" spans="1:16" x14ac:dyDescent="0.45">
      <c r="D987" s="5">
        <v>574.02</v>
      </c>
      <c r="E987" s="5">
        <v>18.923999999999999</v>
      </c>
      <c r="F987" s="5">
        <f>D987*A980/(A981+D987)</f>
        <v>21.231256254242993</v>
      </c>
      <c r="G987" s="5">
        <f t="shared" si="65"/>
        <v>-2.3072562542429935</v>
      </c>
      <c r="I987" s="5">
        <f>D987/(A981+D987)</f>
        <v>0.73488542313241856</v>
      </c>
      <c r="J987" s="5">
        <f>-A980*D987/(A981+D987)^2</f>
        <v>-2.7181179638396172E-2</v>
      </c>
    </row>
    <row r="988" spans="1:16" x14ac:dyDescent="0.45">
      <c r="D988" s="5">
        <v>747.35</v>
      </c>
      <c r="E988" s="5">
        <v>20.062000000000001</v>
      </c>
      <c r="F988" s="5">
        <f>D988*A980/(A981+D988)</f>
        <v>22.622229270174735</v>
      </c>
      <c r="G988" s="5">
        <f t="shared" si="65"/>
        <v>-2.5602292701747338</v>
      </c>
      <c r="I988" s="5">
        <f>D988/(A981+D988)</f>
        <v>0.78303169300632158</v>
      </c>
      <c r="J988" s="5">
        <f>-A980*D988/(A981+D988)^2</f>
        <v>-2.3702311480567451E-2</v>
      </c>
    </row>
    <row r="989" spans="1:16" x14ac:dyDescent="0.45">
      <c r="G989" s="15">
        <f t="array" ref="G989">SUM(G977:G988^2)</f>
        <v>32.750099802036537</v>
      </c>
    </row>
    <row r="991" spans="1:16" ht="20.65" x14ac:dyDescent="0.55000000000000004">
      <c r="D991" s="12" t="s">
        <v>1</v>
      </c>
      <c r="E991" s="12" t="s">
        <v>0</v>
      </c>
      <c r="F991" s="13" t="s">
        <v>39</v>
      </c>
      <c r="G991" s="13" t="s">
        <v>47</v>
      </c>
      <c r="I991" s="37" t="s">
        <v>45</v>
      </c>
      <c r="J991" s="37"/>
      <c r="L991" s="37" t="s">
        <v>48</v>
      </c>
      <c r="M991" s="37"/>
      <c r="O991" s="37" t="s">
        <v>49</v>
      </c>
      <c r="P991" s="37"/>
    </row>
    <row r="992" spans="1:16" x14ac:dyDescent="0.45">
      <c r="D992" s="5">
        <v>14.13</v>
      </c>
      <c r="E992" s="5">
        <v>0.08</v>
      </c>
      <c r="F992" s="5">
        <f>D992*A995/(A996+D992)</f>
        <v>1.8454329186928271</v>
      </c>
      <c r="G992" s="5">
        <f>(E992-F992)</f>
        <v>-1.765432918692827</v>
      </c>
      <c r="I992" s="5">
        <f>D992/(A996+D992)</f>
        <v>6.3878277013230414E-2</v>
      </c>
      <c r="J992" s="5">
        <f>-A995*D992/(A996+D992)^2</f>
        <v>-8.3427512519175327E-3</v>
      </c>
      <c r="L992" s="5">
        <f t="array" ref="L992:M993">MMULT(TRANSPOSE(I992:J1003),I992:J1003)</f>
        <v>3.5674624545685898</v>
      </c>
      <c r="M992" s="5">
        <v>-0.17701930376868291</v>
      </c>
      <c r="O992" s="5">
        <f t="array" ref="O992:P993">MINVERSE(L992:M993)</f>
        <v>2.365022897673887</v>
      </c>
      <c r="P992" s="5">
        <v>42.013103844114951</v>
      </c>
    </row>
    <row r="993" spans="1:16" x14ac:dyDescent="0.45">
      <c r="D993" s="5">
        <v>44.09</v>
      </c>
      <c r="E993" s="5">
        <v>2.9020000000000001</v>
      </c>
      <c r="F993" s="5">
        <f>D993*A995/(A996+D993)</f>
        <v>5.0714401809955056</v>
      </c>
      <c r="G993" s="5">
        <f t="shared" ref="G993:G1003" si="66">(E993-F993)</f>
        <v>-2.1694401809955055</v>
      </c>
      <c r="I993" s="5">
        <f>D993/(A996+D993)</f>
        <v>0.17554409995413153</v>
      </c>
      <c r="J993" s="5">
        <f>-A995*D993/(A996+D993)^2</f>
        <v>-2.0191912044546925E-2</v>
      </c>
      <c r="L993" s="5">
        <v>-0.17701930376868291</v>
      </c>
      <c r="M993" s="5">
        <v>9.9648602087719397E-3</v>
      </c>
      <c r="O993" s="5">
        <v>42.013103844114944</v>
      </c>
      <c r="P993" s="5">
        <v>846.68828411857749</v>
      </c>
    </row>
    <row r="994" spans="1:16" x14ac:dyDescent="0.45">
      <c r="A994" s="16" t="s">
        <v>46</v>
      </c>
      <c r="D994" s="5">
        <v>75.25</v>
      </c>
      <c r="E994" s="5">
        <v>7.6950000000000003</v>
      </c>
      <c r="F994" s="5">
        <f>D994*A995/(A996+D994)</f>
        <v>7.7002870589765431</v>
      </c>
      <c r="G994" s="5">
        <f t="shared" si="66"/>
        <v>-5.2870589765428022E-3</v>
      </c>
      <c r="I994" s="5">
        <f>D994/(A996+D994)</f>
        <v>0.26653966386549038</v>
      </c>
      <c r="J994" s="5">
        <f>-A995*D994/(A996+D994)^2</f>
        <v>-2.7274842848736124E-2</v>
      </c>
    </row>
    <row r="995" spans="1:16" ht="20.65" x14ac:dyDescent="0.55000000000000004">
      <c r="A995" s="5">
        <f>A980+N981</f>
        <v>28.889835558817634</v>
      </c>
      <c r="D995" s="5">
        <v>122.04</v>
      </c>
      <c r="E995" s="5">
        <v>11.87</v>
      </c>
      <c r="F995" s="5">
        <f>D995*A995/(A996+D995)</f>
        <v>10.71281500821031</v>
      </c>
      <c r="G995" s="5">
        <f t="shared" si="66"/>
        <v>1.1571849917896895</v>
      </c>
      <c r="I995" s="5">
        <f>D995/(A996+D995)</f>
        <v>0.37081606042373577</v>
      </c>
      <c r="J995" s="5">
        <f>-A995*D995/(A996+D995)^2</f>
        <v>-3.2550670742320695E-2</v>
      </c>
      <c r="L995" s="14" t="s">
        <v>50</v>
      </c>
      <c r="N995" s="14" t="s">
        <v>51</v>
      </c>
    </row>
    <row r="996" spans="1:16" x14ac:dyDescent="0.45">
      <c r="A996" s="5">
        <f>A981+N982</f>
        <v>207.07195879850372</v>
      </c>
      <c r="D996" s="5">
        <v>172.74</v>
      </c>
      <c r="E996" s="5">
        <v>14.452</v>
      </c>
      <c r="F996" s="5">
        <f>D996*A995/(A996+D996)</f>
        <v>13.139212915298597</v>
      </c>
      <c r="G996" s="5">
        <f t="shared" si="66"/>
        <v>1.3127870847014034</v>
      </c>
      <c r="I996" s="5">
        <f>D996/(A996+D996)</f>
        <v>0.45480400497774037</v>
      </c>
      <c r="J996" s="5">
        <f>-A995*D996/(A996+D996)^2</f>
        <v>-3.4593994767471652E-2</v>
      </c>
      <c r="L996" s="5">
        <f t="array" ref="L996:L997">MMULT(TRANSPOSE(I992:J999),G992:G999)</f>
        <v>-7.9901517213376572E-4</v>
      </c>
      <c r="N996" s="5">
        <f t="array" ref="N996:N997">MMULT(O992:P993,L996:L997)</f>
        <v>-6.1837046211215304E-4</v>
      </c>
    </row>
    <row r="997" spans="1:16" x14ac:dyDescent="0.45">
      <c r="D997" s="5">
        <v>226.86</v>
      </c>
      <c r="E997" s="5">
        <v>15.651</v>
      </c>
      <c r="F997" s="5">
        <f>D997*A995/(A996+D997)</f>
        <v>15.103630792763743</v>
      </c>
      <c r="G997" s="5">
        <f t="shared" si="66"/>
        <v>0.54736920723625637</v>
      </c>
      <c r="I997" s="5">
        <f>D997/(A996+D997)</f>
        <v>0.52280085713931579</v>
      </c>
      <c r="J997" s="5">
        <f>-A995*D997/(A996+D997)^2</f>
        <v>-3.480644945945803E-2</v>
      </c>
      <c r="L997" s="5">
        <v>3.0260052203953669E-5</v>
      </c>
      <c r="N997" s="5">
        <v>-7.9482757219751649E-3</v>
      </c>
    </row>
    <row r="998" spans="1:16" x14ac:dyDescent="0.45">
      <c r="D998" s="5">
        <v>282.10000000000002</v>
      </c>
      <c r="E998" s="5">
        <v>16.388000000000002</v>
      </c>
      <c r="F998" s="5">
        <f>D998*A995/(A996+D998)</f>
        <v>16.66044519632711</v>
      </c>
      <c r="G998" s="5">
        <f t="shared" si="66"/>
        <v>-0.27244519632710862</v>
      </c>
      <c r="I998" s="5">
        <f>D998/(A996+D998)</f>
        <v>0.57668882062023641</v>
      </c>
      <c r="J998" s="5">
        <f>-A995*D998/(A996+D998)^2</f>
        <v>-3.4058463279964424E-2</v>
      </c>
    </row>
    <row r="999" spans="1:16" x14ac:dyDescent="0.45">
      <c r="D999" s="5">
        <v>351.18</v>
      </c>
      <c r="E999" s="5">
        <v>17.123000000000001</v>
      </c>
      <c r="F999" s="5">
        <f>D999*A995/(A996+D999)</f>
        <v>18.173751639638258</v>
      </c>
      <c r="G999" s="5">
        <f t="shared" si="66"/>
        <v>-1.050751639638257</v>
      </c>
      <c r="I999" s="5">
        <f>D999/(A996+D999)</f>
        <v>0.62907078867367749</v>
      </c>
      <c r="J999" s="5">
        <f>-A995*D999/(A996+D999)^2</f>
        <v>-3.2554747642538809E-2</v>
      </c>
    </row>
    <row r="1000" spans="1:16" x14ac:dyDescent="0.45">
      <c r="D1000" s="5">
        <v>427.38</v>
      </c>
      <c r="E1000" s="5">
        <v>17.756</v>
      </c>
      <c r="F1000" s="5">
        <f>D1000*A995/(A996+D1000)</f>
        <v>19.460792499576407</v>
      </c>
      <c r="G1000" s="5">
        <f t="shared" si="66"/>
        <v>-1.7047924995764063</v>
      </c>
      <c r="I1000" s="5">
        <f>D1000/(A996+D1000)</f>
        <v>0.67362074318338117</v>
      </c>
      <c r="J1000" s="5">
        <f>-A995*D1000/(A996+D1000)^2</f>
        <v>-3.067339020661292E-2</v>
      </c>
    </row>
    <row r="1001" spans="1:16" x14ac:dyDescent="0.45">
      <c r="D1001" s="5">
        <v>514.78</v>
      </c>
      <c r="E1001" s="5">
        <v>18.236000000000001</v>
      </c>
      <c r="F1001" s="5">
        <f>D1001*A995/(A996+D1001)</f>
        <v>20.602437061640579</v>
      </c>
      <c r="G1001" s="5">
        <f t="shared" si="66"/>
        <v>-2.3664370616405783</v>
      </c>
      <c r="I1001" s="5">
        <f>D1001/(A996+D1001)</f>
        <v>0.71313791384154801</v>
      </c>
      <c r="J1001" s="5">
        <f>-A995*D1001/(A996+D1001)^2</f>
        <v>-2.8541083542853559E-2</v>
      </c>
    </row>
    <row r="1002" spans="1:16" x14ac:dyDescent="0.45">
      <c r="D1002" s="5">
        <v>574.02</v>
      </c>
      <c r="E1002" s="5">
        <v>18.923999999999999</v>
      </c>
      <c r="F1002" s="5">
        <f>D1002*A995/(A996+D1002)</f>
        <v>21.230974433511562</v>
      </c>
      <c r="G1002" s="5">
        <f t="shared" si="66"/>
        <v>-2.3069744335115629</v>
      </c>
      <c r="I1002" s="5">
        <f>D1002/(A996+D1002)</f>
        <v>0.73489426377269673</v>
      </c>
      <c r="J1002" s="5">
        <f>-A995*D1002/(A996+D1002)^2</f>
        <v>-2.7181145823303072E-2</v>
      </c>
    </row>
    <row r="1003" spans="1:16" x14ac:dyDescent="0.45">
      <c r="D1003" s="5">
        <v>747.35</v>
      </c>
      <c r="E1003" s="5">
        <v>20.062000000000001</v>
      </c>
      <c r="F1003" s="5">
        <f>D1003*A995/(A996+D1003)</f>
        <v>22.621879563691579</v>
      </c>
      <c r="G1003" s="5">
        <f t="shared" si="66"/>
        <v>-2.5598795636915774</v>
      </c>
      <c r="I1003" s="5">
        <f>D1003/(A996+D1003)</f>
        <v>0.78303940213280399</v>
      </c>
      <c r="J1003" s="5">
        <f>-A995*D1003/(A996+D1003)^2</f>
        <v>-2.3702178428679135E-2</v>
      </c>
    </row>
    <row r="1004" spans="1:16" x14ac:dyDescent="0.45">
      <c r="G1004" s="15">
        <f t="array" ref="G1004">SUM(G992:G1003^2)</f>
        <v>32.745113770331315</v>
      </c>
    </row>
    <row r="1006" spans="1:16" ht="20.65" x14ac:dyDescent="0.55000000000000004">
      <c r="D1006" s="12" t="s">
        <v>1</v>
      </c>
      <c r="E1006" s="12" t="s">
        <v>0</v>
      </c>
      <c r="F1006" s="13" t="s">
        <v>39</v>
      </c>
      <c r="G1006" s="13" t="s">
        <v>47</v>
      </c>
      <c r="I1006" s="37" t="s">
        <v>45</v>
      </c>
      <c r="J1006" s="37"/>
      <c r="L1006" s="37" t="s">
        <v>48</v>
      </c>
      <c r="M1006" s="37"/>
      <c r="O1006" s="37" t="s">
        <v>49</v>
      </c>
      <c r="P1006" s="37"/>
    </row>
    <row r="1007" spans="1:16" x14ac:dyDescent="0.45">
      <c r="D1007" s="5">
        <v>14.13</v>
      </c>
      <c r="E1007" s="5">
        <v>0.08</v>
      </c>
      <c r="F1007" s="5">
        <f>D1007*A1010/(A1011+D1007)</f>
        <v>1.8454597297037607</v>
      </c>
      <c r="G1007" s="5">
        <f>(E1007-F1007)</f>
        <v>-1.7654597297037606</v>
      </c>
      <c r="I1007" s="5">
        <f>D1007/(A1011+D1007)</f>
        <v>6.3880572383512579E-2</v>
      </c>
      <c r="J1007" s="5">
        <f>-A1010*D1007/(A1011+D1007)^2</f>
        <v>-8.3431722465816434E-3</v>
      </c>
      <c r="L1007" s="5">
        <f t="array" ref="L1007:M1008">MMULT(TRANSPOSE(I1007:J1018),I1007:J1018)</f>
        <v>3.5675598612096548</v>
      </c>
      <c r="M1007" s="5">
        <v>-0.17702373959078849</v>
      </c>
      <c r="O1007" s="5">
        <f t="array" ref="O1007:P1008">MINVERSE(L1007:M1008)</f>
        <v>2.3648694711328808</v>
      </c>
      <c r="P1007" s="5">
        <v>42.01026042837448</v>
      </c>
    </row>
    <row r="1008" spans="1:16" x14ac:dyDescent="0.45">
      <c r="D1008" s="5">
        <v>44.09</v>
      </c>
      <c r="E1008" s="5">
        <v>2.9020000000000001</v>
      </c>
      <c r="F1008" s="5">
        <f>D1008*A1010/(A1011+D1008)</f>
        <v>5.0714921222373137</v>
      </c>
      <c r="G1008" s="5">
        <f t="shared" ref="G1008:G1018" si="67">(E1008-F1008)</f>
        <v>-2.1694921222373136</v>
      </c>
      <c r="I1008" s="5">
        <f>D1008/(A1011+D1008)</f>
        <v>0.17554965540158349</v>
      </c>
      <c r="J1008" s="5">
        <f>-A1010*D1008/(A1011+D1008)^2</f>
        <v>-2.019275786869144E-2</v>
      </c>
      <c r="L1008" s="5">
        <v>-0.17702373959078849</v>
      </c>
      <c r="M1008" s="5">
        <v>9.9651378771572E-3</v>
      </c>
      <c r="O1008" s="5">
        <v>42.01026042837448</v>
      </c>
      <c r="P1008" s="5">
        <v>846.63288217549268</v>
      </c>
    </row>
    <row r="1009" spans="1:16" x14ac:dyDescent="0.45">
      <c r="A1009" s="16" t="s">
        <v>46</v>
      </c>
      <c r="D1009" s="5">
        <v>75.25</v>
      </c>
      <c r="E1009" s="5">
        <v>7.6950000000000003</v>
      </c>
      <c r="F1009" s="5">
        <f>D1009*A1010/(A1011+D1009)</f>
        <v>7.7003390281557635</v>
      </c>
      <c r="G1009" s="5">
        <f t="shared" si="67"/>
        <v>-5.3390281557632591E-3</v>
      </c>
      <c r="I1009" s="5">
        <f>D1009/(A1011+D1009)</f>
        <v>0.26654716802986156</v>
      </c>
      <c r="J1009" s="5">
        <f>-A1010*D1009/(A1011+D1009)^2</f>
        <v>-2.7275794828235687E-2</v>
      </c>
    </row>
    <row r="1010" spans="1:16" ht="20.65" x14ac:dyDescent="0.55000000000000004">
      <c r="A1010" s="5">
        <f>A995+N996</f>
        <v>28.88921718835552</v>
      </c>
      <c r="D1010" s="5">
        <v>122.04</v>
      </c>
      <c r="E1010" s="5">
        <v>11.87</v>
      </c>
      <c r="F1010" s="5">
        <f>D1010*A1010/(A1011+D1010)</f>
        <v>10.712844428928195</v>
      </c>
      <c r="G1010" s="5">
        <f t="shared" si="67"/>
        <v>1.1571555710718044</v>
      </c>
      <c r="I1010" s="5">
        <f>D1010/(A1011+D1010)</f>
        <v>0.37082501609791829</v>
      </c>
      <c r="J1010" s="5">
        <f>-A1010*D1010/(A1011+D1010)^2</f>
        <v>-3.2551546278366046E-2</v>
      </c>
      <c r="L1010" s="14" t="s">
        <v>50</v>
      </c>
      <c r="N1010" s="14" t="s">
        <v>51</v>
      </c>
    </row>
    <row r="1011" spans="1:16" x14ac:dyDescent="0.45">
      <c r="A1011" s="5">
        <f>A996+N997</f>
        <v>207.06401052278173</v>
      </c>
      <c r="D1011" s="5">
        <v>172.74</v>
      </c>
      <c r="E1011" s="5">
        <v>14.452</v>
      </c>
      <c r="F1011" s="5">
        <f>D1011*A1010/(A1011+D1011)</f>
        <v>13.13920664041329</v>
      </c>
      <c r="G1011" s="5">
        <f t="shared" si="67"/>
        <v>1.3127933595867098</v>
      </c>
      <c r="I1011" s="5">
        <f>D1011/(A1011+D1011)</f>
        <v>0.45481352280148862</v>
      </c>
      <c r="J1011" s="5">
        <f>-A1010*D1011/(A1011+D1011)^2</f>
        <v>-3.4594702205297444E-2</v>
      </c>
      <c r="L1011" s="5">
        <f t="array" ref="L1011:L1012">MMULT(TRANSPOSE(I1007:J1014),G1007:G1014)</f>
        <v>-6.759066129083946E-4</v>
      </c>
      <c r="N1011" s="5">
        <f t="array" ref="N1011:N1012">MMULT(O1007:P1008,L1011:L1012)</f>
        <v>-5.230691579186761E-4</v>
      </c>
    </row>
    <row r="1012" spans="1:16" x14ac:dyDescent="0.45">
      <c r="D1012" s="5">
        <v>226.86</v>
      </c>
      <c r="E1012" s="5">
        <v>15.651</v>
      </c>
      <c r="F1012" s="5">
        <f>D1012*A1010/(A1011+D1012)</f>
        <v>15.103584158559135</v>
      </c>
      <c r="G1012" s="5">
        <f t="shared" si="67"/>
        <v>0.54741584144086453</v>
      </c>
      <c r="I1012" s="5">
        <f>D1012/(A1011+D1012)</f>
        <v>0.52281043339059363</v>
      </c>
      <c r="J1012" s="5">
        <f>-A1010*D1012/(A1011+D1012)^2</f>
        <v>-3.4806979545480059E-2</v>
      </c>
      <c r="L1012" s="5">
        <v>2.5597597951544648E-5</v>
      </c>
      <c r="N1012" s="5">
        <v>-6.7232447030564219E-3</v>
      </c>
    </row>
    <row r="1013" spans="1:16" x14ac:dyDescent="0.45">
      <c r="D1013" s="5">
        <v>282.10000000000002</v>
      </c>
      <c r="E1013" s="5">
        <v>16.388000000000002</v>
      </c>
      <c r="F1013" s="5">
        <f>D1013*A1010/(A1011+D1013)</f>
        <v>16.660359293655642</v>
      </c>
      <c r="G1013" s="5">
        <f t="shared" si="67"/>
        <v>-0.27235929365564004</v>
      </c>
      <c r="I1013" s="5">
        <f>D1013/(A1011+D1013)</f>
        <v>0.57669819105970765</v>
      </c>
      <c r="J1013" s="5">
        <f>-A1010*D1013/(A1011+D1013)^2</f>
        <v>-3.4058841074285709E-2</v>
      </c>
    </row>
    <row r="1014" spans="1:16" x14ac:dyDescent="0.45">
      <c r="D1014" s="5">
        <v>351.18</v>
      </c>
      <c r="E1014" s="5">
        <v>17.123000000000001</v>
      </c>
      <c r="F1014" s="5">
        <f>D1014*A1010/(A1011+D1014)</f>
        <v>18.173621393099861</v>
      </c>
      <c r="G1014" s="5">
        <f t="shared" si="67"/>
        <v>-1.0506213930998598</v>
      </c>
      <c r="I1014" s="5">
        <f>D1014/(A1011+D1014)</f>
        <v>0.62907974538074951</v>
      </c>
      <c r="J1014" s="5">
        <f>-A1010*D1014/(A1011+D1014)^2</f>
        <v>-3.2554977842181795E-2</v>
      </c>
    </row>
    <row r="1015" spans="1:16" x14ac:dyDescent="0.45">
      <c r="D1015" s="5">
        <v>427.38</v>
      </c>
      <c r="E1015" s="5">
        <v>17.756</v>
      </c>
      <c r="F1015" s="5">
        <f>D1015*A1010/(A1011+D1015)</f>
        <v>19.460619750804685</v>
      </c>
      <c r="G1015" s="5">
        <f t="shared" si="67"/>
        <v>-1.7046197508046852</v>
      </c>
      <c r="I1015" s="5">
        <f>D1015/(A1011+D1015)</f>
        <v>0.67362918226281143</v>
      </c>
      <c r="J1015" s="5">
        <f>-A1010*D1015/(A1011+D1015)^2</f>
        <v>-3.0673502197253216E-2</v>
      </c>
    </row>
    <row r="1016" spans="1:16" x14ac:dyDescent="0.45">
      <c r="D1016" s="5">
        <v>514.78</v>
      </c>
      <c r="E1016" s="5">
        <v>18.236000000000001</v>
      </c>
      <c r="F1016" s="5">
        <f>D1016*A1010/(A1011+D1016)</f>
        <v>20.60222292826284</v>
      </c>
      <c r="G1016" s="5">
        <f t="shared" si="67"/>
        <v>-2.3662229282628395</v>
      </c>
      <c r="I1016" s="5">
        <f>D1016/(A1011+D1016)</f>
        <v>0.71314576625382042</v>
      </c>
      <c r="J1016" s="5">
        <f>-A1010*D1016/(A1011+D1016)^2</f>
        <v>-2.8541101163036698E-2</v>
      </c>
    </row>
    <row r="1017" spans="1:16" x14ac:dyDescent="0.45">
      <c r="D1017" s="5">
        <v>574.02</v>
      </c>
      <c r="E1017" s="5">
        <v>18.923999999999999</v>
      </c>
      <c r="F1017" s="5">
        <f>D1017*A1010/(A1011+D1017)</f>
        <v>21.230736037421625</v>
      </c>
      <c r="G1017" s="5">
        <f t="shared" si="67"/>
        <v>-2.3067360374216257</v>
      </c>
      <c r="I1017" s="5">
        <f>D1017/(A1011+D1017)</f>
        <v>0.73490174202363556</v>
      </c>
      <c r="J1017" s="5">
        <f>-A1010*D1017/(A1011+D1017)^2</f>
        <v>-2.7181117205576692E-2</v>
      </c>
    </row>
    <row r="1018" spans="1:16" x14ac:dyDescent="0.45">
      <c r="D1018" s="5">
        <v>747.35</v>
      </c>
      <c r="E1018" s="5">
        <v>20.062000000000001</v>
      </c>
      <c r="F1018" s="5">
        <f>D1018*A1010/(A1011+D1018)</f>
        <v>22.621583744240453</v>
      </c>
      <c r="G1018" s="5">
        <f t="shared" si="67"/>
        <v>-2.5595837442404523</v>
      </c>
      <c r="I1018" s="5">
        <f>D1018/(A1011+D1018)</f>
        <v>0.78304592321589861</v>
      </c>
      <c r="J1018" s="5">
        <f>-A1010*D1018/(A1011+D1018)^2</f>
        <v>-2.3702065869558482E-2</v>
      </c>
    </row>
    <row r="1019" spans="1:16" x14ac:dyDescent="0.45">
      <c r="G1019" s="15">
        <f t="array" ref="G1019">SUM(G1007:G1018^2)</f>
        <v>32.740896582644453</v>
      </c>
    </row>
    <row r="1021" spans="1:16" ht="20.65" x14ac:dyDescent="0.55000000000000004">
      <c r="D1021" s="12" t="s">
        <v>1</v>
      </c>
      <c r="E1021" s="12" t="s">
        <v>0</v>
      </c>
      <c r="F1021" s="13" t="s">
        <v>39</v>
      </c>
      <c r="G1021" s="13" t="s">
        <v>47</v>
      </c>
      <c r="I1021" s="37" t="s">
        <v>45</v>
      </c>
      <c r="J1021" s="37"/>
      <c r="L1021" s="37" t="s">
        <v>48</v>
      </c>
      <c r="M1021" s="37"/>
      <c r="O1021" s="37" t="s">
        <v>49</v>
      </c>
      <c r="P1021" s="37"/>
    </row>
    <row r="1022" spans="1:16" x14ac:dyDescent="0.45">
      <c r="D1022" s="5">
        <v>14.13</v>
      </c>
      <c r="E1022" s="5">
        <v>0.08</v>
      </c>
      <c r="F1022" s="5">
        <f>D1022*A1025/(A1026+D1022)</f>
        <v>1.8454824096245319</v>
      </c>
      <c r="G1022" s="5">
        <f>(E1022-F1022)</f>
        <v>-1.7654824096245318</v>
      </c>
      <c r="I1022" s="5">
        <f>D1022/(A1026+D1022)</f>
        <v>6.3882514107764424E-2</v>
      </c>
      <c r="J1022" s="5">
        <f>-A1025*D1022/(A1026+D1022)^2</f>
        <v>-8.3435283841804837E-3</v>
      </c>
      <c r="L1022" s="5">
        <f t="array" ref="L1022:M1023">MMULT(TRANSPOSE(I1022:J1033),I1022:J1033)</f>
        <v>3.5676422585484553</v>
      </c>
      <c r="M1022" s="5">
        <v>-0.17702749188670577</v>
      </c>
      <c r="O1022" s="5">
        <f t="array" ref="O1022:P1023">MINVERSE(L1022:M1023)</f>
        <v>2.3647396965782264</v>
      </c>
      <c r="P1022" s="5">
        <v>42.007855349036873</v>
      </c>
    </row>
    <row r="1023" spans="1:16" x14ac:dyDescent="0.45">
      <c r="D1023" s="5">
        <v>44.09</v>
      </c>
      <c r="E1023" s="5">
        <v>2.9020000000000001</v>
      </c>
      <c r="F1023" s="5">
        <f>D1023*A1025/(A1026+D1023)</f>
        <v>5.0715360596554495</v>
      </c>
      <c r="G1023" s="5">
        <f t="shared" ref="G1023:G1033" si="68">(E1023-F1023)</f>
        <v>-2.1695360596554494</v>
      </c>
      <c r="I1023" s="5">
        <f>D1023/(A1026+D1023)</f>
        <v>0.17555435488810231</v>
      </c>
      <c r="J1023" s="5">
        <f>-A1025*D1023/(A1026+D1023)^2</f>
        <v>-2.0193473378193712E-2</v>
      </c>
      <c r="L1023" s="5">
        <v>-0.17702749188670577</v>
      </c>
      <c r="M1023" s="5">
        <v>9.9653727611631361E-3</v>
      </c>
      <c r="O1023" s="5">
        <v>42.007855349036866</v>
      </c>
      <c r="P1023" s="5">
        <v>846.58602083188305</v>
      </c>
    </row>
    <row r="1024" spans="1:16" x14ac:dyDescent="0.45">
      <c r="A1024" s="16" t="s">
        <v>46</v>
      </c>
      <c r="D1024" s="5">
        <v>75.25</v>
      </c>
      <c r="E1024" s="5">
        <v>7.6950000000000003</v>
      </c>
      <c r="F1024" s="5">
        <f>D1024*A1025/(A1026+D1024)</f>
        <v>7.7003829884430415</v>
      </c>
      <c r="G1024" s="5">
        <f t="shared" si="68"/>
        <v>-5.3829884430411923E-3</v>
      </c>
      <c r="I1024" s="5">
        <f>D1024/(A1026+D1024)</f>
        <v>0.26655351594192878</v>
      </c>
      <c r="J1024" s="5">
        <f>-A1025*D1024/(A1026+D1024)^2</f>
        <v>-2.7276600128490487E-2</v>
      </c>
    </row>
    <row r="1025" spans="1:16" ht="20.65" x14ac:dyDescent="0.55000000000000004">
      <c r="A1025" s="5">
        <f>A1010+N1011</f>
        <v>28.888694119197602</v>
      </c>
      <c r="D1025" s="5">
        <v>122.04</v>
      </c>
      <c r="E1025" s="5">
        <v>11.87</v>
      </c>
      <c r="F1025" s="5">
        <f>D1025*A1025/(A1026+D1025)</f>
        <v>10.712869314318763</v>
      </c>
      <c r="G1025" s="5">
        <f t="shared" si="68"/>
        <v>1.1571306856812367</v>
      </c>
      <c r="I1025" s="5">
        <f>D1025/(A1026+D1025)</f>
        <v>0.37083259181312961</v>
      </c>
      <c r="J1025" s="5">
        <f>-A1025*D1025/(A1026+D1025)^2</f>
        <v>-3.2552286902525165E-2</v>
      </c>
      <c r="L1025" s="14" t="s">
        <v>50</v>
      </c>
      <c r="N1025" s="14" t="s">
        <v>51</v>
      </c>
    </row>
    <row r="1026" spans="1:16" x14ac:dyDescent="0.45">
      <c r="A1026" s="5">
        <f>A1011+N1012</f>
        <v>207.05728727807866</v>
      </c>
      <c r="D1026" s="5">
        <v>172.74</v>
      </c>
      <c r="E1026" s="5">
        <v>14.452</v>
      </c>
      <c r="F1026" s="5">
        <f>D1026*A1025/(A1026+D1026)</f>
        <v>13.139201330041262</v>
      </c>
      <c r="G1026" s="5">
        <f t="shared" si="68"/>
        <v>1.3127986699587382</v>
      </c>
      <c r="I1026" s="5">
        <f>D1026/(A1026+D1026)</f>
        <v>0.45482157399803602</v>
      </c>
      <c r="J1026" s="5">
        <f>-A1025*D1026/(A1026+D1026)^2</f>
        <v>-3.4595300625254455E-2</v>
      </c>
      <c r="L1026" s="5">
        <f t="array" ref="L1026:L1027">MMULT(TRANSPOSE(I1022:J1029),G1022:G1029)</f>
        <v>-5.7176008859383121E-4</v>
      </c>
      <c r="N1026" s="5">
        <f t="array" ref="N1026:N1027">MMULT(O1022:P1023,L1026:L1027)</f>
        <v>-4.4245411920182701E-4</v>
      </c>
    </row>
    <row r="1027" spans="1:16" x14ac:dyDescent="0.45">
      <c r="D1027" s="5">
        <v>226.86</v>
      </c>
      <c r="E1027" s="5">
        <v>15.651</v>
      </c>
      <c r="F1027" s="5">
        <f>D1027*A1025/(A1026+D1027)</f>
        <v>15.103544707775598</v>
      </c>
      <c r="G1027" s="5">
        <f t="shared" si="68"/>
        <v>0.54745529222440226</v>
      </c>
      <c r="I1027" s="5">
        <f>D1027/(A1026+D1027)</f>
        <v>0.52281853397238665</v>
      </c>
      <c r="J1027" s="5">
        <f>-A1025*D1027/(A1026+D1027)^2</f>
        <v>-3.4807427937519335E-2</v>
      </c>
      <c r="L1027" s="5">
        <v>2.16533229715557E-5</v>
      </c>
      <c r="N1027" s="5">
        <v>-5.6870145637252199E-3</v>
      </c>
    </row>
    <row r="1028" spans="1:16" x14ac:dyDescent="0.45">
      <c r="D1028" s="5">
        <v>282.10000000000002</v>
      </c>
      <c r="E1028" s="5">
        <v>16.388000000000002</v>
      </c>
      <c r="F1028" s="5">
        <f>D1028*A1025/(A1026+D1028)</f>
        <v>16.66028662554254</v>
      </c>
      <c r="G1028" s="5">
        <f t="shared" si="68"/>
        <v>-0.27228662554253802</v>
      </c>
      <c r="I1028" s="5">
        <f>D1028/(A1026+D1028)</f>
        <v>0.57670611751436573</v>
      </c>
      <c r="J1028" s="5">
        <f>-A1025*D1028/(A1026+D1028)^2</f>
        <v>-3.4059160639819751E-2</v>
      </c>
    </row>
    <row r="1029" spans="1:16" x14ac:dyDescent="0.45">
      <c r="D1029" s="5">
        <v>351.18</v>
      </c>
      <c r="E1029" s="5">
        <v>17.123000000000001</v>
      </c>
      <c r="F1029" s="5">
        <f>D1029*A1025/(A1026+D1029)</f>
        <v>18.173511214642581</v>
      </c>
      <c r="G1029" s="5">
        <f t="shared" si="68"/>
        <v>-1.0505112146425795</v>
      </c>
      <c r="I1029" s="5">
        <f>D1029/(A1026+D1029)</f>
        <v>0.62908732183105542</v>
      </c>
      <c r="J1029" s="5">
        <f>-A1025*D1029/(A1026+D1029)^2</f>
        <v>-3.2555172556199538E-2</v>
      </c>
    </row>
    <row r="1030" spans="1:16" x14ac:dyDescent="0.45">
      <c r="D1030" s="5">
        <v>427.38</v>
      </c>
      <c r="E1030" s="5">
        <v>17.756</v>
      </c>
      <c r="F1030" s="5">
        <f>D1030*A1025/(A1026+D1030)</f>
        <v>19.460473620068186</v>
      </c>
      <c r="G1030" s="5">
        <f t="shared" si="68"/>
        <v>-1.7044736200681854</v>
      </c>
      <c r="I1030" s="5">
        <f>D1030/(A1026+D1030)</f>
        <v>0.6736363208309919</v>
      </c>
      <c r="J1030" s="5">
        <f>-A1025*D1030/(A1026+D1030)^2</f>
        <v>-3.0673596918553297E-2</v>
      </c>
    </row>
    <row r="1031" spans="1:16" x14ac:dyDescent="0.45">
      <c r="D1031" s="5">
        <v>514.78</v>
      </c>
      <c r="E1031" s="5">
        <v>18.236000000000001</v>
      </c>
      <c r="F1031" s="5">
        <f>D1031*A1025/(A1026+D1031)</f>
        <v>20.602041790827514</v>
      </c>
      <c r="G1031" s="5">
        <f t="shared" si="68"/>
        <v>-2.3660417908275129</v>
      </c>
      <c r="I1031" s="5">
        <f>D1031/(A1026+D1031)</f>
        <v>0.71315240854506801</v>
      </c>
      <c r="J1031" s="5">
        <f>-A1025*D1031/(A1026+D1031)^2</f>
        <v>-2.8541116057490164E-2</v>
      </c>
    </row>
    <row r="1032" spans="1:16" x14ac:dyDescent="0.45">
      <c r="D1032" s="5">
        <v>574.02</v>
      </c>
      <c r="E1032" s="5">
        <v>18.923999999999999</v>
      </c>
      <c r="F1032" s="5">
        <f>D1032*A1025/(A1026+D1032)</f>
        <v>21.230534376552736</v>
      </c>
      <c r="G1032" s="5">
        <f t="shared" si="68"/>
        <v>-2.3065343765527366</v>
      </c>
      <c r="I1032" s="5">
        <f>D1032/(A1026+D1032)</f>
        <v>0.7349080678051233</v>
      </c>
      <c r="J1032" s="5">
        <f>-A1025*D1032/(A1026+D1032)^2</f>
        <v>-2.7181092988297656E-2</v>
      </c>
    </row>
    <row r="1033" spans="1:16" x14ac:dyDescent="0.45">
      <c r="D1033" s="5">
        <v>747.35</v>
      </c>
      <c r="E1033" s="5">
        <v>20.062000000000001</v>
      </c>
      <c r="F1033" s="5">
        <f>D1033*A1025/(A1026+D1033)</f>
        <v>22.621333510094853</v>
      </c>
      <c r="G1033" s="5">
        <f t="shared" si="68"/>
        <v>-2.5593335100948522</v>
      </c>
      <c r="I1033" s="5">
        <f>D1033/(A1026+D1033)</f>
        <v>0.78305143931937526</v>
      </c>
      <c r="J1033" s="5">
        <f>-A1025*D1033/(A1026+D1033)^2</f>
        <v>-2.3701970648830388E-2</v>
      </c>
    </row>
    <row r="1034" spans="1:16" x14ac:dyDescent="0.45">
      <c r="G1034" s="15">
        <f t="array" ref="G1034">SUM(G1022:G1033^2)</f>
        <v>32.737329640082315</v>
      </c>
    </row>
    <row r="1036" spans="1:16" ht="20.65" x14ac:dyDescent="0.55000000000000004">
      <c r="D1036" s="12" t="s">
        <v>1</v>
      </c>
      <c r="E1036" s="12" t="s">
        <v>0</v>
      </c>
      <c r="F1036" s="13" t="s">
        <v>39</v>
      </c>
      <c r="G1036" s="13" t="s">
        <v>47</v>
      </c>
      <c r="I1036" s="37" t="s">
        <v>45</v>
      </c>
      <c r="J1036" s="37"/>
      <c r="L1036" s="37" t="s">
        <v>48</v>
      </c>
      <c r="M1036" s="37"/>
      <c r="O1036" s="37" t="s">
        <v>49</v>
      </c>
      <c r="P1036" s="37"/>
    </row>
    <row r="1037" spans="1:16" x14ac:dyDescent="0.45">
      <c r="D1037" s="5">
        <v>14.13</v>
      </c>
      <c r="E1037" s="5">
        <v>0.08</v>
      </c>
      <c r="F1037" s="5">
        <f>D1037*A1040/(A1041+D1037)</f>
        <v>1.8455015948037294</v>
      </c>
      <c r="G1037" s="5">
        <f>(E1037-F1037)</f>
        <v>-1.7655015948037294</v>
      </c>
      <c r="I1037" s="5">
        <f>D1037/(A1041+D1037)</f>
        <v>6.388415665301983E-2</v>
      </c>
      <c r="J1037" s="5">
        <f>-A1040*D1037/(A1041+D1037)^2</f>
        <v>-8.343829652217933E-3</v>
      </c>
      <c r="L1037" s="5">
        <f t="array" ref="L1037:M1038">MMULT(TRANSPOSE(I1037:J1048),I1037:J1048)</f>
        <v>3.5677119588025175</v>
      </c>
      <c r="M1037" s="5">
        <v>-0.17703066595929029</v>
      </c>
      <c r="O1037" s="5">
        <f t="array" ref="O1037:P1038">MINVERSE(L1037:M1038)</f>
        <v>2.3646299273428339</v>
      </c>
      <c r="P1037" s="5">
        <v>42.005821023310169</v>
      </c>
    </row>
    <row r="1038" spans="1:16" x14ac:dyDescent="0.45">
      <c r="D1038" s="5">
        <v>44.09</v>
      </c>
      <c r="E1038" s="5">
        <v>2.9020000000000001</v>
      </c>
      <c r="F1038" s="5">
        <f>D1038*A1040/(A1041+D1038)</f>
        <v>5.0715732263267874</v>
      </c>
      <c r="G1038" s="5">
        <f t="shared" ref="G1038:G1048" si="69">(E1038-F1038)</f>
        <v>-2.1695732263267873</v>
      </c>
      <c r="I1038" s="5">
        <f>D1038/(A1041+D1038)</f>
        <v>0.17555833025567155</v>
      </c>
      <c r="J1038" s="5">
        <f>-A1040*D1038/(A1041+D1038)^2</f>
        <v>-2.0194078643304598E-2</v>
      </c>
      <c r="L1038" s="5">
        <v>-0.17703066595929029</v>
      </c>
      <c r="M1038" s="5">
        <v>9.9655714514536187E-3</v>
      </c>
      <c r="O1038" s="5">
        <v>42.005821023310176</v>
      </c>
      <c r="P1038" s="5">
        <v>846.5463833178178</v>
      </c>
    </row>
    <row r="1039" spans="1:16" x14ac:dyDescent="0.45">
      <c r="A1039" s="16" t="s">
        <v>46</v>
      </c>
      <c r="D1039" s="5">
        <v>75.25</v>
      </c>
      <c r="E1039" s="5">
        <v>7.6950000000000003</v>
      </c>
      <c r="F1039" s="5">
        <f>D1039*A1040/(A1041+D1039)</f>
        <v>7.700420173913197</v>
      </c>
      <c r="G1039" s="5">
        <f t="shared" si="69"/>
        <v>-5.420173913196713E-3</v>
      </c>
      <c r="I1039" s="5">
        <f>D1039/(A1041+D1039)</f>
        <v>0.26655888570861003</v>
      </c>
      <c r="J1039" s="5">
        <f>-A1040*D1039/(A1041+D1039)^2</f>
        <v>-2.727728134280934E-2</v>
      </c>
    </row>
    <row r="1040" spans="1:16" ht="20.65" x14ac:dyDescent="0.55000000000000004">
      <c r="A1040" s="5">
        <f>A1025+N1026</f>
        <v>28.8882516650784</v>
      </c>
      <c r="D1040" s="5">
        <v>122.04</v>
      </c>
      <c r="E1040" s="5">
        <v>11.87</v>
      </c>
      <c r="F1040" s="5">
        <f>D1040*A1040/(A1041+D1040)</f>
        <v>10.712890363604425</v>
      </c>
      <c r="G1040" s="5">
        <f t="shared" si="69"/>
        <v>1.1571096363955746</v>
      </c>
      <c r="I1040" s="5">
        <f>D1040/(A1041+D1040)</f>
        <v>0.37083900015156385</v>
      </c>
      <c r="J1040" s="5">
        <f>-A1040*D1040/(A1041+D1040)^2</f>
        <v>-3.2552913398659358E-2</v>
      </c>
      <c r="L1040" s="14" t="s">
        <v>50</v>
      </c>
      <c r="N1040" s="14" t="s">
        <v>51</v>
      </c>
    </row>
    <row r="1041" spans="1:16" x14ac:dyDescent="0.45">
      <c r="A1041" s="5">
        <f>A1026+N1027</f>
        <v>207.05160026351493</v>
      </c>
      <c r="D1041" s="5">
        <v>172.74</v>
      </c>
      <c r="E1041" s="5">
        <v>14.452</v>
      </c>
      <c r="F1041" s="5">
        <f>D1041*A1040/(A1041+D1041)</f>
        <v>13.139196836273547</v>
      </c>
      <c r="G1041" s="5">
        <f t="shared" si="69"/>
        <v>1.3128031637264534</v>
      </c>
      <c r="I1041" s="5">
        <f>D1041/(A1041+D1041)</f>
        <v>0.45482838451441771</v>
      </c>
      <c r="J1041" s="5">
        <f>-A1040*D1041/(A1041+D1041)^2</f>
        <v>-3.459580682447172E-2</v>
      </c>
      <c r="L1041" s="5">
        <f t="array" ref="L1041:L1042">MMULT(TRANSPOSE(I1037:J1044),G1037:G1044)</f>
        <v>-4.8365663104654733E-4</v>
      </c>
      <c r="N1041" s="5">
        <f t="array" ref="N1041:N1042">MMULT(O1037:P1038,L1041:L1042)</f>
        <v>-3.7426250240569375E-4</v>
      </c>
    </row>
    <row r="1042" spans="1:16" x14ac:dyDescent="0.45">
      <c r="D1042" s="5">
        <v>226.86</v>
      </c>
      <c r="E1042" s="5">
        <v>15.651</v>
      </c>
      <c r="F1042" s="5">
        <f>D1042*A1040/(A1041+D1042)</f>
        <v>15.103511334473852</v>
      </c>
      <c r="G1042" s="5">
        <f t="shared" si="69"/>
        <v>0.5474886655261475</v>
      </c>
      <c r="I1042" s="5">
        <f>D1042/(A1041+D1042)</f>
        <v>0.52282538623587771</v>
      </c>
      <c r="J1042" s="5">
        <f>-A1040*D1042/(A1041+D1042)^2</f>
        <v>-3.4807807224562497E-2</v>
      </c>
      <c r="L1042" s="5">
        <v>1.8316662385858828E-5</v>
      </c>
      <c r="N1042" s="5">
        <v>-4.8104895832761282E-3</v>
      </c>
    </row>
    <row r="1043" spans="1:16" x14ac:dyDescent="0.45">
      <c r="D1043" s="5">
        <v>282.10000000000002</v>
      </c>
      <c r="E1043" s="5">
        <v>16.388000000000002</v>
      </c>
      <c r="F1043" s="5">
        <f>D1043*A1040/(A1041+D1043)</f>
        <v>16.660225153773183</v>
      </c>
      <c r="G1043" s="5">
        <f t="shared" si="69"/>
        <v>-0.27222515377318146</v>
      </c>
      <c r="I1043" s="5">
        <f>D1043/(A1041+D1043)</f>
        <v>0.57671282246245859</v>
      </c>
      <c r="J1043" s="5">
        <f>-A1040*D1043/(A1041+D1043)^2</f>
        <v>-3.4059430951054868E-2</v>
      </c>
    </row>
    <row r="1044" spans="1:16" x14ac:dyDescent="0.45">
      <c r="D1044" s="5">
        <v>351.18</v>
      </c>
      <c r="E1044" s="5">
        <v>17.123000000000001</v>
      </c>
      <c r="F1044" s="5">
        <f>D1044*A1040/(A1041+D1044)</f>
        <v>18.173418013156667</v>
      </c>
      <c r="G1044" s="5">
        <f t="shared" si="69"/>
        <v>-1.0504180131566656</v>
      </c>
      <c r="I1044" s="5">
        <f>D1044/(A1041+D1044)</f>
        <v>0.62909373069210772</v>
      </c>
      <c r="J1044" s="5">
        <f>-A1040*D1044/(A1041+D1044)^2</f>
        <v>-3.2555337255321719E-2</v>
      </c>
    </row>
    <row r="1045" spans="1:16" x14ac:dyDescent="0.45">
      <c r="D1045" s="5">
        <v>427.38</v>
      </c>
      <c r="E1045" s="5">
        <v>17.756</v>
      </c>
      <c r="F1045" s="5">
        <f>D1045*A1040/(A1041+D1045)</f>
        <v>19.460350006987536</v>
      </c>
      <c r="G1045" s="5">
        <f t="shared" si="69"/>
        <v>-1.7043500069875357</v>
      </c>
      <c r="I1045" s="5">
        <f>D1045/(A1041+D1045)</f>
        <v>0.67364235927479832</v>
      </c>
      <c r="J1045" s="5">
        <f>-A1040*D1045/(A1041+D1045)^2</f>
        <v>-3.0673677034536998E-2</v>
      </c>
    </row>
    <row r="1046" spans="1:16" x14ac:dyDescent="0.45">
      <c r="D1046" s="5">
        <v>514.78</v>
      </c>
      <c r="E1046" s="5">
        <v>18.236000000000001</v>
      </c>
      <c r="F1046" s="5">
        <f>D1046*A1040/(A1041+D1046)</f>
        <v>20.601888566142232</v>
      </c>
      <c r="G1046" s="5">
        <f t="shared" si="69"/>
        <v>-2.3658885661422318</v>
      </c>
      <c r="I1046" s="5">
        <f>D1046/(A1041+D1046)</f>
        <v>0.71315802717984667</v>
      </c>
      <c r="J1046" s="5">
        <f>-A1040*D1046/(A1041+D1046)^2</f>
        <v>-2.8541128649149216E-2</v>
      </c>
    </row>
    <row r="1047" spans="1:16" x14ac:dyDescent="0.45">
      <c r="D1047" s="5">
        <v>574.02</v>
      </c>
      <c r="E1047" s="5">
        <v>18.923999999999999</v>
      </c>
      <c r="F1047" s="5">
        <f>D1047*A1040/(A1041+D1047)</f>
        <v>21.230363791480556</v>
      </c>
      <c r="G1047" s="5">
        <f t="shared" si="69"/>
        <v>-2.3063637914805568</v>
      </c>
      <c r="I1047" s="5">
        <f>D1047/(A1041+D1047)</f>
        <v>0.73491341870110161</v>
      </c>
      <c r="J1047" s="5">
        <f>-A1040*D1047/(A1041+D1047)^2</f>
        <v>-2.7181072496193608E-2</v>
      </c>
    </row>
    <row r="1048" spans="1:16" x14ac:dyDescent="0.45">
      <c r="D1048" s="5">
        <v>747.35</v>
      </c>
      <c r="E1048" s="5">
        <v>20.062000000000001</v>
      </c>
      <c r="F1048" s="5">
        <f>D1048*A1040/(A1041+D1048)</f>
        <v>22.621121837950959</v>
      </c>
      <c r="G1048" s="5">
        <f t="shared" si="69"/>
        <v>-2.5591218379509577</v>
      </c>
      <c r="I1048" s="5">
        <f>D1048/(A1041+D1048)</f>
        <v>0.78305610530583036</v>
      </c>
      <c r="J1048" s="5">
        <f>-A1040*D1048/(A1041+D1048)^2</f>
        <v>-2.3701890097109182E-2</v>
      </c>
    </row>
    <row r="1049" spans="1:16" x14ac:dyDescent="0.45">
      <c r="G1049" s="15">
        <f t="array" ref="G1049">SUM(G1037:G1048^2)</f>
        <v>32.734312650704915</v>
      </c>
    </row>
    <row r="1051" spans="1:16" ht="20.65" x14ac:dyDescent="0.55000000000000004">
      <c r="D1051" s="12" t="s">
        <v>1</v>
      </c>
      <c r="E1051" s="12" t="s">
        <v>0</v>
      </c>
      <c r="F1051" s="13" t="s">
        <v>39</v>
      </c>
      <c r="G1051" s="13" t="s">
        <v>47</v>
      </c>
      <c r="I1051" s="37" t="s">
        <v>45</v>
      </c>
      <c r="J1051" s="37"/>
      <c r="L1051" s="37" t="s">
        <v>48</v>
      </c>
      <c r="M1051" s="37"/>
      <c r="O1051" s="37" t="s">
        <v>49</v>
      </c>
      <c r="P1051" s="37"/>
    </row>
    <row r="1052" spans="1:16" x14ac:dyDescent="0.45">
      <c r="D1052" s="5">
        <v>14.13</v>
      </c>
      <c r="E1052" s="5">
        <v>0.08</v>
      </c>
      <c r="F1052" s="5">
        <f>D1052*A1055/(A1056+D1052)</f>
        <v>1.8455178236179846</v>
      </c>
      <c r="G1052" s="5">
        <f>(E1052-F1052)</f>
        <v>-1.7655178236179845</v>
      </c>
      <c r="I1052" s="5">
        <f>D1052/(A1056+D1052)</f>
        <v>6.3885546102927432E-2</v>
      </c>
      <c r="J1052" s="5">
        <f>-A1055*D1052/(A1056+D1052)^2</f>
        <v>-8.3440845013815334E-3</v>
      </c>
      <c r="L1052" s="5">
        <f t="array" ref="L1052:M1053">MMULT(TRANSPOSE(I1052:J1063),I1052:J1063)</f>
        <v>3.5677709181441131</v>
      </c>
      <c r="M1052" s="5">
        <v>-0.17703335089524952</v>
      </c>
      <c r="O1052" s="5">
        <f t="array" ref="O1052:P1053">MINVERSE(L1052:M1053)</f>
        <v>2.3645370791499198</v>
      </c>
      <c r="P1052" s="5">
        <v>42.004100291048879</v>
      </c>
    </row>
    <row r="1053" spans="1:16" x14ac:dyDescent="0.45">
      <c r="D1053" s="5">
        <v>44.09</v>
      </c>
      <c r="E1053" s="5">
        <v>2.9020000000000001</v>
      </c>
      <c r="F1053" s="5">
        <f>D1053*A1055/(A1056+D1053)</f>
        <v>5.0716046654339451</v>
      </c>
      <c r="G1053" s="5">
        <f t="shared" ref="G1053:G1063" si="70">(E1053-F1053)</f>
        <v>-2.1696046654339449</v>
      </c>
      <c r="I1053" s="5">
        <f>D1053/(A1056+D1053)</f>
        <v>0.17556169305058389</v>
      </c>
      <c r="J1053" s="5">
        <f>-A1055*D1053/(A1056+D1053)^2</f>
        <v>-2.0194590645198986E-2</v>
      </c>
      <c r="L1053" s="5">
        <v>-0.17703335089524952</v>
      </c>
      <c r="M1053" s="5">
        <v>9.9657395239383505E-3</v>
      </c>
      <c r="O1053" s="5">
        <v>42.004100291048879</v>
      </c>
      <c r="P1053" s="5">
        <v>846.51285593009811</v>
      </c>
    </row>
    <row r="1054" spans="1:16" x14ac:dyDescent="0.45">
      <c r="A1054" s="16" t="s">
        <v>46</v>
      </c>
      <c r="D1054" s="5">
        <v>75.25</v>
      </c>
      <c r="E1054" s="5">
        <v>7.6950000000000003</v>
      </c>
      <c r="F1054" s="5">
        <f>D1054*A1055/(A1056+D1054)</f>
        <v>7.700451628531348</v>
      </c>
      <c r="G1054" s="5">
        <f t="shared" si="70"/>
        <v>-5.4516285313477297E-3</v>
      </c>
      <c r="I1054" s="5">
        <f>D1054/(A1056+D1054)</f>
        <v>0.26656342801581823</v>
      </c>
      <c r="J1054" s="5">
        <f>-A1055*D1054/(A1056+D1054)^2</f>
        <v>-2.7277857586329651E-2</v>
      </c>
    </row>
    <row r="1055" spans="1:16" ht="20.65" x14ac:dyDescent="0.55000000000000004">
      <c r="A1055" s="5">
        <f>A1040+N1041</f>
        <v>28.887877402575995</v>
      </c>
      <c r="D1055" s="5">
        <v>122.04</v>
      </c>
      <c r="E1055" s="5">
        <v>11.87</v>
      </c>
      <c r="F1055" s="5">
        <f>D1055*A1055/(A1056+D1055)</f>
        <v>10.712908168183304</v>
      </c>
      <c r="G1055" s="5">
        <f t="shared" si="70"/>
        <v>1.1570918318166949</v>
      </c>
      <c r="I1055" s="5">
        <f>D1055/(A1056+D1055)</f>
        <v>0.37084442096213033</v>
      </c>
      <c r="J1055" s="5">
        <f>-A1055*D1055/(A1056+D1055)^2</f>
        <v>-3.2553443350134492E-2</v>
      </c>
      <c r="L1055" s="14" t="s">
        <v>50</v>
      </c>
      <c r="N1055" s="14" t="s">
        <v>51</v>
      </c>
    </row>
    <row r="1056" spans="1:16" x14ac:dyDescent="0.45">
      <c r="A1056" s="5">
        <f>A1041+N1042</f>
        <v>207.04678977393166</v>
      </c>
      <c r="D1056" s="5">
        <v>172.74</v>
      </c>
      <c r="E1056" s="5">
        <v>14.452</v>
      </c>
      <c r="F1056" s="5">
        <f>D1056*A1055/(A1056+D1056)</f>
        <v>13.139193033784386</v>
      </c>
      <c r="G1056" s="5">
        <f t="shared" si="70"/>
        <v>1.3128069662156143</v>
      </c>
      <c r="I1056" s="5">
        <f>D1056/(A1056+D1056)</f>
        <v>0.45483414550259527</v>
      </c>
      <c r="J1056" s="5">
        <f>-A1055*D1056/(A1056+D1056)^2</f>
        <v>-3.4596235012822586E-2</v>
      </c>
      <c r="L1056" s="5">
        <f t="array" ref="L1056:L1057">MMULT(TRANSPOSE(I1052:J1059),G1052:G1059)</f>
        <v>-4.0912612819787864E-4</v>
      </c>
      <c r="N1056" s="5">
        <f t="array" ref="N1056:N1057">MMULT(O1052:P1053,L1056:L1057)</f>
        <v>-3.1658001756362602E-4</v>
      </c>
    </row>
    <row r="1057" spans="1:16" x14ac:dyDescent="0.45">
      <c r="D1057" s="5">
        <v>226.86</v>
      </c>
      <c r="E1057" s="5">
        <v>15.651</v>
      </c>
      <c r="F1057" s="5">
        <f>D1057*A1055/(A1056+D1057)</f>
        <v>15.103483102817567</v>
      </c>
      <c r="G1057" s="5">
        <f t="shared" si="70"/>
        <v>0.54751689718243313</v>
      </c>
      <c r="I1057" s="5">
        <f>D1057/(A1056+D1057)</f>
        <v>0.5228311825177836</v>
      </c>
      <c r="J1057" s="5">
        <f>-A1055*D1057/(A1056+D1057)^2</f>
        <v>-3.4808128055996958E-2</v>
      </c>
      <c r="L1057" s="5">
        <v>1.5494056011193524E-5</v>
      </c>
      <c r="N1057" s="5">
        <v>-4.06905731653588E-3</v>
      </c>
    </row>
    <row r="1058" spans="1:16" x14ac:dyDescent="0.45">
      <c r="D1058" s="5">
        <v>282.10000000000002</v>
      </c>
      <c r="E1058" s="5">
        <v>16.388000000000002</v>
      </c>
      <c r="F1058" s="5">
        <f>D1058*A1055/(A1056+D1058)</f>
        <v>16.660173153815496</v>
      </c>
      <c r="G1058" s="5">
        <f t="shared" si="70"/>
        <v>-0.27217315381549412</v>
      </c>
      <c r="I1058" s="5">
        <f>D1058/(A1056+D1058)</f>
        <v>0.57671849411580067</v>
      </c>
      <c r="J1058" s="5">
        <f>-A1055*D1058/(A1056+D1058)^2</f>
        <v>-3.4059659599351158E-2</v>
      </c>
    </row>
    <row r="1059" spans="1:16" x14ac:dyDescent="0.45">
      <c r="D1059" s="5">
        <v>351.18</v>
      </c>
      <c r="E1059" s="5">
        <v>17.123000000000001</v>
      </c>
      <c r="F1059" s="5">
        <f>D1059*A1055/(A1056+D1059)</f>
        <v>18.173339173394123</v>
      </c>
      <c r="G1059" s="5">
        <f t="shared" si="70"/>
        <v>-1.0503391733941214</v>
      </c>
      <c r="I1059" s="5">
        <f>D1059/(A1056+D1059)</f>
        <v>0.62909915187377419</v>
      </c>
      <c r="J1059" s="5">
        <f>-A1055*D1059/(A1056+D1059)^2</f>
        <v>-3.2555476566708465E-2</v>
      </c>
    </row>
    <row r="1060" spans="1:16" x14ac:dyDescent="0.45">
      <c r="D1060" s="5">
        <v>427.38</v>
      </c>
      <c r="E1060" s="5">
        <v>17.756</v>
      </c>
      <c r="F1060" s="5">
        <f>D1060*A1055/(A1056+D1060)</f>
        <v>19.460245442523437</v>
      </c>
      <c r="G1060" s="5">
        <f t="shared" si="70"/>
        <v>-1.7042454425234368</v>
      </c>
      <c r="I1060" s="5">
        <f>D1060/(A1056+D1060)</f>
        <v>0.67364746711325096</v>
      </c>
      <c r="J1060" s="5">
        <f>-A1055*D1060/(A1056+D1060)^2</f>
        <v>-3.0673744797973933E-2</v>
      </c>
    </row>
    <row r="1061" spans="1:16" x14ac:dyDescent="0.45">
      <c r="D1061" s="5">
        <v>514.78</v>
      </c>
      <c r="E1061" s="5">
        <v>18.236000000000001</v>
      </c>
      <c r="F1061" s="5">
        <f>D1061*A1055/(A1056+D1061)</f>
        <v>20.601758953772656</v>
      </c>
      <c r="G1061" s="5">
        <f t="shared" si="70"/>
        <v>-2.3657589537726551</v>
      </c>
      <c r="I1061" s="5">
        <f>D1061/(A1056+D1061)</f>
        <v>0.71316277989796351</v>
      </c>
      <c r="J1061" s="5">
        <f>-A1055*D1061/(A1056+D1061)^2</f>
        <v>-2.8541139294961475E-2</v>
      </c>
    </row>
    <row r="1062" spans="1:16" x14ac:dyDescent="0.45">
      <c r="D1062" s="5">
        <v>574.02</v>
      </c>
      <c r="E1062" s="5">
        <v>18.923999999999999</v>
      </c>
      <c r="F1062" s="5">
        <f>D1062*A1055/(A1056+D1062)</f>
        <v>21.230219494322824</v>
      </c>
      <c r="G1062" s="5">
        <f t="shared" si="70"/>
        <v>-2.3062194943228249</v>
      </c>
      <c r="I1062" s="5">
        <f>D1062/(A1056+D1062)</f>
        <v>0.7349179449380272</v>
      </c>
      <c r="J1062" s="5">
        <f>-A1055*D1062/(A1056+D1062)^2</f>
        <v>-2.7181055157226186E-2</v>
      </c>
    </row>
    <row r="1063" spans="1:16" x14ac:dyDescent="0.45">
      <c r="D1063" s="5">
        <v>747.35</v>
      </c>
      <c r="E1063" s="5">
        <v>20.062000000000001</v>
      </c>
      <c r="F1063" s="5">
        <f>D1063*A1055/(A1056+D1063)</f>
        <v>22.620942786206403</v>
      </c>
      <c r="G1063" s="5">
        <f t="shared" si="70"/>
        <v>-2.5589427862064014</v>
      </c>
      <c r="I1063" s="5">
        <f>D1063/(A1056+D1063)</f>
        <v>0.78306005217916241</v>
      </c>
      <c r="J1063" s="5">
        <f>-A1055*D1063/(A1056+D1063)^2</f>
        <v>-2.3701821955587923E-2</v>
      </c>
    </row>
    <row r="1064" spans="1:16" x14ac:dyDescent="0.45">
      <c r="G1064" s="15">
        <f t="array" ref="G1064">SUM(G1052:G1063^2)</f>
        <v>32.731760800154518</v>
      </c>
    </row>
    <row r="1066" spans="1:16" ht="20.65" x14ac:dyDescent="0.55000000000000004">
      <c r="D1066" s="12" t="s">
        <v>1</v>
      </c>
      <c r="E1066" s="12" t="s">
        <v>0</v>
      </c>
      <c r="F1066" s="13" t="s">
        <v>39</v>
      </c>
      <c r="G1066" s="13" t="s">
        <v>47</v>
      </c>
      <c r="I1066" s="37" t="s">
        <v>45</v>
      </c>
      <c r="J1066" s="37"/>
      <c r="L1066" s="37" t="s">
        <v>48</v>
      </c>
      <c r="M1066" s="37"/>
      <c r="O1066" s="37" t="s">
        <v>49</v>
      </c>
      <c r="P1066" s="37"/>
    </row>
    <row r="1067" spans="1:16" x14ac:dyDescent="0.45">
      <c r="D1067" s="5">
        <v>14.13</v>
      </c>
      <c r="E1067" s="5">
        <v>0.08</v>
      </c>
      <c r="F1067" s="5">
        <f>D1067*A1070/(A1071+D1067)</f>
        <v>1.8455315515413242</v>
      </c>
      <c r="G1067" s="5">
        <f>(E1067-F1067)</f>
        <v>-1.7655315515413241</v>
      </c>
      <c r="I1067" s="5">
        <f>D1067/(A1071+D1067)</f>
        <v>6.3886721446559103E-2</v>
      </c>
      <c r="J1067" s="5">
        <f>-A1070*D1067/(A1071+D1067)^2</f>
        <v>-8.3443000816812874E-3</v>
      </c>
      <c r="L1067" s="5">
        <f t="array" ref="L1067:M1068">MMULT(TRANSPOSE(I1067:J1078),I1067:J1078)</f>
        <v>3.5678207914809219</v>
      </c>
      <c r="M1067" s="5">
        <v>-0.17703562206046808</v>
      </c>
      <c r="O1067" s="5">
        <f t="array" ref="O1067:P1068">MINVERSE(L1067:M1068)</f>
        <v>2.3644585433392651</v>
      </c>
      <c r="P1067" s="5">
        <v>42.002644806595498</v>
      </c>
    </row>
    <row r="1068" spans="1:16" x14ac:dyDescent="0.45">
      <c r="D1068" s="5">
        <v>44.09</v>
      </c>
      <c r="E1068" s="5">
        <v>2.9020000000000001</v>
      </c>
      <c r="F1068" s="5">
        <f>D1068*A1070/(A1071+D1068)</f>
        <v>5.0716312594877868</v>
      </c>
      <c r="G1068" s="5">
        <f t="shared" ref="G1068:G1078" si="71">(E1068-F1068)</f>
        <v>-2.1696312594877867</v>
      </c>
      <c r="I1068" s="5">
        <f>D1068/(A1071+D1068)</f>
        <v>0.17556453764442881</v>
      </c>
      <c r="J1068" s="5">
        <f>-A1070*D1068/(A1071+D1068)^2</f>
        <v>-2.0195023750850655E-2</v>
      </c>
      <c r="L1068" s="5">
        <v>-0.17703562206046808</v>
      </c>
      <c r="M1068" s="5">
        <v>9.965881695871804E-3</v>
      </c>
      <c r="O1068" s="5">
        <v>42.002644806595505</v>
      </c>
      <c r="P1068" s="5">
        <v>846.48449670188018</v>
      </c>
    </row>
    <row r="1069" spans="1:16" x14ac:dyDescent="0.45">
      <c r="A1069" s="16" t="s">
        <v>46</v>
      </c>
      <c r="D1069" s="5">
        <v>75.25</v>
      </c>
      <c r="E1069" s="5">
        <v>7.6950000000000003</v>
      </c>
      <c r="F1069" s="5">
        <f>D1069*A1070/(A1071+D1069)</f>
        <v>7.7004782354261314</v>
      </c>
      <c r="G1069" s="5">
        <f t="shared" si="71"/>
        <v>-5.4782354261311283E-3</v>
      </c>
      <c r="I1069" s="5">
        <f>D1069/(A1071+D1069)</f>
        <v>0.26656727034609273</v>
      </c>
      <c r="J1069" s="5">
        <f>-A1070*D1069/(A1071+D1069)^2</f>
        <v>-2.7278345030924127E-2</v>
      </c>
    </row>
    <row r="1070" spans="1:16" ht="20.65" x14ac:dyDescent="0.55000000000000004">
      <c r="A1070" s="5">
        <f>A1055+N1056</f>
        <v>28.887560822558431</v>
      </c>
      <c r="D1070" s="5">
        <v>122.04</v>
      </c>
      <c r="E1070" s="5">
        <v>11.87</v>
      </c>
      <c r="F1070" s="5">
        <f>D1070*A1070/(A1071+D1070)</f>
        <v>10.712923228263058</v>
      </c>
      <c r="G1070" s="5">
        <f t="shared" si="71"/>
        <v>1.157076771736941</v>
      </c>
      <c r="I1070" s="5">
        <f>D1070/(A1071+D1070)</f>
        <v>0.37084900639645857</v>
      </c>
      <c r="J1070" s="5">
        <f>-A1070*D1070/(A1071+D1070)^2</f>
        <v>-3.2553891632275449E-2</v>
      </c>
      <c r="L1070" s="14" t="s">
        <v>50</v>
      </c>
      <c r="N1070" s="14" t="s">
        <v>51</v>
      </c>
    </row>
    <row r="1071" spans="1:16" x14ac:dyDescent="0.45">
      <c r="A1071" s="5">
        <f>A1056+N1057</f>
        <v>207.04272071661512</v>
      </c>
      <c r="D1071" s="5">
        <v>172.74</v>
      </c>
      <c r="E1071" s="5">
        <v>14.452</v>
      </c>
      <c r="F1071" s="5">
        <f>D1071*A1070/(A1071+D1071)</f>
        <v>13.139189816411346</v>
      </c>
      <c r="G1071" s="5">
        <f t="shared" si="71"/>
        <v>1.3128101835886543</v>
      </c>
      <c r="I1071" s="5">
        <f>D1071/(A1071+D1071)</f>
        <v>0.45483901867377086</v>
      </c>
      <c r="J1071" s="5">
        <f>-A1070*D1071/(A1071+D1071)^2</f>
        <v>-3.459659721121304E-2</v>
      </c>
      <c r="L1071" s="5">
        <f t="array" ref="L1071:L1072">MMULT(TRANSPOSE(I1067:J1074),G1067:G1074)</f>
        <v>-3.4607843979606034E-4</v>
      </c>
      <c r="N1071" s="5">
        <f t="array" ref="N1071:N1072">MMULT(O1067:P1068,L1071:L1072)</f>
        <v>-2.6778726866476244E-4</v>
      </c>
    </row>
    <row r="1072" spans="1:16" x14ac:dyDescent="0.45">
      <c r="D1072" s="5">
        <v>226.86</v>
      </c>
      <c r="E1072" s="5">
        <v>15.651</v>
      </c>
      <c r="F1072" s="5">
        <f>D1072*A1070/(A1071+D1072)</f>
        <v>15.103459220956806</v>
      </c>
      <c r="G1072" s="5">
        <f t="shared" si="71"/>
        <v>0.54754077904319409</v>
      </c>
      <c r="I1072" s="5">
        <f>D1072/(A1071+D1072)</f>
        <v>0.52283608552932737</v>
      </c>
      <c r="J1072" s="5">
        <f>-A1070*D1072/(A1071+D1072)^2</f>
        <v>-3.4808399440345937E-2</v>
      </c>
      <c r="L1072" s="5">
        <v>1.3106337886849284E-5</v>
      </c>
      <c r="N1072" s="5">
        <v>-3.441897952220269E-3</v>
      </c>
    </row>
    <row r="1073" spans="1:16" x14ac:dyDescent="0.45">
      <c r="D1073" s="5">
        <v>282.10000000000002</v>
      </c>
      <c r="E1073" s="5">
        <v>16.388000000000002</v>
      </c>
      <c r="F1073" s="5">
        <f>D1073*A1070/(A1071+D1073)</f>
        <v>16.660129166605675</v>
      </c>
      <c r="G1073" s="5">
        <f t="shared" si="71"/>
        <v>-0.27212916660567288</v>
      </c>
      <c r="I1073" s="5">
        <f>D1073/(A1071+D1073)</f>
        <v>0.57672329169431646</v>
      </c>
      <c r="J1073" s="5">
        <f>-A1070*D1073/(A1071+D1073)^2</f>
        <v>-3.4059853006087611E-2</v>
      </c>
    </row>
    <row r="1074" spans="1:16" x14ac:dyDescent="0.45">
      <c r="D1074" s="5">
        <v>351.18</v>
      </c>
      <c r="E1074" s="5">
        <v>17.123000000000001</v>
      </c>
      <c r="F1074" s="5">
        <f>D1074*A1070/(A1071+D1074)</f>
        <v>18.173272482787564</v>
      </c>
      <c r="G1074" s="5">
        <f t="shared" si="71"/>
        <v>-1.0502724827875625</v>
      </c>
      <c r="I1074" s="5">
        <f>D1074/(A1071+D1074)</f>
        <v>0.62910373757122373</v>
      </c>
      <c r="J1074" s="5">
        <f>-A1070*D1074/(A1071+D1074)^2</f>
        <v>-3.2555594404071783E-2</v>
      </c>
    </row>
    <row r="1075" spans="1:16" x14ac:dyDescent="0.45">
      <c r="D1075" s="5">
        <v>427.38</v>
      </c>
      <c r="E1075" s="5">
        <v>17.756</v>
      </c>
      <c r="F1075" s="5">
        <f>D1075*A1070/(A1071+D1075)</f>
        <v>19.460156991854863</v>
      </c>
      <c r="G1075" s="5">
        <f t="shared" si="71"/>
        <v>-1.7041569918548625</v>
      </c>
      <c r="I1075" s="5">
        <f>D1075/(A1071+D1075)</f>
        <v>0.67365178775005241</v>
      </c>
      <c r="J1075" s="5">
        <f>-A1070*D1075/(A1071+D1075)^2</f>
        <v>-3.0673802113949437E-2</v>
      </c>
    </row>
    <row r="1076" spans="1:16" x14ac:dyDescent="0.45">
      <c r="D1076" s="5">
        <v>514.78</v>
      </c>
      <c r="E1076" s="5">
        <v>18.236000000000001</v>
      </c>
      <c r="F1076" s="5">
        <f>D1076*A1070/(A1071+D1076)</f>
        <v>20.601649315600895</v>
      </c>
      <c r="G1076" s="5">
        <f t="shared" si="71"/>
        <v>-2.3656493156008942</v>
      </c>
      <c r="I1076" s="5">
        <f>D1076/(A1071+D1076)</f>
        <v>0.71316680013748235</v>
      </c>
      <c r="J1076" s="5">
        <f>-A1070*D1076/(A1071+D1076)^2</f>
        <v>-2.8541148296285099E-2</v>
      </c>
    </row>
    <row r="1077" spans="1:16" x14ac:dyDescent="0.45">
      <c r="D1077" s="5">
        <v>574.02</v>
      </c>
      <c r="E1077" s="5">
        <v>18.923999999999999</v>
      </c>
      <c r="F1077" s="5">
        <f>D1077*A1070/(A1071+D1077)</f>
        <v>21.230097434622383</v>
      </c>
      <c r="G1077" s="5">
        <f t="shared" si="71"/>
        <v>-2.3060974346223837</v>
      </c>
      <c r="I1077" s="5">
        <f>D1077/(A1071+D1077)</f>
        <v>0.73492177359757216</v>
      </c>
      <c r="J1077" s="5">
        <f>-A1070*D1077/(A1071+D1077)^2</f>
        <v>-2.718104048692023E-2</v>
      </c>
    </row>
    <row r="1078" spans="1:16" x14ac:dyDescent="0.45">
      <c r="D1078" s="5">
        <v>747.35</v>
      </c>
      <c r="E1078" s="5">
        <v>20.062000000000001</v>
      </c>
      <c r="F1078" s="5">
        <f>D1078*A1070/(A1071+D1078)</f>
        <v>22.620791328467636</v>
      </c>
      <c r="G1078" s="5">
        <f t="shared" si="71"/>
        <v>-2.5587913284676347</v>
      </c>
      <c r="I1078" s="5">
        <f>D1078/(A1071+D1078)</f>
        <v>0.78306339075893716</v>
      </c>
      <c r="J1078" s="5">
        <f>-A1070*D1078/(A1071+D1078)^2</f>
        <v>-2.3701764312999571E-2</v>
      </c>
    </row>
    <row r="1079" spans="1:16" x14ac:dyDescent="0.45">
      <c r="G1079" s="15">
        <f t="array" ref="G1079">SUM(G1067:G1078^2)</f>
        <v>32.729602360562488</v>
      </c>
    </row>
    <row r="1081" spans="1:16" ht="20.65" x14ac:dyDescent="0.55000000000000004">
      <c r="D1081" s="12" t="s">
        <v>1</v>
      </c>
      <c r="E1081" s="12" t="s">
        <v>0</v>
      </c>
      <c r="F1081" s="13" t="s">
        <v>39</v>
      </c>
      <c r="G1081" s="13" t="s">
        <v>47</v>
      </c>
      <c r="I1081" s="37" t="s">
        <v>45</v>
      </c>
      <c r="J1081" s="37"/>
      <c r="L1081" s="37" t="s">
        <v>48</v>
      </c>
      <c r="M1081" s="37"/>
      <c r="O1081" s="37" t="s">
        <v>49</v>
      </c>
      <c r="P1081" s="37"/>
    </row>
    <row r="1082" spans="1:16" x14ac:dyDescent="0.45">
      <c r="D1082" s="5">
        <v>14.13</v>
      </c>
      <c r="E1082" s="5">
        <v>0.08</v>
      </c>
      <c r="F1082" s="5">
        <f>D1082*A1085/(A1086+D1082)</f>
        <v>1.84554316390076</v>
      </c>
      <c r="G1082" s="5">
        <f>(E1082-F1082)</f>
        <v>-1.7655431639007599</v>
      </c>
      <c r="I1082" s="5">
        <f>D1082/(A1086+D1082)</f>
        <v>6.3887715669522144E-2</v>
      </c>
      <c r="J1082" s="5">
        <f>-A1085*D1082/(A1086+D1082)^2</f>
        <v>-8.3444824424007101E-3</v>
      </c>
      <c r="L1082" s="5">
        <f t="array" ref="L1082:M1083">MMULT(TRANSPOSE(I1082:J1093),I1082:J1093)</f>
        <v>3.5678629788209539</v>
      </c>
      <c r="M1082" s="5">
        <v>-0.17703754321189205</v>
      </c>
      <c r="O1082" s="5">
        <f t="array" ref="O1082:P1083">MINVERSE(L1082:M1083)</f>
        <v>2.3643921134940777</v>
      </c>
      <c r="P1082" s="5">
        <v>42.001413678973073</v>
      </c>
    </row>
    <row r="1083" spans="1:16" x14ac:dyDescent="0.45">
      <c r="D1083" s="5">
        <v>44.09</v>
      </c>
      <c r="E1083" s="5">
        <v>2.9020000000000001</v>
      </c>
      <c r="F1083" s="5">
        <f>D1083*A1085/(A1086+D1083)</f>
        <v>5.071653755058982</v>
      </c>
      <c r="G1083" s="5">
        <f t="shared" ref="G1083:G1093" si="72">(E1083-F1083)</f>
        <v>-2.1696537550589818</v>
      </c>
      <c r="I1083" s="5">
        <f>D1083/(A1086+D1083)</f>
        <v>0.17556694387609342</v>
      </c>
      <c r="J1083" s="5">
        <f>-A1085*D1083/(A1086+D1083)^2</f>
        <v>-2.01953901150696E-2</v>
      </c>
      <c r="L1083" s="5">
        <v>-0.17703754321189205</v>
      </c>
      <c r="M1083" s="5">
        <v>9.9660019579797827E-3</v>
      </c>
      <c r="O1083" s="5">
        <v>42.00141367897308</v>
      </c>
      <c r="P1083" s="5">
        <v>846.46050891021332</v>
      </c>
    </row>
    <row r="1084" spans="1:16" x14ac:dyDescent="0.45">
      <c r="A1084" s="16" t="s">
        <v>46</v>
      </c>
      <c r="D1084" s="5">
        <v>75.25</v>
      </c>
      <c r="E1084" s="5">
        <v>7.6950000000000003</v>
      </c>
      <c r="F1084" s="5">
        <f>D1084*A1085/(A1086+D1084)</f>
        <v>7.7005007416592033</v>
      </c>
      <c r="G1084" s="5">
        <f t="shared" si="72"/>
        <v>-5.5007416592030012E-3</v>
      </c>
      <c r="I1084" s="5">
        <f>D1084/(A1086+D1084)</f>
        <v>0.26657052054867142</v>
      </c>
      <c r="J1084" s="5">
        <f>-A1085*D1084/(A1086+D1084)^2</f>
        <v>-2.7278757358000321E-2</v>
      </c>
    </row>
    <row r="1085" spans="1:16" ht="20.65" x14ac:dyDescent="0.55000000000000004">
      <c r="A1085" s="5">
        <f>A1070+N1071</f>
        <v>28.887293035289765</v>
      </c>
      <c r="D1085" s="5">
        <v>122.04</v>
      </c>
      <c r="E1085" s="5">
        <v>11.87</v>
      </c>
      <c r="F1085" s="5">
        <f>D1085*A1085/(A1086+D1085)</f>
        <v>10.712935966926729</v>
      </c>
      <c r="G1085" s="5">
        <f t="shared" si="72"/>
        <v>1.1570640330732704</v>
      </c>
      <c r="I1085" s="5">
        <f>D1085/(A1086+D1085)</f>
        <v>0.37085288517132492</v>
      </c>
      <c r="J1085" s="5">
        <f>-A1085*D1085/(A1086+D1085)^2</f>
        <v>-3.255427082915794E-2</v>
      </c>
      <c r="L1085" s="14" t="s">
        <v>50</v>
      </c>
      <c r="N1085" s="14" t="s">
        <v>51</v>
      </c>
    </row>
    <row r="1086" spans="1:16" x14ac:dyDescent="0.45">
      <c r="A1086" s="5">
        <f>A1071+N1072</f>
        <v>207.03927881866289</v>
      </c>
      <c r="D1086" s="5">
        <v>172.74</v>
      </c>
      <c r="E1086" s="5">
        <v>14.452</v>
      </c>
      <c r="F1086" s="5">
        <f>D1086*A1085/(A1086+D1086)</f>
        <v>13.139187094245278</v>
      </c>
      <c r="G1086" s="5">
        <f t="shared" si="72"/>
        <v>1.312812905754722</v>
      </c>
      <c r="I1086" s="5">
        <f>D1086/(A1086+D1086)</f>
        <v>0.45484314082991334</v>
      </c>
      <c r="J1086" s="5">
        <f>-A1085*D1086/(A1086+D1086)^2</f>
        <v>-3.4596903588620956E-2</v>
      </c>
      <c r="L1086" s="5">
        <f t="array" ref="L1086:L1087">MMULT(TRANSPOSE(I1082:J1089),G1082:G1089)</f>
        <v>-2.9274504550425018E-4</v>
      </c>
      <c r="N1086" s="5">
        <f t="array" ref="N1086:N1087">MMULT(O1082:P1083,L1086:L1087)</f>
        <v>-2.2651434652653791E-4</v>
      </c>
    </row>
    <row r="1087" spans="1:16" x14ac:dyDescent="0.45">
      <c r="D1087" s="5">
        <v>226.86</v>
      </c>
      <c r="E1087" s="5">
        <v>15.651</v>
      </c>
      <c r="F1087" s="5">
        <f>D1087*A1085/(A1086+D1087)</f>
        <v>15.103439018908004</v>
      </c>
      <c r="G1087" s="5">
        <f t="shared" si="72"/>
        <v>0.54756098109199591</v>
      </c>
      <c r="I1087" s="5">
        <f>D1087/(A1086+D1087)</f>
        <v>0.52284023291684323</v>
      </c>
      <c r="J1087" s="5">
        <f>-A1085*D1087/(A1086+D1087)^2</f>
        <v>-3.480862899802168E-2</v>
      </c>
      <c r="L1087" s="5">
        <v>1.1086525179539175E-5</v>
      </c>
      <c r="N1087" s="5">
        <v>-2.9114000131751847E-3</v>
      </c>
    </row>
    <row r="1088" spans="1:16" x14ac:dyDescent="0.45">
      <c r="D1088" s="5">
        <v>282.10000000000002</v>
      </c>
      <c r="E1088" s="5">
        <v>16.388000000000002</v>
      </c>
      <c r="F1088" s="5">
        <f>D1088*A1085/(A1086+D1088)</f>
        <v>16.660091957727108</v>
      </c>
      <c r="G1088" s="5">
        <f t="shared" si="72"/>
        <v>-0.27209195772710615</v>
      </c>
      <c r="I1088" s="5">
        <f>D1088/(A1086+D1088)</f>
        <v>0.57672734988960495</v>
      </c>
      <c r="J1088" s="5">
        <f>-A1085*D1088/(A1086+D1088)^2</f>
        <v>-3.40600166029673E-2</v>
      </c>
    </row>
    <row r="1089" spans="1:16" x14ac:dyDescent="0.45">
      <c r="D1089" s="5">
        <v>351.18</v>
      </c>
      <c r="E1089" s="5">
        <v>17.123000000000001</v>
      </c>
      <c r="F1089" s="5">
        <f>D1089*A1085/(A1086+D1089)</f>
        <v>18.173216069501851</v>
      </c>
      <c r="G1089" s="5">
        <f t="shared" si="72"/>
        <v>-1.0502160695018503</v>
      </c>
      <c r="I1089" s="5">
        <f>D1089/(A1086+D1089)</f>
        <v>0.62910761653232072</v>
      </c>
      <c r="J1089" s="5">
        <f>-A1085*D1089/(A1086+D1089)^2</f>
        <v>-3.2555694077712791E-2</v>
      </c>
    </row>
    <row r="1090" spans="1:16" x14ac:dyDescent="0.45">
      <c r="D1090" s="5">
        <v>427.38</v>
      </c>
      <c r="E1090" s="5">
        <v>17.756</v>
      </c>
      <c r="F1090" s="5">
        <f>D1090*A1085/(A1086+D1090)</f>
        <v>19.460082172173358</v>
      </c>
      <c r="G1090" s="5">
        <f t="shared" si="72"/>
        <v>-1.7040821721733579</v>
      </c>
      <c r="I1090" s="5">
        <f>D1090/(A1086+D1090)</f>
        <v>0.67365544249508647</v>
      </c>
      <c r="J1090" s="5">
        <f>-A1085*D1090/(A1086+D1090)^2</f>
        <v>-3.0673850593584604E-2</v>
      </c>
    </row>
    <row r="1091" spans="1:16" x14ac:dyDescent="0.45">
      <c r="D1091" s="5">
        <v>514.78</v>
      </c>
      <c r="E1091" s="5">
        <v>18.236000000000001</v>
      </c>
      <c r="F1091" s="5">
        <f>D1091*A1085/(A1086+D1091)</f>
        <v>20.601556573889034</v>
      </c>
      <c r="G1091" s="5">
        <f t="shared" si="72"/>
        <v>-2.3655565738890338</v>
      </c>
      <c r="I1091" s="5">
        <f>D1091/(A1086+D1091)</f>
        <v>0.71317020077725612</v>
      </c>
      <c r="J1091" s="5">
        <f>-A1085*D1091/(A1086+D1091)^2</f>
        <v>-2.8541155907619648E-2</v>
      </c>
    </row>
    <row r="1092" spans="1:16" x14ac:dyDescent="0.45">
      <c r="D1092" s="5">
        <v>574.02</v>
      </c>
      <c r="E1092" s="5">
        <v>18.923999999999999</v>
      </c>
      <c r="F1092" s="5">
        <f>D1092*A1085/(A1086+D1092)</f>
        <v>21.229994185840553</v>
      </c>
      <c r="G1092" s="5">
        <f t="shared" si="72"/>
        <v>-2.3059941858405537</v>
      </c>
      <c r="I1092" s="5">
        <f>D1092/(A1086+D1092)</f>
        <v>0.73492501218114226</v>
      </c>
      <c r="J1092" s="5">
        <f>-A1085*D1092/(A1086+D1092)^2</f>
        <v>-2.7181028075039981E-2</v>
      </c>
    </row>
    <row r="1093" spans="1:16" x14ac:dyDescent="0.45">
      <c r="D1093" s="5">
        <v>747.35</v>
      </c>
      <c r="E1093" s="5">
        <v>20.062000000000001</v>
      </c>
      <c r="F1093" s="5">
        <f>D1093*A1085/(A1086+D1093)</f>
        <v>22.620663212653056</v>
      </c>
      <c r="G1093" s="5">
        <f t="shared" si="72"/>
        <v>-2.5586632126530553</v>
      </c>
      <c r="I1093" s="5">
        <f>D1093/(A1086+D1093)</f>
        <v>0.78306621478927885</v>
      </c>
      <c r="J1093" s="5">
        <f>-A1085*D1093/(A1086+D1093)^2</f>
        <v>-2.3701715552224948E-2</v>
      </c>
    </row>
    <row r="1094" spans="1:16" x14ac:dyDescent="0.45">
      <c r="G1094" s="15">
        <f t="array" ref="G1094">SUM(G1082:G1093^2)</f>
        <v>32.727776669562282</v>
      </c>
    </row>
    <row r="1096" spans="1:16" ht="20.65" x14ac:dyDescent="0.55000000000000004">
      <c r="D1096" s="12" t="s">
        <v>1</v>
      </c>
      <c r="E1096" s="12" t="s">
        <v>0</v>
      </c>
      <c r="F1096" s="13" t="s">
        <v>39</v>
      </c>
      <c r="G1096" s="13" t="s">
        <v>47</v>
      </c>
      <c r="I1096" s="37" t="s">
        <v>45</v>
      </c>
      <c r="J1096" s="37"/>
      <c r="L1096" s="37" t="s">
        <v>48</v>
      </c>
      <c r="M1096" s="37"/>
      <c r="O1096" s="37" t="s">
        <v>49</v>
      </c>
      <c r="P1096" s="37"/>
    </row>
    <row r="1097" spans="1:16" x14ac:dyDescent="0.45">
      <c r="D1097" s="5">
        <v>14.13</v>
      </c>
      <c r="E1097" s="5">
        <v>0.08</v>
      </c>
      <c r="F1097" s="5">
        <f>D1097*A1100/(A1101+D1097)</f>
        <v>1.8455529866721905</v>
      </c>
      <c r="G1097" s="5">
        <f>(E1097-F1097)</f>
        <v>-1.7655529866721904</v>
      </c>
      <c r="I1097" s="5">
        <f>D1097/(A1101+D1097)</f>
        <v>6.3888556677576008E-2</v>
      </c>
      <c r="J1097" s="5">
        <f>-A1100*D1097/(A1101+D1097)^2</f>
        <v>-8.3446367013783364E-3</v>
      </c>
      <c r="L1097" s="5">
        <f t="array" ref="L1097:M1098">MMULT(TRANSPOSE(I1097:J1108),I1097:J1108)</f>
        <v>3.5678986645109529</v>
      </c>
      <c r="M1097" s="5">
        <v>-0.17703916828473923</v>
      </c>
      <c r="O1097" s="5">
        <f t="array" ref="O1097:P1098">MINVERSE(L1097:M1098)</f>
        <v>2.3643359233955499</v>
      </c>
      <c r="P1097" s="5">
        <v>42.000372322011259</v>
      </c>
    </row>
    <row r="1098" spans="1:16" x14ac:dyDescent="0.45">
      <c r="D1098" s="5">
        <v>44.09</v>
      </c>
      <c r="E1098" s="5">
        <v>2.9020000000000001</v>
      </c>
      <c r="F1098" s="5">
        <f>D1098*A1100/(A1101+D1098)</f>
        <v>5.0716727837070694</v>
      </c>
      <c r="G1098" s="5">
        <f t="shared" ref="G1098:G1108" si="73">(E1098-F1098)</f>
        <v>-2.1696727837070693</v>
      </c>
      <c r="I1098" s="5">
        <f>D1098/(A1101+D1098)</f>
        <v>0.17556897928801757</v>
      </c>
      <c r="J1098" s="5">
        <f>-A1100*D1098/(A1101+D1098)^2</f>
        <v>-2.0195700020827146E-2</v>
      </c>
      <c r="L1098" s="5">
        <v>-0.17703916828473923</v>
      </c>
      <c r="M1098" s="5">
        <v>9.9661036862835773E-3</v>
      </c>
      <c r="O1098" s="5">
        <v>42.000372322011259</v>
      </c>
      <c r="P1098" s="5">
        <v>846.44021867326001</v>
      </c>
    </row>
    <row r="1099" spans="1:16" x14ac:dyDescent="0.45">
      <c r="A1099" s="16" t="s">
        <v>46</v>
      </c>
      <c r="D1099" s="5">
        <v>75.25</v>
      </c>
      <c r="E1099" s="5">
        <v>7.6950000000000003</v>
      </c>
      <c r="F1099" s="5">
        <f>D1099*A1100/(A1101+D1099)</f>
        <v>7.7005197791828124</v>
      </c>
      <c r="G1099" s="5">
        <f t="shared" si="73"/>
        <v>-5.5197791828121012E-3</v>
      </c>
      <c r="I1099" s="5">
        <f>D1099/(A1101+D1099)</f>
        <v>0.26657326986109525</v>
      </c>
      <c r="J1099" s="5">
        <f>-A1100*D1099/(A1101+D1099)^2</f>
        <v>-2.7279106141751514E-2</v>
      </c>
    </row>
    <row r="1100" spans="1:16" ht="20.65" x14ac:dyDescent="0.55000000000000004">
      <c r="A1100" s="5">
        <f>A1085+N1086</f>
        <v>28.88706652094324</v>
      </c>
      <c r="D1100" s="5">
        <v>122.04</v>
      </c>
      <c r="E1100" s="5">
        <v>11.87</v>
      </c>
      <c r="F1100" s="5">
        <f>D1100*A1100/(A1101+D1100)</f>
        <v>10.712946742027636</v>
      </c>
      <c r="G1100" s="5">
        <f t="shared" si="73"/>
        <v>1.1570532579723629</v>
      </c>
      <c r="I1100" s="5">
        <f>D1100/(A1101+D1100)</f>
        <v>0.37085616617598421</v>
      </c>
      <c r="J1100" s="5">
        <f>-A1100*D1100/(A1101+D1100)^2</f>
        <v>-3.2554591586331283E-2</v>
      </c>
      <c r="L1100" s="14" t="s">
        <v>50</v>
      </c>
      <c r="N1100" s="14" t="s">
        <v>51</v>
      </c>
    </row>
    <row r="1101" spans="1:16" x14ac:dyDescent="0.45">
      <c r="A1101" s="5">
        <f>A1086+N1087</f>
        <v>207.03636741864972</v>
      </c>
      <c r="D1101" s="5">
        <v>172.74</v>
      </c>
      <c r="E1101" s="5">
        <v>14.452</v>
      </c>
      <c r="F1101" s="5">
        <f>D1101*A1100/(A1101+D1101)</f>
        <v>13.139184791156369</v>
      </c>
      <c r="G1101" s="5">
        <f t="shared" si="73"/>
        <v>1.3128152088436309</v>
      </c>
      <c r="I1101" s="5">
        <f>D1101/(A1101+D1101)</f>
        <v>0.45484662769860712</v>
      </c>
      <c r="J1101" s="5">
        <f>-A1100*D1101/(A1101+D1101)^2</f>
        <v>-3.4597162747286685E-2</v>
      </c>
      <c r="L1101" s="5">
        <f t="array" ref="L1101:L1102">MMULT(TRANSPOSE(I1097:J1104),G1097:G1104)</f>
        <v>-2.4762962600011207E-4</v>
      </c>
      <c r="N1101" s="5">
        <f t="array" ref="N1101:N1102">MMULT(O1097:P1098,L1101:L1102)</f>
        <v>-1.9160240743120095E-4</v>
      </c>
    </row>
    <row r="1102" spans="1:16" x14ac:dyDescent="0.45">
      <c r="D1102" s="5">
        <v>226.86</v>
      </c>
      <c r="E1102" s="5">
        <v>15.651</v>
      </c>
      <c r="F1102" s="5">
        <f>D1102*A1100/(A1101+D1102)</f>
        <v>15.103421929822565</v>
      </c>
      <c r="G1102" s="5">
        <f t="shared" si="73"/>
        <v>0.54757807017743509</v>
      </c>
      <c r="I1102" s="5">
        <f>D1102/(A1101+D1102)</f>
        <v>0.52284374112104892</v>
      </c>
      <c r="J1102" s="5">
        <f>-A1100*D1102/(A1101+D1102)^2</f>
        <v>-3.4808823175165836E-2</v>
      </c>
      <c r="L1102" s="5">
        <v>9.3779457476725336E-6</v>
      </c>
      <c r="N1102" s="5">
        <v>-2.4626660405991981E-3</v>
      </c>
    </row>
    <row r="1103" spans="1:16" x14ac:dyDescent="0.45">
      <c r="D1103" s="5">
        <v>282.10000000000002</v>
      </c>
      <c r="E1103" s="5">
        <v>16.388000000000002</v>
      </c>
      <c r="F1103" s="5">
        <f>D1103*A1100/(A1101+D1103)</f>
        <v>16.660060482853769</v>
      </c>
      <c r="G1103" s="5">
        <f t="shared" si="73"/>
        <v>-0.27206048285376738</v>
      </c>
      <c r="I1103" s="5">
        <f>D1103/(A1101+D1103)</f>
        <v>0.57673078264195354</v>
      </c>
      <c r="J1103" s="5">
        <f>-A1100*D1103/(A1101+D1103)^2</f>
        <v>-3.40601549845393E-2</v>
      </c>
    </row>
    <row r="1104" spans="1:16" x14ac:dyDescent="0.45">
      <c r="D1104" s="5">
        <v>351.18</v>
      </c>
      <c r="E1104" s="5">
        <v>17.123000000000001</v>
      </c>
      <c r="F1104" s="5">
        <f>D1104*A1100/(A1101+D1104)</f>
        <v>18.173168350000484</v>
      </c>
      <c r="G1104" s="5">
        <f t="shared" si="73"/>
        <v>-1.050168350000483</v>
      </c>
      <c r="I1104" s="5">
        <f>D1104/(A1101+D1104)</f>
        <v>0.62911089766850725</v>
      </c>
      <c r="J1104" s="5">
        <f>-A1100*D1104/(A1101+D1104)^2</f>
        <v>-3.2555778387578192E-2</v>
      </c>
    </row>
    <row r="1105" spans="1:20" x14ac:dyDescent="0.45">
      <c r="D1105" s="5">
        <v>427.38</v>
      </c>
      <c r="E1105" s="5">
        <v>17.756</v>
      </c>
      <c r="F1105" s="5">
        <f>D1105*A1100/(A1101+D1105)</f>
        <v>19.460018883109598</v>
      </c>
      <c r="G1105" s="5">
        <f t="shared" si="73"/>
        <v>-1.7040188831095975</v>
      </c>
      <c r="I1105" s="5">
        <f>D1105/(A1101+D1105)</f>
        <v>0.67365853396713049</v>
      </c>
      <c r="J1105" s="5">
        <f>-A1100*D1105/(A1101+D1105)^2</f>
        <v>-3.0673891599439111E-2</v>
      </c>
    </row>
    <row r="1106" spans="1:20" x14ac:dyDescent="0.45">
      <c r="D1106" s="5">
        <v>514.78</v>
      </c>
      <c r="E1106" s="5">
        <v>18.236000000000001</v>
      </c>
      <c r="F1106" s="5">
        <f>D1106*A1100/(A1101+D1106)</f>
        <v>20.601478125012314</v>
      </c>
      <c r="G1106" s="5">
        <f t="shared" si="73"/>
        <v>-2.3654781250123129</v>
      </c>
      <c r="I1106" s="5">
        <f>D1106/(A1101+D1106)</f>
        <v>0.71317307730351076</v>
      </c>
      <c r="J1106" s="5">
        <f>-A1100*D1106/(A1101+D1106)^2</f>
        <v>-2.8541162343944975E-2</v>
      </c>
    </row>
    <row r="1107" spans="1:20" x14ac:dyDescent="0.45">
      <c r="D1107" s="5">
        <v>574.02</v>
      </c>
      <c r="E1107" s="5">
        <v>18.923999999999999</v>
      </c>
      <c r="F1107" s="5">
        <f>D1107*A1100/(A1101+D1107)</f>
        <v>21.229906849301624</v>
      </c>
      <c r="G1107" s="5">
        <f t="shared" si="73"/>
        <v>-2.3059068493016248</v>
      </c>
      <c r="I1107" s="5">
        <f>D1107/(A1101+D1107)</f>
        <v>0.73492775162579627</v>
      </c>
      <c r="J1107" s="5">
        <f>-A1100*D1107/(A1101+D1107)^2</f>
        <v>-2.7181017574269776E-2</v>
      </c>
    </row>
    <row r="1108" spans="1:20" x14ac:dyDescent="0.45">
      <c r="D1108" s="5">
        <v>747.35</v>
      </c>
      <c r="E1108" s="5">
        <v>20.062000000000001</v>
      </c>
      <c r="F1108" s="5">
        <f>D1108*A1100/(A1101+D1108)</f>
        <v>22.620554841765507</v>
      </c>
      <c r="G1108" s="5">
        <f t="shared" si="73"/>
        <v>-2.5585548417655062</v>
      </c>
      <c r="I1108" s="5">
        <f>D1108/(A1101+D1108)</f>
        <v>0.78306860356919628</v>
      </c>
      <c r="J1108" s="5">
        <f>-A1100*D1108/(A1101+D1108)^2</f>
        <v>-2.3701674305080266E-2</v>
      </c>
    </row>
    <row r="1109" spans="1:20" x14ac:dyDescent="0.45">
      <c r="G1109" s="15">
        <f t="array" ref="G1109">SUM(G1097:G1108^2)</f>
        <v>32.726232421920422</v>
      </c>
    </row>
    <row r="1110" spans="1:20" x14ac:dyDescent="0.45">
      <c r="T1110" t="s">
        <v>43</v>
      </c>
    </row>
    <row r="1111" spans="1:20" ht="20.65" x14ac:dyDescent="0.55000000000000004">
      <c r="D1111" s="12" t="s">
        <v>1</v>
      </c>
      <c r="E1111" s="12" t="s">
        <v>0</v>
      </c>
      <c r="F1111" s="13" t="s">
        <v>39</v>
      </c>
      <c r="G1111" s="13" t="s">
        <v>47</v>
      </c>
      <c r="I1111" s="37" t="s">
        <v>45</v>
      </c>
      <c r="J1111" s="37"/>
      <c r="L1111" s="37" t="s">
        <v>48</v>
      </c>
      <c r="M1111" s="37"/>
      <c r="O1111" s="37" t="s">
        <v>49</v>
      </c>
      <c r="P1111" s="37"/>
    </row>
    <row r="1112" spans="1:20" x14ac:dyDescent="0.45">
      <c r="D1112" s="5">
        <v>14.13</v>
      </c>
      <c r="E1112" s="5">
        <v>0.08</v>
      </c>
      <c r="F1112" s="5">
        <f>D1112*A1115/(A1116+D1112)</f>
        <v>1.8455612956168685</v>
      </c>
      <c r="G1112" s="5">
        <f>(E1112-F1112)</f>
        <v>-1.7655612956168685</v>
      </c>
      <c r="I1112" s="5">
        <f>D1112/(A1116+D1112)</f>
        <v>6.3889268078376638E-2</v>
      </c>
      <c r="J1112" s="5">
        <f>-A1115*D1112/(A1116+D1112)^2</f>
        <v>-8.3447671883044756E-3</v>
      </c>
      <c r="L1112" s="5">
        <f t="array" ref="L1112:M1113">MMULT(TRANSPOSE(I1112:J1123),I1112:J1123)</f>
        <v>3.5679288504411035</v>
      </c>
      <c r="M1112" s="5">
        <v>-0.17704054290484147</v>
      </c>
      <c r="O1112" s="5">
        <f t="array" ref="O1112:P1113">MINVERSE(L1112:M1113)</f>
        <v>2.3642883945539306</v>
      </c>
      <c r="P1112" s="5">
        <v>41.999491481952006</v>
      </c>
    </row>
    <row r="1113" spans="1:20" x14ac:dyDescent="0.45">
      <c r="D1113" s="5">
        <v>44.09</v>
      </c>
      <c r="E1113" s="5">
        <v>2.9020000000000001</v>
      </c>
      <c r="F1113" s="5">
        <f>D1113*A1115/(A1116+D1113)</f>
        <v>5.07168887969042</v>
      </c>
      <c r="G1113" s="5">
        <f t="shared" ref="G1113:G1123" si="74">(E1113-F1113)</f>
        <v>-2.1696888796904199</v>
      </c>
      <c r="I1113" s="5">
        <f>D1113/(A1116+D1113)</f>
        <v>0.17557070101882413</v>
      </c>
      <c r="J1113" s="5">
        <f>-A1115*D1113/(A1116+D1113)^2</f>
        <v>-2.0195962167308276E-2</v>
      </c>
      <c r="L1113" s="5">
        <v>-0.17704054290484147</v>
      </c>
      <c r="M1113" s="5">
        <v>9.9661897367332095E-3</v>
      </c>
      <c r="O1113" s="5">
        <v>41.999491481952006</v>
      </c>
      <c r="P1113" s="5">
        <v>846.42305600506609</v>
      </c>
    </row>
    <row r="1114" spans="1:20" x14ac:dyDescent="0.45">
      <c r="A1114" s="16" t="s">
        <v>46</v>
      </c>
      <c r="D1114" s="5">
        <v>75.25</v>
      </c>
      <c r="E1114" s="5">
        <v>7.6950000000000003</v>
      </c>
      <c r="F1114" s="5">
        <f>D1114*A1115/(A1116+D1114)</f>
        <v>7.7005358825713488</v>
      </c>
      <c r="G1114" s="5">
        <f t="shared" si="74"/>
        <v>-5.535882571348516E-3</v>
      </c>
      <c r="I1114" s="5">
        <f>D1114/(A1116+D1114)</f>
        <v>0.26657559546637405</v>
      </c>
      <c r="J1114" s="5">
        <f>-A1115*D1114/(A1116+D1114)^2</f>
        <v>-2.7279401173510139E-2</v>
      </c>
    </row>
    <row r="1115" spans="1:20" ht="20.65" x14ac:dyDescent="0.55000000000000004">
      <c r="A1115" s="5">
        <f>A1100+N1101</f>
        <v>28.88687491853581</v>
      </c>
      <c r="D1115" s="5">
        <v>122.04</v>
      </c>
      <c r="E1115" s="5">
        <v>11.87</v>
      </c>
      <c r="F1115" s="5">
        <f>D1115*A1115/(A1116+D1115)</f>
        <v>10.71295585624876</v>
      </c>
      <c r="G1115" s="5">
        <f t="shared" si="74"/>
        <v>1.1570441437512393</v>
      </c>
      <c r="I1115" s="5">
        <f>D1115/(A1116+D1115)</f>
        <v>0.37085894152484417</v>
      </c>
      <c r="J1115" s="5">
        <f>-A1115*D1115/(A1116+D1115)^2</f>
        <v>-3.255486290929855E-2</v>
      </c>
      <c r="L1115" s="14" t="s">
        <v>50</v>
      </c>
      <c r="N1115" s="14" t="s">
        <v>51</v>
      </c>
    </row>
    <row r="1116" spans="1:20" x14ac:dyDescent="0.45">
      <c r="A1116" s="5">
        <f>A1101+N1102</f>
        <v>207.03390475260912</v>
      </c>
      <c r="D1116" s="5">
        <v>172.74</v>
      </c>
      <c r="E1116" s="5">
        <v>14.452</v>
      </c>
      <c r="F1116" s="5">
        <f>D1116*A1115/(A1116+D1116)</f>
        <v>13.139182842692652</v>
      </c>
      <c r="G1116" s="5">
        <f t="shared" si="74"/>
        <v>1.3128171573073484</v>
      </c>
      <c r="I1116" s="5">
        <f>D1116/(A1116+D1116)</f>
        <v>0.45484957717809926</v>
      </c>
      <c r="J1116" s="5">
        <f>-A1115*D1116/(A1116+D1116)^2</f>
        <v>-3.4597381964018112E-2</v>
      </c>
      <c r="L1116" s="5">
        <f t="array" ref="L1116:L1117">MMULT(TRANSPOSE(I1112:J1119),G1112:G1119)</f>
        <v>-2.0946621760764561E-4</v>
      </c>
      <c r="N1116" s="5">
        <f t="array" ref="N1116:N1117">MMULT(O1112:P1113,L1116:L1117)</f>
        <v>-1.6207116443663571E-4</v>
      </c>
    </row>
    <row r="1117" spans="1:20" x14ac:dyDescent="0.45">
      <c r="D1117" s="5">
        <v>226.86</v>
      </c>
      <c r="E1117" s="5">
        <v>15.651</v>
      </c>
      <c r="F1117" s="5">
        <f>D1117*A1115/(A1116+D1117)</f>
        <v>15.103407474127756</v>
      </c>
      <c r="G1117" s="5">
        <f t="shared" si="74"/>
        <v>0.54759252587224339</v>
      </c>
      <c r="I1117" s="5">
        <f>D1117/(A1116+D1117)</f>
        <v>0.52284670864262894</v>
      </c>
      <c r="J1117" s="5">
        <f>-A1115*D1117/(A1116+D1117)^2</f>
        <v>-3.4808987424562191E-2</v>
      </c>
      <c r="L1117" s="5">
        <v>7.9326527809842062E-6</v>
      </c>
      <c r="N1117" s="5">
        <v>-2.0830944130612794E-3</v>
      </c>
    </row>
    <row r="1118" spans="1:20" x14ac:dyDescent="0.45">
      <c r="D1118" s="5">
        <v>282.10000000000002</v>
      </c>
      <c r="E1118" s="5">
        <v>16.388000000000002</v>
      </c>
      <c r="F1118" s="5">
        <f>D1118*A1115/(A1116+D1118)</f>
        <v>16.660033858500345</v>
      </c>
      <c r="G1118" s="5">
        <f t="shared" si="74"/>
        <v>-0.27203385850034323</v>
      </c>
      <c r="I1118" s="5">
        <f>D1118/(A1116+D1118)</f>
        <v>0.57673368633621636</v>
      </c>
      <c r="J1118" s="5">
        <f>-A1115*D1118/(A1116+D1118)^2</f>
        <v>-3.4060272037217593E-2</v>
      </c>
    </row>
    <row r="1119" spans="1:20" x14ac:dyDescent="0.45">
      <c r="D1119" s="5">
        <v>351.18</v>
      </c>
      <c r="E1119" s="5">
        <v>17.123000000000001</v>
      </c>
      <c r="F1119" s="5">
        <f>D1119*A1115/(A1116+D1119)</f>
        <v>18.173127984669733</v>
      </c>
      <c r="G1119" s="5">
        <f t="shared" si="74"/>
        <v>-1.0501279846697322</v>
      </c>
      <c r="I1119" s="5">
        <f>D1119/(A1116+D1119)</f>
        <v>0.62911367311001865</v>
      </c>
      <c r="J1119" s="5">
        <f>-A1115*D1119/(A1116+D1119)^2</f>
        <v>-3.2555849701959245E-2</v>
      </c>
    </row>
    <row r="1120" spans="1:20" x14ac:dyDescent="0.45">
      <c r="D1120" s="5">
        <v>427.38</v>
      </c>
      <c r="E1120" s="5">
        <v>17.756</v>
      </c>
      <c r="F1120" s="5">
        <f>D1120*A1115/(A1116+D1120)</f>
        <v>19.45996534785607</v>
      </c>
      <c r="G1120" s="5">
        <f t="shared" si="74"/>
        <v>-1.7039653478560695</v>
      </c>
      <c r="I1120" s="5">
        <f>D1120/(A1116+D1120)</f>
        <v>0.673661148972858</v>
      </c>
      <c r="J1120" s="5">
        <f>-A1115*D1120/(A1116+D1120)^2</f>
        <v>-3.0673926283889569E-2</v>
      </c>
    </row>
    <row r="1121" spans="4:10" x14ac:dyDescent="0.45">
      <c r="D1121" s="5">
        <v>514.78</v>
      </c>
      <c r="E1121" s="5">
        <v>18.236000000000001</v>
      </c>
      <c r="F1121" s="5">
        <f>D1121*A1115/(A1116+D1121)</f>
        <v>20.60141176645865</v>
      </c>
      <c r="G1121" s="5">
        <f t="shared" si="74"/>
        <v>-2.3654117664586494</v>
      </c>
      <c r="I1121" s="5">
        <f>D1121/(A1116+D1121)</f>
        <v>0.71317551048899941</v>
      </c>
      <c r="J1121" s="5">
        <f>-A1115*D1121/(A1116+D1121)^2</f>
        <v>-2.8541167786895812E-2</v>
      </c>
    </row>
    <row r="1122" spans="4:10" x14ac:dyDescent="0.45">
      <c r="D1122" s="5">
        <v>574.02</v>
      </c>
      <c r="E1122" s="5">
        <v>18.923999999999999</v>
      </c>
      <c r="F1122" s="5">
        <f>D1122*A1115/(A1116+D1122)</f>
        <v>21.229832972911122</v>
      </c>
      <c r="G1122" s="5">
        <f t="shared" si="74"/>
        <v>-2.3058329729111229</v>
      </c>
      <c r="I1122" s="5">
        <f>D1122/(A1116+D1122)</f>
        <v>0.73493006885589407</v>
      </c>
      <c r="J1122" s="5">
        <f>-A1115*D1122/(A1116+D1122)^2</f>
        <v>-2.7181008690604344E-2</v>
      </c>
    </row>
    <row r="1123" spans="4:10" x14ac:dyDescent="0.45">
      <c r="D1123" s="5">
        <v>747.35</v>
      </c>
      <c r="E1123" s="5">
        <v>20.062000000000001</v>
      </c>
      <c r="F1123" s="5">
        <f>D1123*A1115/(A1116+D1123)</f>
        <v>22.620463173007757</v>
      </c>
      <c r="G1123" s="5">
        <f t="shared" si="74"/>
        <v>-2.5584631730077554</v>
      </c>
      <c r="I1123" s="5">
        <f>D1123/(A1116+D1123)</f>
        <v>0.78307062417793449</v>
      </c>
      <c r="J1123" s="5">
        <f>-A1115*D1123/(A1116+D1123)^2</f>
        <v>-2.3701639414037818E-2</v>
      </c>
    </row>
    <row r="1124" spans="4:10" x14ac:dyDescent="0.45">
      <c r="G1124" s="15">
        <f t="array" ref="G1124">SUM(G1112:G1123^2)</f>
        <v>32.724926225282601</v>
      </c>
    </row>
  </sheetData>
  <mergeCells count="225">
    <mergeCell ref="I1096:J1096"/>
    <mergeCell ref="L1096:M1096"/>
    <mergeCell ref="O1096:P1096"/>
    <mergeCell ref="I1111:J1111"/>
    <mergeCell ref="L1111:M1111"/>
    <mergeCell ref="O1111:P1111"/>
    <mergeCell ref="I1066:J1066"/>
    <mergeCell ref="L1066:M1066"/>
    <mergeCell ref="O1066:P1066"/>
    <mergeCell ref="I1081:J1081"/>
    <mergeCell ref="L1081:M1081"/>
    <mergeCell ref="O1081:P1081"/>
    <mergeCell ref="I1036:J1036"/>
    <mergeCell ref="L1036:M1036"/>
    <mergeCell ref="O1036:P1036"/>
    <mergeCell ref="I1051:J1051"/>
    <mergeCell ref="L1051:M1051"/>
    <mergeCell ref="O1051:P1051"/>
    <mergeCell ref="I1006:J1006"/>
    <mergeCell ref="L1006:M1006"/>
    <mergeCell ref="O1006:P1006"/>
    <mergeCell ref="I1021:J1021"/>
    <mergeCell ref="L1021:M1021"/>
    <mergeCell ref="O1021:P1021"/>
    <mergeCell ref="I976:J976"/>
    <mergeCell ref="L976:M976"/>
    <mergeCell ref="O976:P976"/>
    <mergeCell ref="I991:J991"/>
    <mergeCell ref="L991:M991"/>
    <mergeCell ref="O991:P991"/>
    <mergeCell ref="I946:J946"/>
    <mergeCell ref="L946:M946"/>
    <mergeCell ref="O946:P946"/>
    <mergeCell ref="I961:J961"/>
    <mergeCell ref="L961:M961"/>
    <mergeCell ref="O961:P961"/>
    <mergeCell ref="I916:J916"/>
    <mergeCell ref="L916:M916"/>
    <mergeCell ref="O916:P916"/>
    <mergeCell ref="I931:J931"/>
    <mergeCell ref="L931:M931"/>
    <mergeCell ref="O931:P931"/>
    <mergeCell ref="I886:J886"/>
    <mergeCell ref="L886:M886"/>
    <mergeCell ref="O886:P886"/>
    <mergeCell ref="I901:J901"/>
    <mergeCell ref="L901:M901"/>
    <mergeCell ref="O901:P901"/>
    <mergeCell ref="I856:J856"/>
    <mergeCell ref="L856:M856"/>
    <mergeCell ref="O856:P856"/>
    <mergeCell ref="I871:J871"/>
    <mergeCell ref="L871:M871"/>
    <mergeCell ref="O871:P871"/>
    <mergeCell ref="I826:J826"/>
    <mergeCell ref="L826:M826"/>
    <mergeCell ref="O826:P826"/>
    <mergeCell ref="I841:J841"/>
    <mergeCell ref="L841:M841"/>
    <mergeCell ref="O841:P841"/>
    <mergeCell ref="I796:J796"/>
    <mergeCell ref="L796:M796"/>
    <mergeCell ref="O796:P796"/>
    <mergeCell ref="I811:J811"/>
    <mergeCell ref="L811:M811"/>
    <mergeCell ref="O811:P811"/>
    <mergeCell ref="I766:J766"/>
    <mergeCell ref="L766:M766"/>
    <mergeCell ref="O766:P766"/>
    <mergeCell ref="I781:J781"/>
    <mergeCell ref="L781:M781"/>
    <mergeCell ref="O781:P781"/>
    <mergeCell ref="I736:J736"/>
    <mergeCell ref="L736:M736"/>
    <mergeCell ref="O736:P736"/>
    <mergeCell ref="I751:J751"/>
    <mergeCell ref="L751:M751"/>
    <mergeCell ref="O751:P751"/>
    <mergeCell ref="I706:J706"/>
    <mergeCell ref="L706:M706"/>
    <mergeCell ref="O706:P706"/>
    <mergeCell ref="I721:J721"/>
    <mergeCell ref="L721:M721"/>
    <mergeCell ref="O721:P721"/>
    <mergeCell ref="I676:J676"/>
    <mergeCell ref="L676:M676"/>
    <mergeCell ref="O676:P676"/>
    <mergeCell ref="I691:J691"/>
    <mergeCell ref="L691:M691"/>
    <mergeCell ref="O691:P691"/>
    <mergeCell ref="I646:J646"/>
    <mergeCell ref="L646:M646"/>
    <mergeCell ref="O646:P646"/>
    <mergeCell ref="I661:J661"/>
    <mergeCell ref="L661:M661"/>
    <mergeCell ref="O661:P661"/>
    <mergeCell ref="I616:J616"/>
    <mergeCell ref="L616:M616"/>
    <mergeCell ref="O616:P616"/>
    <mergeCell ref="I631:J631"/>
    <mergeCell ref="L631:M631"/>
    <mergeCell ref="O631:P631"/>
    <mergeCell ref="I586:J586"/>
    <mergeCell ref="L586:M586"/>
    <mergeCell ref="O586:P586"/>
    <mergeCell ref="I601:J601"/>
    <mergeCell ref="L601:M601"/>
    <mergeCell ref="O601:P601"/>
    <mergeCell ref="I556:J556"/>
    <mergeCell ref="L556:M556"/>
    <mergeCell ref="O556:P556"/>
    <mergeCell ref="I571:J571"/>
    <mergeCell ref="L571:M571"/>
    <mergeCell ref="O571:P571"/>
    <mergeCell ref="I526:J526"/>
    <mergeCell ref="L526:M526"/>
    <mergeCell ref="O526:P526"/>
    <mergeCell ref="I541:J541"/>
    <mergeCell ref="L541:M541"/>
    <mergeCell ref="O541:P541"/>
    <mergeCell ref="I496:J496"/>
    <mergeCell ref="L496:M496"/>
    <mergeCell ref="O496:P496"/>
    <mergeCell ref="I511:J511"/>
    <mergeCell ref="L511:M511"/>
    <mergeCell ref="O511:P511"/>
    <mergeCell ref="I466:J466"/>
    <mergeCell ref="L466:M466"/>
    <mergeCell ref="O466:P466"/>
    <mergeCell ref="I481:J481"/>
    <mergeCell ref="L481:M481"/>
    <mergeCell ref="O481:P481"/>
    <mergeCell ref="I436:J436"/>
    <mergeCell ref="L436:M436"/>
    <mergeCell ref="O436:P436"/>
    <mergeCell ref="I451:J451"/>
    <mergeCell ref="L451:M451"/>
    <mergeCell ref="O451:P451"/>
    <mergeCell ref="I406:J406"/>
    <mergeCell ref="L406:M406"/>
    <mergeCell ref="O406:P406"/>
    <mergeCell ref="I421:J421"/>
    <mergeCell ref="L421:M421"/>
    <mergeCell ref="O421:P421"/>
    <mergeCell ref="I376:J376"/>
    <mergeCell ref="L376:M376"/>
    <mergeCell ref="O376:P376"/>
    <mergeCell ref="I391:J391"/>
    <mergeCell ref="L391:M391"/>
    <mergeCell ref="O391:P391"/>
    <mergeCell ref="I346:J346"/>
    <mergeCell ref="L346:M346"/>
    <mergeCell ref="O346:P346"/>
    <mergeCell ref="I361:J361"/>
    <mergeCell ref="L361:M361"/>
    <mergeCell ref="O361:P361"/>
    <mergeCell ref="I316:J316"/>
    <mergeCell ref="L316:M316"/>
    <mergeCell ref="O316:P316"/>
    <mergeCell ref="I331:J331"/>
    <mergeCell ref="L331:M331"/>
    <mergeCell ref="O331:P331"/>
    <mergeCell ref="I286:J286"/>
    <mergeCell ref="L286:M286"/>
    <mergeCell ref="O286:P286"/>
    <mergeCell ref="I301:J301"/>
    <mergeCell ref="L301:M301"/>
    <mergeCell ref="O301:P301"/>
    <mergeCell ref="I256:J256"/>
    <mergeCell ref="L256:M256"/>
    <mergeCell ref="O256:P256"/>
    <mergeCell ref="I271:J271"/>
    <mergeCell ref="L271:M271"/>
    <mergeCell ref="O271:P271"/>
    <mergeCell ref="I226:J226"/>
    <mergeCell ref="L226:M226"/>
    <mergeCell ref="O226:P226"/>
    <mergeCell ref="I241:J241"/>
    <mergeCell ref="L241:M241"/>
    <mergeCell ref="O241:P241"/>
    <mergeCell ref="I196:J196"/>
    <mergeCell ref="L196:M196"/>
    <mergeCell ref="O196:P196"/>
    <mergeCell ref="I211:J211"/>
    <mergeCell ref="L211:M211"/>
    <mergeCell ref="O211:P211"/>
    <mergeCell ref="I166:J166"/>
    <mergeCell ref="L166:M166"/>
    <mergeCell ref="O166:P166"/>
    <mergeCell ref="I181:J181"/>
    <mergeCell ref="L181:M181"/>
    <mergeCell ref="O181:P181"/>
    <mergeCell ref="I136:J136"/>
    <mergeCell ref="L136:M136"/>
    <mergeCell ref="O136:P136"/>
    <mergeCell ref="I151:J151"/>
    <mergeCell ref="L151:M151"/>
    <mergeCell ref="O151:P151"/>
    <mergeCell ref="I121:J121"/>
    <mergeCell ref="L121:M121"/>
    <mergeCell ref="O121:P121"/>
    <mergeCell ref="I106:J106"/>
    <mergeCell ref="L106:M106"/>
    <mergeCell ref="O106:P106"/>
    <mergeCell ref="I31:J31"/>
    <mergeCell ref="L31:M31"/>
    <mergeCell ref="O31:P31"/>
    <mergeCell ref="I1:J1"/>
    <mergeCell ref="L1:M1"/>
    <mergeCell ref="O1:P1"/>
    <mergeCell ref="I16:J16"/>
    <mergeCell ref="L16:M16"/>
    <mergeCell ref="O16:P16"/>
    <mergeCell ref="I76:J76"/>
    <mergeCell ref="L76:M76"/>
    <mergeCell ref="O76:P76"/>
    <mergeCell ref="I91:J91"/>
    <mergeCell ref="L91:M91"/>
    <mergeCell ref="O91:P91"/>
    <mergeCell ref="I46:J46"/>
    <mergeCell ref="L46:M46"/>
    <mergeCell ref="O46:P46"/>
    <mergeCell ref="I61:J61"/>
    <mergeCell ref="L61:M61"/>
    <mergeCell ref="O61:P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3"/>
  <sheetViews>
    <sheetView workbookViewId="0">
      <selection activeCell="A2" sqref="A2:D161"/>
    </sheetView>
  </sheetViews>
  <sheetFormatPr defaultRowHeight="14.25" x14ac:dyDescent="0.45"/>
  <sheetData>
    <row r="1" spans="1:20" x14ac:dyDescent="0.4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 spans="1:20" x14ac:dyDescent="0.45">
      <c r="A2">
        <v>1</v>
      </c>
      <c r="B2">
        <v>26.66</v>
      </c>
      <c r="C2">
        <v>1</v>
      </c>
      <c r="D2">
        <v>0</v>
      </c>
      <c r="E2">
        <v>1</v>
      </c>
      <c r="F2" t="s">
        <v>77</v>
      </c>
      <c r="G2" t="s">
        <v>77</v>
      </c>
      <c r="H2">
        <v>0</v>
      </c>
      <c r="I2" t="s">
        <v>72</v>
      </c>
      <c r="J2" t="s">
        <v>95</v>
      </c>
      <c r="K2" t="s">
        <v>74</v>
      </c>
      <c r="L2">
        <v>1</v>
      </c>
      <c r="M2">
        <v>1</v>
      </c>
      <c r="N2" t="s">
        <v>81</v>
      </c>
      <c r="O2" t="s">
        <v>82</v>
      </c>
      <c r="P2">
        <v>0</v>
      </c>
      <c r="Q2">
        <v>0</v>
      </c>
      <c r="R2">
        <v>1</v>
      </c>
      <c r="S2">
        <v>16001</v>
      </c>
      <c r="T2">
        <f t="shared" ref="T2:T33" si="0">MOD(S2,2000)</f>
        <v>1</v>
      </c>
    </row>
    <row r="3" spans="1:20" x14ac:dyDescent="0.45">
      <c r="A3">
        <v>1</v>
      </c>
      <c r="B3">
        <v>32.979999999999997</v>
      </c>
      <c r="C3">
        <v>0</v>
      </c>
      <c r="D3">
        <v>0</v>
      </c>
      <c r="E3">
        <v>0</v>
      </c>
      <c r="F3" t="s">
        <v>77</v>
      </c>
      <c r="G3" t="s">
        <v>77</v>
      </c>
      <c r="H3">
        <v>1</v>
      </c>
      <c r="I3" t="s">
        <v>78</v>
      </c>
      <c r="J3" t="s">
        <v>84</v>
      </c>
      <c r="K3" t="s">
        <v>85</v>
      </c>
      <c r="L3">
        <v>1</v>
      </c>
      <c r="M3">
        <v>0</v>
      </c>
      <c r="N3" t="s">
        <v>86</v>
      </c>
      <c r="O3" t="s">
        <v>76</v>
      </c>
      <c r="P3">
        <v>1</v>
      </c>
      <c r="Q3">
        <v>0</v>
      </c>
      <c r="R3">
        <v>0</v>
      </c>
      <c r="S3">
        <v>118001</v>
      </c>
      <c r="T3">
        <f t="shared" si="0"/>
        <v>1</v>
      </c>
    </row>
    <row r="4" spans="1:20" x14ac:dyDescent="0.45">
      <c r="A4">
        <v>1</v>
      </c>
      <c r="B4">
        <v>25.06</v>
      </c>
      <c r="C4">
        <v>1</v>
      </c>
      <c r="D4">
        <v>0</v>
      </c>
      <c r="E4">
        <v>0</v>
      </c>
      <c r="F4" t="s">
        <v>77</v>
      </c>
      <c r="G4" t="s">
        <v>77</v>
      </c>
      <c r="H4">
        <v>0</v>
      </c>
      <c r="I4" t="s">
        <v>72</v>
      </c>
      <c r="J4" t="s">
        <v>89</v>
      </c>
      <c r="K4" t="s">
        <v>74</v>
      </c>
      <c r="L4" t="s">
        <v>116</v>
      </c>
      <c r="M4">
        <v>1</v>
      </c>
      <c r="N4" t="s">
        <v>81</v>
      </c>
      <c r="O4" t="s">
        <v>82</v>
      </c>
      <c r="P4">
        <v>1</v>
      </c>
      <c r="Q4">
        <v>0</v>
      </c>
      <c r="R4">
        <v>0</v>
      </c>
      <c r="S4">
        <v>134001</v>
      </c>
      <c r="T4">
        <f t="shared" si="0"/>
        <v>1</v>
      </c>
    </row>
    <row r="5" spans="1:20" x14ac:dyDescent="0.45">
      <c r="A5">
        <v>1</v>
      </c>
      <c r="B5">
        <v>39.58</v>
      </c>
      <c r="C5">
        <v>1</v>
      </c>
      <c r="D5">
        <v>0</v>
      </c>
      <c r="E5">
        <v>1</v>
      </c>
      <c r="F5" t="s">
        <v>71</v>
      </c>
      <c r="G5" t="s">
        <v>71</v>
      </c>
      <c r="H5">
        <v>1</v>
      </c>
      <c r="I5" t="s">
        <v>78</v>
      </c>
      <c r="J5" t="s">
        <v>89</v>
      </c>
      <c r="K5" t="s">
        <v>74</v>
      </c>
      <c r="L5">
        <v>1</v>
      </c>
      <c r="M5">
        <v>1</v>
      </c>
      <c r="N5" t="s">
        <v>112</v>
      </c>
      <c r="O5" t="s">
        <v>111</v>
      </c>
      <c r="P5">
        <v>0</v>
      </c>
      <c r="Q5">
        <v>0</v>
      </c>
      <c r="R5">
        <v>0</v>
      </c>
      <c r="S5">
        <v>140001</v>
      </c>
      <c r="T5">
        <f t="shared" si="0"/>
        <v>1</v>
      </c>
    </row>
    <row r="6" spans="1:20" x14ac:dyDescent="0.45">
      <c r="A6">
        <v>1</v>
      </c>
      <c r="B6">
        <v>41.25</v>
      </c>
      <c r="C6">
        <v>1</v>
      </c>
      <c r="D6">
        <v>0</v>
      </c>
      <c r="E6">
        <v>0</v>
      </c>
      <c r="F6" t="s">
        <v>77</v>
      </c>
      <c r="G6" t="s">
        <v>77</v>
      </c>
      <c r="H6">
        <v>1</v>
      </c>
      <c r="I6" t="s">
        <v>78</v>
      </c>
      <c r="J6" t="s">
        <v>98</v>
      </c>
      <c r="K6" t="s">
        <v>74</v>
      </c>
      <c r="L6">
        <v>1</v>
      </c>
      <c r="M6">
        <v>0</v>
      </c>
      <c r="N6" t="s">
        <v>86</v>
      </c>
      <c r="O6" t="s">
        <v>82</v>
      </c>
      <c r="P6">
        <v>0</v>
      </c>
      <c r="Q6">
        <v>0</v>
      </c>
      <c r="R6">
        <v>0</v>
      </c>
      <c r="S6">
        <v>152001</v>
      </c>
      <c r="T6">
        <f t="shared" si="0"/>
        <v>1</v>
      </c>
    </row>
    <row r="7" spans="1:20" x14ac:dyDescent="0.45">
      <c r="A7">
        <v>1</v>
      </c>
      <c r="B7">
        <v>34.44</v>
      </c>
      <c r="C7">
        <v>1</v>
      </c>
      <c r="D7">
        <v>0</v>
      </c>
      <c r="E7">
        <v>0</v>
      </c>
      <c r="F7" t="s">
        <v>88</v>
      </c>
      <c r="G7" t="s">
        <v>88</v>
      </c>
      <c r="H7">
        <v>0</v>
      </c>
      <c r="I7" t="s">
        <v>78</v>
      </c>
      <c r="J7" t="s">
        <v>89</v>
      </c>
      <c r="K7" t="s">
        <v>103</v>
      </c>
      <c r="L7">
        <v>0</v>
      </c>
      <c r="M7">
        <v>0</v>
      </c>
      <c r="N7" t="s">
        <v>81</v>
      </c>
      <c r="O7" t="s">
        <v>88</v>
      </c>
      <c r="P7">
        <v>0</v>
      </c>
      <c r="Q7">
        <v>0</v>
      </c>
      <c r="R7">
        <v>0</v>
      </c>
      <c r="S7">
        <v>166001</v>
      </c>
      <c r="T7">
        <f t="shared" si="0"/>
        <v>1</v>
      </c>
    </row>
    <row r="8" spans="1:20" x14ac:dyDescent="0.45">
      <c r="A8">
        <v>1</v>
      </c>
      <c r="B8">
        <v>31.01</v>
      </c>
      <c r="C8">
        <v>0</v>
      </c>
      <c r="D8">
        <v>0</v>
      </c>
      <c r="E8">
        <v>0</v>
      </c>
      <c r="F8" t="s">
        <v>77</v>
      </c>
      <c r="G8" t="s">
        <v>77</v>
      </c>
      <c r="H8">
        <v>0</v>
      </c>
      <c r="I8" t="s">
        <v>78</v>
      </c>
      <c r="J8" t="s">
        <v>73</v>
      </c>
      <c r="K8" t="s">
        <v>74</v>
      </c>
      <c r="L8">
        <v>0</v>
      </c>
      <c r="M8">
        <v>0</v>
      </c>
      <c r="N8" t="s">
        <v>81</v>
      </c>
      <c r="O8" t="s">
        <v>88</v>
      </c>
      <c r="P8">
        <v>0</v>
      </c>
      <c r="Q8">
        <v>0</v>
      </c>
      <c r="R8">
        <v>0</v>
      </c>
      <c r="S8">
        <v>180001</v>
      </c>
      <c r="T8">
        <f t="shared" si="0"/>
        <v>1</v>
      </c>
    </row>
    <row r="9" spans="1:20" x14ac:dyDescent="0.45">
      <c r="A9">
        <v>1</v>
      </c>
      <c r="B9">
        <v>29.29</v>
      </c>
      <c r="C9">
        <v>1</v>
      </c>
      <c r="D9">
        <v>0</v>
      </c>
      <c r="E9">
        <v>1</v>
      </c>
      <c r="F9" t="s">
        <v>71</v>
      </c>
      <c r="G9" t="s">
        <v>87</v>
      </c>
      <c r="H9">
        <v>0</v>
      </c>
      <c r="I9" t="s">
        <v>78</v>
      </c>
      <c r="J9" t="s">
        <v>89</v>
      </c>
      <c r="K9" t="s">
        <v>74</v>
      </c>
      <c r="L9">
        <v>1</v>
      </c>
      <c r="M9">
        <v>1</v>
      </c>
      <c r="N9" t="s">
        <v>112</v>
      </c>
      <c r="O9" t="s">
        <v>99</v>
      </c>
      <c r="P9">
        <v>0</v>
      </c>
      <c r="Q9">
        <v>0</v>
      </c>
      <c r="R9">
        <v>0</v>
      </c>
      <c r="S9">
        <v>194001</v>
      </c>
      <c r="T9">
        <f t="shared" si="0"/>
        <v>1</v>
      </c>
    </row>
    <row r="10" spans="1:20" x14ac:dyDescent="0.45">
      <c r="A10">
        <v>1</v>
      </c>
      <c r="B10">
        <v>18.8</v>
      </c>
      <c r="C10">
        <v>1</v>
      </c>
      <c r="D10">
        <v>0</v>
      </c>
      <c r="E10">
        <v>1</v>
      </c>
      <c r="F10" t="s">
        <v>77</v>
      </c>
      <c r="G10" t="s">
        <v>77</v>
      </c>
      <c r="H10">
        <v>0</v>
      </c>
      <c r="I10" t="s">
        <v>78</v>
      </c>
      <c r="J10" t="s">
        <v>108</v>
      </c>
      <c r="K10" t="s">
        <v>90</v>
      </c>
      <c r="L10">
        <v>0</v>
      </c>
      <c r="M10">
        <v>1</v>
      </c>
      <c r="N10" t="s">
        <v>86</v>
      </c>
      <c r="O10" t="s">
        <v>106</v>
      </c>
      <c r="P10">
        <v>0</v>
      </c>
      <c r="Q10">
        <v>0</v>
      </c>
      <c r="R10">
        <v>0</v>
      </c>
      <c r="S10">
        <v>196001</v>
      </c>
      <c r="T10">
        <f t="shared" si="0"/>
        <v>1</v>
      </c>
    </row>
    <row r="11" spans="1:20" x14ac:dyDescent="0.45">
      <c r="A11">
        <v>1</v>
      </c>
      <c r="B11">
        <v>24.94</v>
      </c>
      <c r="C11">
        <v>1</v>
      </c>
      <c r="D11">
        <v>0</v>
      </c>
      <c r="E11">
        <v>0</v>
      </c>
      <c r="F11" t="s">
        <v>77</v>
      </c>
      <c r="G11" t="s">
        <v>77</v>
      </c>
      <c r="H11">
        <v>0</v>
      </c>
      <c r="I11" t="s">
        <v>78</v>
      </c>
      <c r="J11" t="s">
        <v>94</v>
      </c>
      <c r="K11" t="s">
        <v>74</v>
      </c>
      <c r="L11">
        <v>0</v>
      </c>
      <c r="M11">
        <v>0</v>
      </c>
      <c r="N11" t="s">
        <v>81</v>
      </c>
      <c r="O11" t="s">
        <v>82</v>
      </c>
      <c r="P11">
        <v>0</v>
      </c>
      <c r="Q11">
        <v>0</v>
      </c>
      <c r="R11">
        <v>0</v>
      </c>
      <c r="S11">
        <v>234001</v>
      </c>
      <c r="T11">
        <f t="shared" si="0"/>
        <v>1</v>
      </c>
    </row>
    <row r="12" spans="1:20" x14ac:dyDescent="0.45">
      <c r="A12">
        <v>1</v>
      </c>
      <c r="B12">
        <v>21.11</v>
      </c>
      <c r="C12">
        <v>0</v>
      </c>
      <c r="D12">
        <v>0</v>
      </c>
      <c r="E12">
        <v>0</v>
      </c>
      <c r="F12" t="s">
        <v>83</v>
      </c>
      <c r="G12" t="s">
        <v>77</v>
      </c>
      <c r="H12">
        <v>0</v>
      </c>
      <c r="I12" t="s">
        <v>78</v>
      </c>
      <c r="J12" t="s">
        <v>92</v>
      </c>
      <c r="K12" t="s">
        <v>74</v>
      </c>
      <c r="L12">
        <v>0</v>
      </c>
      <c r="M12">
        <v>0</v>
      </c>
      <c r="N12" t="s">
        <v>86</v>
      </c>
      <c r="O12" t="s">
        <v>82</v>
      </c>
      <c r="P12">
        <v>0</v>
      </c>
      <c r="Q12">
        <v>0</v>
      </c>
      <c r="R12">
        <v>0</v>
      </c>
      <c r="S12">
        <v>254001</v>
      </c>
      <c r="T12">
        <f t="shared" si="0"/>
        <v>1</v>
      </c>
    </row>
    <row r="13" spans="1:20" x14ac:dyDescent="0.45">
      <c r="A13">
        <v>1</v>
      </c>
      <c r="B13">
        <v>27.44</v>
      </c>
      <c r="C13">
        <v>1</v>
      </c>
      <c r="D13">
        <v>0</v>
      </c>
      <c r="E13">
        <v>0</v>
      </c>
      <c r="F13" t="s">
        <v>71</v>
      </c>
      <c r="G13" t="s">
        <v>71</v>
      </c>
      <c r="H13">
        <v>1</v>
      </c>
      <c r="I13" t="s">
        <v>78</v>
      </c>
      <c r="J13" t="s">
        <v>94</v>
      </c>
      <c r="K13" t="s">
        <v>74</v>
      </c>
      <c r="L13">
        <v>0</v>
      </c>
      <c r="M13">
        <v>0</v>
      </c>
      <c r="N13" t="s">
        <v>112</v>
      </c>
      <c r="O13" t="s">
        <v>111</v>
      </c>
      <c r="P13">
        <v>1</v>
      </c>
      <c r="Q13">
        <v>0</v>
      </c>
      <c r="R13">
        <v>0</v>
      </c>
      <c r="S13">
        <v>260001</v>
      </c>
      <c r="T13">
        <f t="shared" si="0"/>
        <v>1</v>
      </c>
    </row>
    <row r="14" spans="1:20" x14ac:dyDescent="0.45">
      <c r="A14">
        <v>1</v>
      </c>
      <c r="B14">
        <v>28.34</v>
      </c>
      <c r="C14">
        <v>0</v>
      </c>
      <c r="D14">
        <v>0</v>
      </c>
      <c r="E14">
        <v>0</v>
      </c>
      <c r="F14" t="s">
        <v>71</v>
      </c>
      <c r="G14" t="s">
        <v>113</v>
      </c>
      <c r="H14">
        <v>1</v>
      </c>
      <c r="I14" t="s">
        <v>72</v>
      </c>
      <c r="J14" t="s">
        <v>108</v>
      </c>
      <c r="K14" t="s">
        <v>74</v>
      </c>
      <c r="L14">
        <v>1</v>
      </c>
      <c r="M14">
        <v>1</v>
      </c>
      <c r="N14" t="s">
        <v>112</v>
      </c>
      <c r="O14" t="s">
        <v>82</v>
      </c>
      <c r="P14">
        <v>0</v>
      </c>
      <c r="Q14">
        <v>0</v>
      </c>
      <c r="R14">
        <v>0</v>
      </c>
      <c r="S14">
        <v>262001</v>
      </c>
      <c r="T14">
        <f t="shared" si="0"/>
        <v>1</v>
      </c>
    </row>
    <row r="15" spans="1:20" x14ac:dyDescent="0.45">
      <c r="A15">
        <v>1</v>
      </c>
      <c r="B15">
        <v>27.27</v>
      </c>
      <c r="C15">
        <v>1</v>
      </c>
      <c r="D15">
        <v>0</v>
      </c>
      <c r="E15">
        <v>0</v>
      </c>
      <c r="F15" t="s">
        <v>100</v>
      </c>
      <c r="G15" t="s">
        <v>71</v>
      </c>
      <c r="H15">
        <v>1</v>
      </c>
      <c r="I15" t="s">
        <v>72</v>
      </c>
      <c r="J15" t="s">
        <v>105</v>
      </c>
      <c r="K15" t="s">
        <v>80</v>
      </c>
      <c r="L15">
        <v>1</v>
      </c>
      <c r="M15">
        <v>0</v>
      </c>
      <c r="N15" t="s">
        <v>112</v>
      </c>
      <c r="O15" t="s">
        <v>99</v>
      </c>
      <c r="P15">
        <v>1</v>
      </c>
      <c r="Q15">
        <v>1</v>
      </c>
      <c r="R15">
        <v>0</v>
      </c>
      <c r="S15">
        <v>314001</v>
      </c>
      <c r="T15">
        <f t="shared" si="0"/>
        <v>1</v>
      </c>
    </row>
    <row r="16" spans="1:20" x14ac:dyDescent="0.45">
      <c r="A16">
        <v>0</v>
      </c>
      <c r="B16">
        <v>16.600000000000001</v>
      </c>
      <c r="C16">
        <v>1</v>
      </c>
      <c r="D16">
        <v>0</v>
      </c>
      <c r="E16">
        <v>0</v>
      </c>
      <c r="F16" t="s">
        <v>70</v>
      </c>
      <c r="G16" t="s">
        <v>71</v>
      </c>
      <c r="H16">
        <v>0</v>
      </c>
      <c r="I16" t="s">
        <v>72</v>
      </c>
      <c r="J16" t="s">
        <v>73</v>
      </c>
      <c r="K16" t="s">
        <v>74</v>
      </c>
      <c r="L16">
        <v>1</v>
      </c>
      <c r="M16">
        <v>1</v>
      </c>
      <c r="N16" t="s">
        <v>75</v>
      </c>
      <c r="O16" t="s">
        <v>76</v>
      </c>
      <c r="P16">
        <v>1</v>
      </c>
      <c r="Q16">
        <v>0</v>
      </c>
      <c r="R16">
        <v>1</v>
      </c>
      <c r="S16">
        <v>1</v>
      </c>
      <c r="T16">
        <f t="shared" si="0"/>
        <v>1</v>
      </c>
    </row>
    <row r="17" spans="1:20" x14ac:dyDescent="0.45">
      <c r="A17">
        <v>0</v>
      </c>
      <c r="B17">
        <v>23.01</v>
      </c>
      <c r="C17">
        <v>0</v>
      </c>
      <c r="D17">
        <v>0</v>
      </c>
      <c r="E17">
        <v>0</v>
      </c>
      <c r="F17" t="s">
        <v>77</v>
      </c>
      <c r="G17" t="s">
        <v>77</v>
      </c>
      <c r="H17">
        <v>0</v>
      </c>
      <c r="I17" t="s">
        <v>78</v>
      </c>
      <c r="J17" t="s">
        <v>79</v>
      </c>
      <c r="K17" t="s">
        <v>80</v>
      </c>
      <c r="L17">
        <v>0</v>
      </c>
      <c r="M17">
        <v>0</v>
      </c>
      <c r="N17" t="s">
        <v>81</v>
      </c>
      <c r="O17" t="s">
        <v>82</v>
      </c>
      <c r="P17">
        <v>0</v>
      </c>
      <c r="Q17">
        <v>0</v>
      </c>
      <c r="R17">
        <v>0</v>
      </c>
      <c r="S17">
        <v>2001</v>
      </c>
      <c r="T17">
        <f t="shared" si="0"/>
        <v>1</v>
      </c>
    </row>
    <row r="18" spans="1:20" x14ac:dyDescent="0.45">
      <c r="A18">
        <v>0</v>
      </c>
      <c r="B18">
        <v>40.69</v>
      </c>
      <c r="C18">
        <v>1</v>
      </c>
      <c r="D18">
        <v>0</v>
      </c>
      <c r="E18">
        <v>0</v>
      </c>
      <c r="F18" t="s">
        <v>83</v>
      </c>
      <c r="G18" t="s">
        <v>83</v>
      </c>
      <c r="H18">
        <v>1</v>
      </c>
      <c r="I18" t="s">
        <v>78</v>
      </c>
      <c r="J18" t="s">
        <v>84</v>
      </c>
      <c r="K18" t="s">
        <v>85</v>
      </c>
      <c r="L18">
        <v>1</v>
      </c>
      <c r="M18">
        <v>0</v>
      </c>
      <c r="N18" t="s">
        <v>86</v>
      </c>
      <c r="O18" t="s">
        <v>87</v>
      </c>
      <c r="P18">
        <v>1</v>
      </c>
      <c r="Q18">
        <v>0</v>
      </c>
      <c r="R18">
        <v>0</v>
      </c>
      <c r="S18">
        <v>4001</v>
      </c>
      <c r="T18">
        <f t="shared" si="0"/>
        <v>1</v>
      </c>
    </row>
    <row r="19" spans="1:20" x14ac:dyDescent="0.45">
      <c r="A19">
        <v>0</v>
      </c>
      <c r="B19">
        <v>32.03</v>
      </c>
      <c r="C19">
        <v>0</v>
      </c>
      <c r="D19">
        <v>0</v>
      </c>
      <c r="E19">
        <v>1</v>
      </c>
      <c r="F19" t="s">
        <v>88</v>
      </c>
      <c r="G19" t="s">
        <v>76</v>
      </c>
      <c r="H19">
        <v>0</v>
      </c>
      <c r="I19" t="s">
        <v>72</v>
      </c>
      <c r="J19" t="s">
        <v>89</v>
      </c>
      <c r="K19" t="s">
        <v>90</v>
      </c>
      <c r="L19">
        <v>0</v>
      </c>
      <c r="M19">
        <v>1</v>
      </c>
      <c r="N19" t="s">
        <v>86</v>
      </c>
      <c r="O19" t="s">
        <v>82</v>
      </c>
      <c r="P19">
        <v>0</v>
      </c>
      <c r="Q19">
        <v>0</v>
      </c>
      <c r="R19">
        <v>0</v>
      </c>
      <c r="S19">
        <v>6001</v>
      </c>
      <c r="T19">
        <f t="shared" si="0"/>
        <v>1</v>
      </c>
    </row>
    <row r="20" spans="1:20" x14ac:dyDescent="0.45">
      <c r="A20">
        <v>0</v>
      </c>
      <c r="B20">
        <v>26.68</v>
      </c>
      <c r="C20">
        <v>1</v>
      </c>
      <c r="D20">
        <v>0</v>
      </c>
      <c r="E20">
        <v>0</v>
      </c>
      <c r="F20" t="s">
        <v>82</v>
      </c>
      <c r="G20" t="s">
        <v>91</v>
      </c>
      <c r="H20">
        <v>0</v>
      </c>
      <c r="I20" t="s">
        <v>78</v>
      </c>
      <c r="J20" t="s">
        <v>92</v>
      </c>
      <c r="K20" t="s">
        <v>74</v>
      </c>
      <c r="L20">
        <v>0</v>
      </c>
      <c r="M20">
        <v>1</v>
      </c>
      <c r="N20" t="s">
        <v>86</v>
      </c>
      <c r="O20" t="s">
        <v>76</v>
      </c>
      <c r="P20">
        <v>0</v>
      </c>
      <c r="Q20">
        <v>0</v>
      </c>
      <c r="R20">
        <v>0</v>
      </c>
      <c r="S20">
        <v>8001</v>
      </c>
      <c r="T20">
        <f t="shared" si="0"/>
        <v>1</v>
      </c>
    </row>
    <row r="21" spans="1:20" x14ac:dyDescent="0.45">
      <c r="A21">
        <v>0</v>
      </c>
      <c r="B21">
        <v>32.28</v>
      </c>
      <c r="C21">
        <v>1</v>
      </c>
      <c r="D21">
        <v>0</v>
      </c>
      <c r="E21">
        <v>0</v>
      </c>
      <c r="F21" t="s">
        <v>77</v>
      </c>
      <c r="G21" t="s">
        <v>91</v>
      </c>
      <c r="H21">
        <v>1</v>
      </c>
      <c r="I21" t="s">
        <v>78</v>
      </c>
      <c r="J21" t="s">
        <v>89</v>
      </c>
      <c r="K21" t="s">
        <v>74</v>
      </c>
      <c r="L21">
        <v>0</v>
      </c>
      <c r="M21">
        <v>1</v>
      </c>
      <c r="N21" t="s">
        <v>81</v>
      </c>
      <c r="O21" t="s">
        <v>76</v>
      </c>
      <c r="P21">
        <v>0</v>
      </c>
      <c r="Q21">
        <v>0</v>
      </c>
      <c r="R21">
        <v>0</v>
      </c>
      <c r="S21">
        <v>10001</v>
      </c>
      <c r="T21">
        <f t="shared" si="0"/>
        <v>1</v>
      </c>
    </row>
    <row r="22" spans="1:20" x14ac:dyDescent="0.45">
      <c r="A22">
        <v>0</v>
      </c>
      <c r="B22">
        <v>20.54</v>
      </c>
      <c r="C22">
        <v>0</v>
      </c>
      <c r="D22">
        <v>0</v>
      </c>
      <c r="E22">
        <v>0</v>
      </c>
      <c r="F22" t="s">
        <v>77</v>
      </c>
      <c r="G22" t="s">
        <v>91</v>
      </c>
      <c r="H22">
        <v>0</v>
      </c>
      <c r="I22" t="s">
        <v>78</v>
      </c>
      <c r="J22" t="s">
        <v>93</v>
      </c>
      <c r="K22" t="s">
        <v>74</v>
      </c>
      <c r="L22">
        <v>0</v>
      </c>
      <c r="M22">
        <v>1</v>
      </c>
      <c r="N22" t="s">
        <v>75</v>
      </c>
      <c r="O22" t="s">
        <v>82</v>
      </c>
      <c r="P22">
        <v>0</v>
      </c>
      <c r="Q22">
        <v>0</v>
      </c>
      <c r="R22">
        <v>0</v>
      </c>
      <c r="S22">
        <v>12001</v>
      </c>
      <c r="T22">
        <f t="shared" si="0"/>
        <v>1</v>
      </c>
    </row>
    <row r="23" spans="1:20" x14ac:dyDescent="0.45">
      <c r="A23">
        <v>0</v>
      </c>
      <c r="B23">
        <v>35.9</v>
      </c>
      <c r="C23">
        <v>0</v>
      </c>
      <c r="D23">
        <v>0</v>
      </c>
      <c r="E23">
        <v>0</v>
      </c>
      <c r="F23" t="s">
        <v>77</v>
      </c>
      <c r="G23" t="s">
        <v>77</v>
      </c>
      <c r="H23">
        <v>0</v>
      </c>
      <c r="I23" t="s">
        <v>72</v>
      </c>
      <c r="J23" t="s">
        <v>94</v>
      </c>
      <c r="K23" t="s">
        <v>80</v>
      </c>
      <c r="L23">
        <v>1</v>
      </c>
      <c r="M23">
        <v>1</v>
      </c>
      <c r="N23" t="s">
        <v>75</v>
      </c>
      <c r="O23" t="s">
        <v>82</v>
      </c>
      <c r="P23">
        <v>0</v>
      </c>
      <c r="Q23">
        <v>0</v>
      </c>
      <c r="R23">
        <v>0</v>
      </c>
      <c r="S23">
        <v>14001</v>
      </c>
      <c r="T23">
        <f t="shared" si="0"/>
        <v>1</v>
      </c>
    </row>
    <row r="24" spans="1:20" x14ac:dyDescent="0.45">
      <c r="A24">
        <v>0</v>
      </c>
      <c r="B24">
        <v>20.51</v>
      </c>
      <c r="C24">
        <v>0</v>
      </c>
      <c r="D24">
        <v>0</v>
      </c>
      <c r="E24">
        <v>0</v>
      </c>
      <c r="F24" t="s">
        <v>77</v>
      </c>
      <c r="G24" t="s">
        <v>96</v>
      </c>
      <c r="H24">
        <v>1</v>
      </c>
      <c r="I24" t="s">
        <v>72</v>
      </c>
      <c r="J24" t="s">
        <v>97</v>
      </c>
      <c r="K24" t="s">
        <v>74</v>
      </c>
      <c r="L24">
        <v>0</v>
      </c>
      <c r="M24">
        <v>0</v>
      </c>
      <c r="N24" t="s">
        <v>75</v>
      </c>
      <c r="O24" t="s">
        <v>82</v>
      </c>
      <c r="P24">
        <v>0</v>
      </c>
      <c r="Q24">
        <v>0</v>
      </c>
      <c r="R24">
        <v>0</v>
      </c>
      <c r="S24">
        <v>18001</v>
      </c>
      <c r="T24">
        <f t="shared" si="0"/>
        <v>1</v>
      </c>
    </row>
    <row r="25" spans="1:20" x14ac:dyDescent="0.45">
      <c r="A25">
        <v>0</v>
      </c>
      <c r="B25">
        <v>26.95</v>
      </c>
      <c r="C25">
        <v>1</v>
      </c>
      <c r="D25">
        <v>0</v>
      </c>
      <c r="E25">
        <v>0</v>
      </c>
      <c r="F25" t="s">
        <v>88</v>
      </c>
      <c r="G25" t="s">
        <v>88</v>
      </c>
      <c r="H25">
        <v>1</v>
      </c>
      <c r="I25" t="s">
        <v>72</v>
      </c>
      <c r="J25" t="s">
        <v>98</v>
      </c>
      <c r="K25" t="s">
        <v>74</v>
      </c>
      <c r="L25">
        <v>0</v>
      </c>
      <c r="M25">
        <v>0</v>
      </c>
      <c r="N25" t="s">
        <v>86</v>
      </c>
      <c r="O25" t="s">
        <v>99</v>
      </c>
      <c r="P25">
        <v>0</v>
      </c>
      <c r="Q25">
        <v>0</v>
      </c>
      <c r="R25">
        <v>1</v>
      </c>
      <c r="S25">
        <v>20001</v>
      </c>
      <c r="T25">
        <f t="shared" si="0"/>
        <v>1</v>
      </c>
    </row>
    <row r="26" spans="1:20" x14ac:dyDescent="0.45">
      <c r="A26">
        <v>0</v>
      </c>
      <c r="B26">
        <v>21.41</v>
      </c>
      <c r="C26">
        <v>1</v>
      </c>
      <c r="D26">
        <v>0</v>
      </c>
      <c r="E26">
        <v>0</v>
      </c>
      <c r="F26" t="s">
        <v>77</v>
      </c>
      <c r="G26" t="s">
        <v>77</v>
      </c>
      <c r="H26">
        <v>1</v>
      </c>
      <c r="I26" t="s">
        <v>78</v>
      </c>
      <c r="J26" t="s">
        <v>98</v>
      </c>
      <c r="K26" t="s">
        <v>74</v>
      </c>
      <c r="L26">
        <v>0</v>
      </c>
      <c r="M26">
        <v>0</v>
      </c>
      <c r="N26" t="s">
        <v>81</v>
      </c>
      <c r="O26" t="s">
        <v>82</v>
      </c>
      <c r="P26">
        <v>0</v>
      </c>
      <c r="Q26">
        <v>1</v>
      </c>
      <c r="R26">
        <v>0</v>
      </c>
      <c r="S26">
        <v>22001</v>
      </c>
      <c r="T26">
        <f t="shared" si="0"/>
        <v>1</v>
      </c>
    </row>
    <row r="27" spans="1:20" x14ac:dyDescent="0.45">
      <c r="A27">
        <v>0</v>
      </c>
      <c r="B27">
        <v>34.950000000000003</v>
      </c>
      <c r="C27">
        <v>0</v>
      </c>
      <c r="D27">
        <v>0</v>
      </c>
      <c r="E27">
        <v>0</v>
      </c>
      <c r="F27" t="s">
        <v>100</v>
      </c>
      <c r="G27" t="s">
        <v>77</v>
      </c>
      <c r="H27">
        <v>0</v>
      </c>
      <c r="I27" t="s">
        <v>72</v>
      </c>
      <c r="J27" t="s">
        <v>73</v>
      </c>
      <c r="K27" t="s">
        <v>74</v>
      </c>
      <c r="L27">
        <v>1</v>
      </c>
      <c r="M27">
        <v>1</v>
      </c>
      <c r="N27" t="s">
        <v>75</v>
      </c>
      <c r="O27" t="s">
        <v>101</v>
      </c>
      <c r="P27">
        <v>0</v>
      </c>
      <c r="Q27">
        <v>0</v>
      </c>
      <c r="R27">
        <v>1</v>
      </c>
      <c r="S27">
        <v>24001</v>
      </c>
      <c r="T27">
        <f t="shared" si="0"/>
        <v>1</v>
      </c>
    </row>
    <row r="28" spans="1:20" x14ac:dyDescent="0.45">
      <c r="A28">
        <v>0</v>
      </c>
      <c r="B28">
        <v>26.4</v>
      </c>
      <c r="C28">
        <v>0</v>
      </c>
      <c r="D28">
        <v>0</v>
      </c>
      <c r="E28">
        <v>0</v>
      </c>
      <c r="F28" t="s">
        <v>77</v>
      </c>
      <c r="G28" t="s">
        <v>77</v>
      </c>
      <c r="H28">
        <v>0</v>
      </c>
      <c r="I28" t="s">
        <v>78</v>
      </c>
      <c r="J28" t="s">
        <v>92</v>
      </c>
      <c r="K28" t="s">
        <v>80</v>
      </c>
      <c r="L28">
        <v>0</v>
      </c>
      <c r="M28">
        <v>1</v>
      </c>
      <c r="N28" t="s">
        <v>81</v>
      </c>
      <c r="O28" t="s">
        <v>99</v>
      </c>
      <c r="P28">
        <v>0</v>
      </c>
      <c r="Q28">
        <v>0</v>
      </c>
      <c r="R28">
        <v>0</v>
      </c>
      <c r="S28">
        <v>26001</v>
      </c>
      <c r="T28">
        <f t="shared" si="0"/>
        <v>1</v>
      </c>
    </row>
    <row r="29" spans="1:20" x14ac:dyDescent="0.45">
      <c r="A29">
        <v>0</v>
      </c>
      <c r="B29">
        <v>24.22</v>
      </c>
      <c r="C29">
        <v>0</v>
      </c>
      <c r="D29">
        <v>0</v>
      </c>
      <c r="E29">
        <v>0</v>
      </c>
      <c r="F29" t="s">
        <v>77</v>
      </c>
      <c r="G29" t="s">
        <v>77</v>
      </c>
      <c r="H29">
        <v>0</v>
      </c>
      <c r="I29" t="s">
        <v>72</v>
      </c>
      <c r="J29" t="s">
        <v>79</v>
      </c>
      <c r="K29" t="s">
        <v>80</v>
      </c>
      <c r="L29">
        <v>0</v>
      </c>
      <c r="M29">
        <v>1</v>
      </c>
      <c r="N29" t="s">
        <v>102</v>
      </c>
      <c r="O29" t="s">
        <v>82</v>
      </c>
      <c r="P29">
        <v>0</v>
      </c>
      <c r="Q29">
        <v>0</v>
      </c>
      <c r="R29">
        <v>0</v>
      </c>
      <c r="S29">
        <v>28001</v>
      </c>
      <c r="T29">
        <f t="shared" si="0"/>
        <v>1</v>
      </c>
    </row>
    <row r="30" spans="1:20" x14ac:dyDescent="0.45">
      <c r="A30">
        <v>0</v>
      </c>
      <c r="B30">
        <v>23.74</v>
      </c>
      <c r="C30">
        <v>1</v>
      </c>
      <c r="D30">
        <v>1</v>
      </c>
      <c r="E30">
        <v>0</v>
      </c>
      <c r="F30" t="s">
        <v>77</v>
      </c>
      <c r="G30" t="s">
        <v>91</v>
      </c>
      <c r="H30">
        <v>0</v>
      </c>
      <c r="I30" t="s">
        <v>72</v>
      </c>
      <c r="J30" t="s">
        <v>92</v>
      </c>
      <c r="K30" t="s">
        <v>103</v>
      </c>
      <c r="L30">
        <v>0</v>
      </c>
      <c r="M30">
        <v>1</v>
      </c>
      <c r="N30" t="s">
        <v>75</v>
      </c>
      <c r="O30" t="s">
        <v>82</v>
      </c>
      <c r="P30">
        <v>0</v>
      </c>
      <c r="Q30">
        <v>0</v>
      </c>
      <c r="R30">
        <v>0</v>
      </c>
      <c r="S30">
        <v>30001</v>
      </c>
      <c r="T30">
        <f t="shared" si="0"/>
        <v>1</v>
      </c>
    </row>
    <row r="31" spans="1:20" x14ac:dyDescent="0.45">
      <c r="A31">
        <v>0</v>
      </c>
      <c r="B31">
        <v>21.46</v>
      </c>
      <c r="C31">
        <v>0</v>
      </c>
      <c r="D31">
        <v>0</v>
      </c>
      <c r="E31">
        <v>0</v>
      </c>
      <c r="F31" t="s">
        <v>70</v>
      </c>
      <c r="G31" t="s">
        <v>77</v>
      </c>
      <c r="H31">
        <v>0</v>
      </c>
      <c r="I31" t="s">
        <v>72</v>
      </c>
      <c r="J31" t="s">
        <v>89</v>
      </c>
      <c r="K31" t="s">
        <v>74</v>
      </c>
      <c r="L31">
        <v>0</v>
      </c>
      <c r="M31">
        <v>1</v>
      </c>
      <c r="N31" t="s">
        <v>75</v>
      </c>
      <c r="O31" t="s">
        <v>99</v>
      </c>
      <c r="P31">
        <v>0</v>
      </c>
      <c r="Q31">
        <v>0</v>
      </c>
      <c r="R31">
        <v>0</v>
      </c>
      <c r="S31">
        <v>32001</v>
      </c>
      <c r="T31">
        <f t="shared" si="0"/>
        <v>1</v>
      </c>
    </row>
    <row r="32" spans="1:20" x14ac:dyDescent="0.45">
      <c r="A32">
        <v>0</v>
      </c>
      <c r="B32">
        <v>25.87</v>
      </c>
      <c r="C32">
        <v>0</v>
      </c>
      <c r="D32">
        <v>0</v>
      </c>
      <c r="E32">
        <v>0</v>
      </c>
      <c r="F32" t="s">
        <v>77</v>
      </c>
      <c r="G32" t="s">
        <v>70</v>
      </c>
      <c r="H32">
        <v>1</v>
      </c>
      <c r="I32" t="s">
        <v>78</v>
      </c>
      <c r="J32" t="s">
        <v>73</v>
      </c>
      <c r="K32" t="s">
        <v>74</v>
      </c>
      <c r="L32">
        <v>0</v>
      </c>
      <c r="M32">
        <v>0</v>
      </c>
      <c r="N32" t="s">
        <v>102</v>
      </c>
      <c r="O32" t="s">
        <v>99</v>
      </c>
      <c r="P32">
        <v>0</v>
      </c>
      <c r="Q32">
        <v>0</v>
      </c>
      <c r="R32">
        <v>0</v>
      </c>
      <c r="S32">
        <v>34001</v>
      </c>
      <c r="T32">
        <f t="shared" si="0"/>
        <v>1</v>
      </c>
    </row>
    <row r="33" spans="1:20" x14ac:dyDescent="0.45">
      <c r="A33">
        <v>0</v>
      </c>
      <c r="B33">
        <v>24.96</v>
      </c>
      <c r="C33">
        <v>0</v>
      </c>
      <c r="D33">
        <v>0</v>
      </c>
      <c r="E33">
        <v>0</v>
      </c>
      <c r="F33" t="s">
        <v>77</v>
      </c>
      <c r="G33" t="s">
        <v>104</v>
      </c>
      <c r="H33">
        <v>0</v>
      </c>
      <c r="I33" t="s">
        <v>72</v>
      </c>
      <c r="J33" t="s">
        <v>105</v>
      </c>
      <c r="K33" t="s">
        <v>74</v>
      </c>
      <c r="L33">
        <v>0</v>
      </c>
      <c r="M33">
        <v>1</v>
      </c>
      <c r="N33" t="s">
        <v>81</v>
      </c>
      <c r="O33" t="s">
        <v>99</v>
      </c>
      <c r="P33">
        <v>0</v>
      </c>
      <c r="Q33">
        <v>0</v>
      </c>
      <c r="R33">
        <v>0</v>
      </c>
      <c r="S33">
        <v>36001</v>
      </c>
      <c r="T33">
        <f t="shared" si="0"/>
        <v>1</v>
      </c>
    </row>
    <row r="34" spans="1:20" x14ac:dyDescent="0.45">
      <c r="A34">
        <v>0</v>
      </c>
      <c r="B34">
        <v>34.39</v>
      </c>
      <c r="C34">
        <v>1</v>
      </c>
      <c r="D34">
        <v>0</v>
      </c>
      <c r="E34">
        <v>0</v>
      </c>
      <c r="F34" t="s">
        <v>99</v>
      </c>
      <c r="G34" t="s">
        <v>77</v>
      </c>
      <c r="H34">
        <v>0</v>
      </c>
      <c r="I34" t="s">
        <v>72</v>
      </c>
      <c r="J34" t="s">
        <v>79</v>
      </c>
      <c r="K34" t="s">
        <v>74</v>
      </c>
      <c r="L34">
        <v>0</v>
      </c>
      <c r="M34">
        <v>1</v>
      </c>
      <c r="N34" t="s">
        <v>75</v>
      </c>
      <c r="O34" t="s">
        <v>87</v>
      </c>
      <c r="P34">
        <v>0</v>
      </c>
      <c r="Q34">
        <v>0</v>
      </c>
      <c r="R34">
        <v>0</v>
      </c>
      <c r="S34">
        <v>38001</v>
      </c>
      <c r="T34">
        <f t="shared" ref="T34:T65" si="1">MOD(S34,2000)</f>
        <v>1</v>
      </c>
    </row>
    <row r="35" spans="1:20" x14ac:dyDescent="0.45">
      <c r="A35">
        <v>0</v>
      </c>
      <c r="B35">
        <v>35.729999999999997</v>
      </c>
      <c r="C35">
        <v>1</v>
      </c>
      <c r="D35">
        <v>0</v>
      </c>
      <c r="E35">
        <v>0</v>
      </c>
      <c r="F35" t="s">
        <v>88</v>
      </c>
      <c r="G35" t="s">
        <v>71</v>
      </c>
      <c r="H35">
        <v>1</v>
      </c>
      <c r="I35" t="s">
        <v>78</v>
      </c>
      <c r="J35" t="s">
        <v>94</v>
      </c>
      <c r="K35" t="s">
        <v>74</v>
      </c>
      <c r="L35">
        <v>0</v>
      </c>
      <c r="M35">
        <v>0</v>
      </c>
      <c r="N35" t="s">
        <v>86</v>
      </c>
      <c r="O35" t="s">
        <v>106</v>
      </c>
      <c r="P35">
        <v>1</v>
      </c>
      <c r="Q35">
        <v>0</v>
      </c>
      <c r="R35">
        <v>0</v>
      </c>
      <c r="S35">
        <v>40001</v>
      </c>
      <c r="T35">
        <f t="shared" si="1"/>
        <v>1</v>
      </c>
    </row>
    <row r="36" spans="1:20" x14ac:dyDescent="0.45">
      <c r="A36">
        <v>0</v>
      </c>
      <c r="B36">
        <v>25.55</v>
      </c>
      <c r="C36">
        <v>0</v>
      </c>
      <c r="D36">
        <v>0</v>
      </c>
      <c r="E36">
        <v>0</v>
      </c>
      <c r="F36" t="s">
        <v>77</v>
      </c>
      <c r="G36" t="s">
        <v>77</v>
      </c>
      <c r="H36">
        <v>0</v>
      </c>
      <c r="I36" t="s">
        <v>78</v>
      </c>
      <c r="J36" t="s">
        <v>98</v>
      </c>
      <c r="K36" t="s">
        <v>74</v>
      </c>
      <c r="L36">
        <v>0</v>
      </c>
      <c r="M36">
        <v>1</v>
      </c>
      <c r="N36" t="s">
        <v>102</v>
      </c>
      <c r="O36" t="s">
        <v>82</v>
      </c>
      <c r="P36">
        <v>0</v>
      </c>
      <c r="Q36">
        <v>0</v>
      </c>
      <c r="R36">
        <v>0</v>
      </c>
      <c r="S36">
        <v>42001</v>
      </c>
      <c r="T36">
        <f t="shared" si="1"/>
        <v>1</v>
      </c>
    </row>
    <row r="37" spans="1:20" x14ac:dyDescent="0.45">
      <c r="A37">
        <v>0</v>
      </c>
      <c r="B37">
        <v>21.87</v>
      </c>
      <c r="C37">
        <v>0</v>
      </c>
      <c r="D37">
        <v>1</v>
      </c>
      <c r="E37">
        <v>0</v>
      </c>
      <c r="F37" t="s">
        <v>77</v>
      </c>
      <c r="G37" t="s">
        <v>107</v>
      </c>
      <c r="H37">
        <v>0</v>
      </c>
      <c r="I37" t="s">
        <v>72</v>
      </c>
      <c r="J37" t="s">
        <v>97</v>
      </c>
      <c r="K37" t="s">
        <v>80</v>
      </c>
      <c r="L37">
        <v>0</v>
      </c>
      <c r="M37">
        <v>1</v>
      </c>
      <c r="N37" t="s">
        <v>81</v>
      </c>
      <c r="O37" t="s">
        <v>82</v>
      </c>
      <c r="P37">
        <v>0</v>
      </c>
      <c r="Q37">
        <v>0</v>
      </c>
      <c r="R37">
        <v>0</v>
      </c>
      <c r="S37">
        <v>44001</v>
      </c>
      <c r="T37">
        <f t="shared" si="1"/>
        <v>1</v>
      </c>
    </row>
    <row r="38" spans="1:20" x14ac:dyDescent="0.45">
      <c r="A38">
        <v>0</v>
      </c>
      <c r="B38">
        <v>26.58</v>
      </c>
      <c r="C38">
        <v>0</v>
      </c>
      <c r="D38">
        <v>1</v>
      </c>
      <c r="E38">
        <v>0</v>
      </c>
      <c r="F38" t="s">
        <v>77</v>
      </c>
      <c r="G38" t="s">
        <v>77</v>
      </c>
      <c r="H38">
        <v>0</v>
      </c>
      <c r="I38" t="s">
        <v>78</v>
      </c>
      <c r="J38" t="s">
        <v>84</v>
      </c>
      <c r="K38" t="s">
        <v>74</v>
      </c>
      <c r="L38">
        <v>0</v>
      </c>
      <c r="M38">
        <v>0</v>
      </c>
      <c r="N38" t="s">
        <v>75</v>
      </c>
      <c r="O38" t="s">
        <v>82</v>
      </c>
      <c r="P38">
        <v>0</v>
      </c>
      <c r="Q38">
        <v>0</v>
      </c>
      <c r="R38">
        <v>0</v>
      </c>
      <c r="S38">
        <v>46001</v>
      </c>
      <c r="T38">
        <f t="shared" si="1"/>
        <v>1</v>
      </c>
    </row>
    <row r="39" spans="1:20" x14ac:dyDescent="0.45">
      <c r="A39">
        <v>0</v>
      </c>
      <c r="B39">
        <v>29.84</v>
      </c>
      <c r="C39">
        <v>1</v>
      </c>
      <c r="D39">
        <v>0</v>
      </c>
      <c r="E39">
        <v>0</v>
      </c>
      <c r="F39" t="s">
        <v>77</v>
      </c>
      <c r="G39" t="s">
        <v>77</v>
      </c>
      <c r="H39">
        <v>1</v>
      </c>
      <c r="I39" t="s">
        <v>78</v>
      </c>
      <c r="J39" t="s">
        <v>98</v>
      </c>
      <c r="K39" t="s">
        <v>74</v>
      </c>
      <c r="L39">
        <v>0</v>
      </c>
      <c r="M39">
        <v>0</v>
      </c>
      <c r="N39" t="s">
        <v>75</v>
      </c>
      <c r="O39" t="s">
        <v>99</v>
      </c>
      <c r="P39">
        <v>0</v>
      </c>
      <c r="Q39">
        <v>0</v>
      </c>
      <c r="R39">
        <v>1</v>
      </c>
      <c r="S39">
        <v>48001</v>
      </c>
      <c r="T39">
        <f t="shared" si="1"/>
        <v>1</v>
      </c>
    </row>
    <row r="40" spans="1:20" x14ac:dyDescent="0.45">
      <c r="A40">
        <v>0</v>
      </c>
      <c r="B40">
        <v>30.68</v>
      </c>
      <c r="C40">
        <v>1</v>
      </c>
      <c r="D40">
        <v>0</v>
      </c>
      <c r="E40">
        <v>0</v>
      </c>
      <c r="F40" t="s">
        <v>77</v>
      </c>
      <c r="G40" t="s">
        <v>100</v>
      </c>
      <c r="H40">
        <v>1</v>
      </c>
      <c r="I40" t="s">
        <v>78</v>
      </c>
      <c r="J40" t="s">
        <v>108</v>
      </c>
      <c r="K40" t="s">
        <v>103</v>
      </c>
      <c r="L40">
        <v>0</v>
      </c>
      <c r="M40">
        <v>1</v>
      </c>
      <c r="N40" t="s">
        <v>81</v>
      </c>
      <c r="O40" t="s">
        <v>82</v>
      </c>
      <c r="P40">
        <v>1</v>
      </c>
      <c r="Q40">
        <v>1</v>
      </c>
      <c r="R40">
        <v>0</v>
      </c>
      <c r="S40">
        <v>50001</v>
      </c>
      <c r="T40">
        <f t="shared" si="1"/>
        <v>1</v>
      </c>
    </row>
    <row r="41" spans="1:20" x14ac:dyDescent="0.45">
      <c r="A41">
        <v>0</v>
      </c>
      <c r="B41">
        <v>25.84</v>
      </c>
      <c r="C41">
        <v>1</v>
      </c>
      <c r="D41">
        <v>0</v>
      </c>
      <c r="E41">
        <v>0</v>
      </c>
      <c r="F41" t="s">
        <v>77</v>
      </c>
      <c r="G41" t="s">
        <v>77</v>
      </c>
      <c r="H41">
        <v>0</v>
      </c>
      <c r="I41" t="s">
        <v>78</v>
      </c>
      <c r="J41" t="s">
        <v>73</v>
      </c>
      <c r="K41" t="s">
        <v>74</v>
      </c>
      <c r="L41">
        <v>0</v>
      </c>
      <c r="M41">
        <v>1</v>
      </c>
      <c r="N41" t="s">
        <v>102</v>
      </c>
      <c r="O41" t="s">
        <v>99</v>
      </c>
      <c r="P41">
        <v>0</v>
      </c>
      <c r="Q41">
        <v>0</v>
      </c>
      <c r="R41">
        <v>0</v>
      </c>
      <c r="S41">
        <v>52001</v>
      </c>
      <c r="T41">
        <f t="shared" si="1"/>
        <v>1</v>
      </c>
    </row>
    <row r="42" spans="1:20" x14ac:dyDescent="0.45">
      <c r="A42">
        <v>0</v>
      </c>
      <c r="B42">
        <v>42.91</v>
      </c>
      <c r="C42">
        <v>1</v>
      </c>
      <c r="D42">
        <v>0</v>
      </c>
      <c r="E42">
        <v>0</v>
      </c>
      <c r="F42" t="s">
        <v>77</v>
      </c>
      <c r="G42" t="s">
        <v>77</v>
      </c>
      <c r="H42">
        <v>1</v>
      </c>
      <c r="I42" t="s">
        <v>72</v>
      </c>
      <c r="J42" t="s">
        <v>109</v>
      </c>
      <c r="K42" t="s">
        <v>80</v>
      </c>
      <c r="L42" t="s">
        <v>115</v>
      </c>
      <c r="M42">
        <v>1</v>
      </c>
      <c r="N42" t="s">
        <v>81</v>
      </c>
      <c r="O42" t="s">
        <v>76</v>
      </c>
      <c r="P42">
        <v>0</v>
      </c>
      <c r="Q42">
        <v>0</v>
      </c>
      <c r="R42">
        <v>0</v>
      </c>
      <c r="S42">
        <v>54001</v>
      </c>
      <c r="T42">
        <f t="shared" si="1"/>
        <v>1</v>
      </c>
    </row>
    <row r="43" spans="1:20" x14ac:dyDescent="0.45">
      <c r="A43">
        <v>0</v>
      </c>
      <c r="B43">
        <v>20.82</v>
      </c>
      <c r="C43">
        <v>0</v>
      </c>
      <c r="D43">
        <v>0</v>
      </c>
      <c r="E43">
        <v>0</v>
      </c>
      <c r="F43" t="s">
        <v>77</v>
      </c>
      <c r="G43" t="s">
        <v>77</v>
      </c>
      <c r="H43">
        <v>0</v>
      </c>
      <c r="I43" t="s">
        <v>78</v>
      </c>
      <c r="J43" t="s">
        <v>97</v>
      </c>
      <c r="K43" t="s">
        <v>85</v>
      </c>
      <c r="L43">
        <v>0</v>
      </c>
      <c r="M43">
        <v>1</v>
      </c>
      <c r="N43" t="s">
        <v>75</v>
      </c>
      <c r="O43" t="s">
        <v>99</v>
      </c>
      <c r="P43">
        <v>0</v>
      </c>
      <c r="Q43">
        <v>0</v>
      </c>
      <c r="R43">
        <v>0</v>
      </c>
      <c r="S43">
        <v>56001</v>
      </c>
      <c r="T43">
        <f t="shared" si="1"/>
        <v>1</v>
      </c>
    </row>
    <row r="44" spans="1:20" x14ac:dyDescent="0.45">
      <c r="A44">
        <v>0</v>
      </c>
      <c r="B44">
        <v>16.45</v>
      </c>
      <c r="C44">
        <v>1</v>
      </c>
      <c r="D44">
        <v>0</v>
      </c>
      <c r="E44">
        <v>0</v>
      </c>
      <c r="F44" t="s">
        <v>77</v>
      </c>
      <c r="G44" t="s">
        <v>77</v>
      </c>
      <c r="H44">
        <v>0</v>
      </c>
      <c r="I44" t="s">
        <v>72</v>
      </c>
      <c r="J44" t="s">
        <v>84</v>
      </c>
      <c r="K44" t="s">
        <v>74</v>
      </c>
      <c r="L44">
        <v>0</v>
      </c>
      <c r="M44">
        <v>1</v>
      </c>
      <c r="N44" t="s">
        <v>75</v>
      </c>
      <c r="O44" t="s">
        <v>82</v>
      </c>
      <c r="P44">
        <v>0</v>
      </c>
      <c r="Q44">
        <v>0</v>
      </c>
      <c r="R44">
        <v>1</v>
      </c>
      <c r="S44">
        <v>58001</v>
      </c>
      <c r="T44">
        <f t="shared" si="1"/>
        <v>1</v>
      </c>
    </row>
    <row r="45" spans="1:20" x14ac:dyDescent="0.45">
      <c r="A45">
        <v>0</v>
      </c>
      <c r="B45">
        <v>30.3</v>
      </c>
      <c r="C45">
        <v>0</v>
      </c>
      <c r="D45">
        <v>0</v>
      </c>
      <c r="E45">
        <v>0</v>
      </c>
      <c r="F45" t="s">
        <v>77</v>
      </c>
      <c r="G45" t="s">
        <v>99</v>
      </c>
      <c r="H45">
        <v>0</v>
      </c>
      <c r="I45" t="s">
        <v>78</v>
      </c>
      <c r="J45" t="s">
        <v>105</v>
      </c>
      <c r="K45" t="s">
        <v>74</v>
      </c>
      <c r="L45">
        <v>1</v>
      </c>
      <c r="M45">
        <v>1</v>
      </c>
      <c r="N45" t="s">
        <v>81</v>
      </c>
      <c r="O45" t="s">
        <v>82</v>
      </c>
      <c r="P45">
        <v>0</v>
      </c>
      <c r="Q45">
        <v>0</v>
      </c>
      <c r="R45">
        <v>0</v>
      </c>
      <c r="S45">
        <v>60001</v>
      </c>
      <c r="T45">
        <f t="shared" si="1"/>
        <v>1</v>
      </c>
    </row>
    <row r="46" spans="1:20" x14ac:dyDescent="0.45">
      <c r="A46">
        <v>0</v>
      </c>
      <c r="B46">
        <v>24.63</v>
      </c>
      <c r="C46">
        <v>0</v>
      </c>
      <c r="D46">
        <v>0</v>
      </c>
      <c r="E46">
        <v>0</v>
      </c>
      <c r="F46" t="s">
        <v>77</v>
      </c>
      <c r="G46" t="s">
        <v>77</v>
      </c>
      <c r="H46">
        <v>0</v>
      </c>
      <c r="I46" t="s">
        <v>78</v>
      </c>
      <c r="J46" t="s">
        <v>108</v>
      </c>
      <c r="K46" t="s">
        <v>103</v>
      </c>
      <c r="L46" t="s">
        <v>116</v>
      </c>
      <c r="M46">
        <v>1</v>
      </c>
      <c r="N46" t="s">
        <v>102</v>
      </c>
      <c r="O46" t="s">
        <v>76</v>
      </c>
      <c r="P46">
        <v>0</v>
      </c>
      <c r="Q46">
        <v>0</v>
      </c>
      <c r="R46">
        <v>0</v>
      </c>
      <c r="S46">
        <v>62001</v>
      </c>
      <c r="T46">
        <f t="shared" si="1"/>
        <v>1</v>
      </c>
    </row>
    <row r="47" spans="1:20" x14ac:dyDescent="0.45">
      <c r="A47">
        <v>0</v>
      </c>
      <c r="B47">
        <v>25.68</v>
      </c>
      <c r="C47">
        <v>1</v>
      </c>
      <c r="D47">
        <v>0</v>
      </c>
      <c r="E47">
        <v>0</v>
      </c>
      <c r="F47" t="s">
        <v>77</v>
      </c>
      <c r="G47" t="s">
        <v>88</v>
      </c>
      <c r="H47">
        <v>0</v>
      </c>
      <c r="I47" t="s">
        <v>78</v>
      </c>
      <c r="J47" t="s">
        <v>94</v>
      </c>
      <c r="K47" t="s">
        <v>110</v>
      </c>
      <c r="L47">
        <v>1</v>
      </c>
      <c r="M47">
        <v>1</v>
      </c>
      <c r="N47" t="s">
        <v>81</v>
      </c>
      <c r="O47" t="s">
        <v>76</v>
      </c>
      <c r="P47">
        <v>0</v>
      </c>
      <c r="Q47">
        <v>0</v>
      </c>
      <c r="R47">
        <v>0</v>
      </c>
      <c r="S47">
        <v>64001</v>
      </c>
      <c r="T47">
        <f t="shared" si="1"/>
        <v>1</v>
      </c>
    </row>
    <row r="48" spans="1:20" x14ac:dyDescent="0.45">
      <c r="A48">
        <v>0</v>
      </c>
      <c r="B48">
        <v>26.3</v>
      </c>
      <c r="C48">
        <v>1</v>
      </c>
      <c r="D48">
        <v>0</v>
      </c>
      <c r="E48">
        <v>0</v>
      </c>
      <c r="F48" t="s">
        <v>111</v>
      </c>
      <c r="G48" t="s">
        <v>100</v>
      </c>
      <c r="H48">
        <v>0</v>
      </c>
      <c r="I48" t="s">
        <v>72</v>
      </c>
      <c r="J48" t="s">
        <v>79</v>
      </c>
      <c r="K48" t="s">
        <v>74</v>
      </c>
      <c r="L48">
        <v>0</v>
      </c>
      <c r="M48">
        <v>1</v>
      </c>
      <c r="N48" t="s">
        <v>81</v>
      </c>
      <c r="O48" t="s">
        <v>82</v>
      </c>
      <c r="P48">
        <v>0</v>
      </c>
      <c r="Q48">
        <v>0</v>
      </c>
      <c r="R48">
        <v>0</v>
      </c>
      <c r="S48">
        <v>66001</v>
      </c>
      <c r="T48">
        <f t="shared" si="1"/>
        <v>1</v>
      </c>
    </row>
    <row r="49" spans="1:20" x14ac:dyDescent="0.45">
      <c r="A49">
        <v>0</v>
      </c>
      <c r="B49">
        <v>31.38</v>
      </c>
      <c r="C49">
        <v>0</v>
      </c>
      <c r="D49">
        <v>0</v>
      </c>
      <c r="E49">
        <v>0</v>
      </c>
      <c r="F49" t="s">
        <v>77</v>
      </c>
      <c r="G49" t="s">
        <v>77</v>
      </c>
      <c r="H49">
        <v>0</v>
      </c>
      <c r="I49" t="s">
        <v>78</v>
      </c>
      <c r="J49" t="s">
        <v>93</v>
      </c>
      <c r="K49" t="s">
        <v>85</v>
      </c>
      <c r="L49">
        <v>0</v>
      </c>
      <c r="M49">
        <v>1</v>
      </c>
      <c r="N49" t="s">
        <v>86</v>
      </c>
      <c r="O49" t="s">
        <v>99</v>
      </c>
      <c r="P49">
        <v>0</v>
      </c>
      <c r="Q49">
        <v>0</v>
      </c>
      <c r="R49">
        <v>0</v>
      </c>
      <c r="S49">
        <v>68001</v>
      </c>
      <c r="T49">
        <f t="shared" si="1"/>
        <v>1</v>
      </c>
    </row>
    <row r="50" spans="1:20" x14ac:dyDescent="0.45">
      <c r="A50">
        <v>0</v>
      </c>
      <c r="B50">
        <v>34.97</v>
      </c>
      <c r="C50">
        <v>0</v>
      </c>
      <c r="D50">
        <v>0</v>
      </c>
      <c r="E50">
        <v>0</v>
      </c>
      <c r="F50" t="s">
        <v>96</v>
      </c>
      <c r="G50" t="s">
        <v>77</v>
      </c>
      <c r="H50">
        <v>0</v>
      </c>
      <c r="I50" t="s">
        <v>78</v>
      </c>
      <c r="J50" t="s">
        <v>97</v>
      </c>
      <c r="K50" t="s">
        <v>80</v>
      </c>
      <c r="L50">
        <v>0</v>
      </c>
      <c r="M50">
        <v>1</v>
      </c>
      <c r="N50" t="s">
        <v>75</v>
      </c>
      <c r="O50" t="s">
        <v>82</v>
      </c>
      <c r="P50">
        <v>0</v>
      </c>
      <c r="Q50">
        <v>0</v>
      </c>
      <c r="R50">
        <v>0</v>
      </c>
      <c r="S50">
        <v>70001</v>
      </c>
      <c r="T50">
        <f t="shared" si="1"/>
        <v>1</v>
      </c>
    </row>
    <row r="51" spans="1:20" x14ac:dyDescent="0.45">
      <c r="A51">
        <v>0</v>
      </c>
      <c r="B51">
        <v>21.63</v>
      </c>
      <c r="C51">
        <v>0</v>
      </c>
      <c r="D51">
        <v>0</v>
      </c>
      <c r="E51">
        <v>0</v>
      </c>
      <c r="F51" t="s">
        <v>100</v>
      </c>
      <c r="G51" t="s">
        <v>99</v>
      </c>
      <c r="H51">
        <v>0</v>
      </c>
      <c r="I51" t="s">
        <v>72</v>
      </c>
      <c r="J51" t="s">
        <v>97</v>
      </c>
      <c r="K51" t="s">
        <v>74</v>
      </c>
      <c r="L51">
        <v>0</v>
      </c>
      <c r="M51">
        <v>1</v>
      </c>
      <c r="N51" t="s">
        <v>75</v>
      </c>
      <c r="O51" t="s">
        <v>111</v>
      </c>
      <c r="P51">
        <v>0</v>
      </c>
      <c r="Q51">
        <v>0</v>
      </c>
      <c r="R51">
        <v>0</v>
      </c>
      <c r="S51">
        <v>72001</v>
      </c>
      <c r="T51">
        <f t="shared" si="1"/>
        <v>1</v>
      </c>
    </row>
    <row r="52" spans="1:20" x14ac:dyDescent="0.45">
      <c r="A52">
        <v>0</v>
      </c>
      <c r="B52">
        <v>22.55</v>
      </c>
      <c r="C52">
        <v>0</v>
      </c>
      <c r="D52">
        <v>0</v>
      </c>
      <c r="E52">
        <v>0</v>
      </c>
      <c r="F52" t="s">
        <v>77</v>
      </c>
      <c r="G52" t="s">
        <v>77</v>
      </c>
      <c r="H52">
        <v>0</v>
      </c>
      <c r="I52" t="s">
        <v>72</v>
      </c>
      <c r="J52" t="s">
        <v>79</v>
      </c>
      <c r="K52" t="s">
        <v>110</v>
      </c>
      <c r="L52">
        <v>0</v>
      </c>
      <c r="M52">
        <v>1</v>
      </c>
      <c r="N52" t="s">
        <v>81</v>
      </c>
      <c r="O52" t="s">
        <v>99</v>
      </c>
      <c r="P52">
        <v>0</v>
      </c>
      <c r="Q52">
        <v>0</v>
      </c>
      <c r="R52">
        <v>0</v>
      </c>
      <c r="S52">
        <v>74001</v>
      </c>
      <c r="T52">
        <f t="shared" si="1"/>
        <v>1</v>
      </c>
    </row>
    <row r="53" spans="1:20" x14ac:dyDescent="0.45">
      <c r="A53">
        <v>0</v>
      </c>
      <c r="B53">
        <v>26.26</v>
      </c>
      <c r="C53">
        <v>0</v>
      </c>
      <c r="D53">
        <v>0</v>
      </c>
      <c r="E53">
        <v>0</v>
      </c>
      <c r="F53" t="s">
        <v>77</v>
      </c>
      <c r="G53" t="s">
        <v>77</v>
      </c>
      <c r="H53">
        <v>0</v>
      </c>
      <c r="I53" t="s">
        <v>72</v>
      </c>
      <c r="J53" t="s">
        <v>105</v>
      </c>
      <c r="K53" t="s">
        <v>74</v>
      </c>
      <c r="L53">
        <v>0</v>
      </c>
      <c r="M53">
        <v>1</v>
      </c>
      <c r="N53" t="s">
        <v>102</v>
      </c>
      <c r="O53" t="s">
        <v>99</v>
      </c>
      <c r="P53">
        <v>0</v>
      </c>
      <c r="Q53">
        <v>0</v>
      </c>
      <c r="R53">
        <v>0</v>
      </c>
      <c r="S53">
        <v>76001</v>
      </c>
      <c r="T53">
        <f t="shared" si="1"/>
        <v>1</v>
      </c>
    </row>
    <row r="54" spans="1:20" x14ac:dyDescent="0.45">
      <c r="A54">
        <v>0</v>
      </c>
      <c r="B54">
        <v>25.83</v>
      </c>
      <c r="C54">
        <v>1</v>
      </c>
      <c r="D54">
        <v>0</v>
      </c>
      <c r="E54">
        <v>0</v>
      </c>
      <c r="F54" t="s">
        <v>77</v>
      </c>
      <c r="G54" t="s">
        <v>77</v>
      </c>
      <c r="H54">
        <v>0</v>
      </c>
      <c r="I54" t="s">
        <v>78</v>
      </c>
      <c r="J54" t="s">
        <v>108</v>
      </c>
      <c r="K54" t="s">
        <v>74</v>
      </c>
      <c r="L54">
        <v>0</v>
      </c>
      <c r="M54">
        <v>1</v>
      </c>
      <c r="N54" t="s">
        <v>75</v>
      </c>
      <c r="O54" t="s">
        <v>111</v>
      </c>
      <c r="P54">
        <v>0</v>
      </c>
      <c r="Q54">
        <v>0</v>
      </c>
      <c r="R54">
        <v>0</v>
      </c>
      <c r="S54">
        <v>78001</v>
      </c>
      <c r="T54">
        <f t="shared" si="1"/>
        <v>1</v>
      </c>
    </row>
    <row r="55" spans="1:20" x14ac:dyDescent="0.45">
      <c r="A55">
        <v>0</v>
      </c>
      <c r="B55">
        <v>29.26</v>
      </c>
      <c r="C55">
        <v>1</v>
      </c>
      <c r="D55">
        <v>0</v>
      </c>
      <c r="E55">
        <v>0</v>
      </c>
      <c r="F55" t="s">
        <v>77</v>
      </c>
      <c r="G55" t="s">
        <v>77</v>
      </c>
      <c r="H55">
        <v>0</v>
      </c>
      <c r="I55" t="s">
        <v>72</v>
      </c>
      <c r="J55" t="s">
        <v>79</v>
      </c>
      <c r="K55" t="s">
        <v>74</v>
      </c>
      <c r="L55">
        <v>0</v>
      </c>
      <c r="M55">
        <v>0</v>
      </c>
      <c r="N55" t="s">
        <v>102</v>
      </c>
      <c r="O55" t="s">
        <v>99</v>
      </c>
      <c r="P55">
        <v>0</v>
      </c>
      <c r="Q55">
        <v>0</v>
      </c>
      <c r="R55">
        <v>0</v>
      </c>
      <c r="S55">
        <v>80001</v>
      </c>
      <c r="T55">
        <f t="shared" si="1"/>
        <v>1</v>
      </c>
    </row>
    <row r="56" spans="1:20" x14ac:dyDescent="0.45">
      <c r="A56">
        <v>0</v>
      </c>
      <c r="B56">
        <v>32.549999999999997</v>
      </c>
      <c r="C56">
        <v>0</v>
      </c>
      <c r="D56">
        <v>0</v>
      </c>
      <c r="E56">
        <v>0</v>
      </c>
      <c r="F56" t="s">
        <v>77</v>
      </c>
      <c r="G56" t="s">
        <v>71</v>
      </c>
      <c r="H56">
        <v>0</v>
      </c>
      <c r="I56" t="s">
        <v>78</v>
      </c>
      <c r="J56" t="s">
        <v>93</v>
      </c>
      <c r="K56" t="s">
        <v>74</v>
      </c>
      <c r="L56">
        <v>0</v>
      </c>
      <c r="M56">
        <v>1</v>
      </c>
      <c r="N56" t="s">
        <v>86</v>
      </c>
      <c r="O56" t="s">
        <v>82</v>
      </c>
      <c r="P56">
        <v>0</v>
      </c>
      <c r="Q56">
        <v>0</v>
      </c>
      <c r="R56">
        <v>0</v>
      </c>
      <c r="S56">
        <v>82001</v>
      </c>
      <c r="T56">
        <f t="shared" si="1"/>
        <v>1</v>
      </c>
    </row>
    <row r="57" spans="1:20" x14ac:dyDescent="0.45">
      <c r="A57">
        <v>0</v>
      </c>
      <c r="B57">
        <v>30.68</v>
      </c>
      <c r="C57">
        <v>0</v>
      </c>
      <c r="D57">
        <v>0</v>
      </c>
      <c r="E57">
        <v>0</v>
      </c>
      <c r="F57" t="s">
        <v>77</v>
      </c>
      <c r="G57" t="s">
        <v>77</v>
      </c>
      <c r="H57">
        <v>1</v>
      </c>
      <c r="I57" t="s">
        <v>78</v>
      </c>
      <c r="J57" t="s">
        <v>89</v>
      </c>
      <c r="K57" t="s">
        <v>74</v>
      </c>
      <c r="L57">
        <v>0</v>
      </c>
      <c r="M57">
        <v>1</v>
      </c>
      <c r="N57" t="s">
        <v>81</v>
      </c>
      <c r="O57" t="s">
        <v>82</v>
      </c>
      <c r="P57">
        <v>0</v>
      </c>
      <c r="Q57">
        <v>0</v>
      </c>
      <c r="R57">
        <v>0</v>
      </c>
      <c r="S57">
        <v>84001</v>
      </c>
      <c r="T57">
        <f t="shared" si="1"/>
        <v>1</v>
      </c>
    </row>
    <row r="58" spans="1:20" x14ac:dyDescent="0.45">
      <c r="A58">
        <v>0</v>
      </c>
      <c r="B58">
        <v>27.44</v>
      </c>
      <c r="C58">
        <v>0</v>
      </c>
      <c r="D58">
        <v>0</v>
      </c>
      <c r="E58">
        <v>0</v>
      </c>
      <c r="F58" t="s">
        <v>99</v>
      </c>
      <c r="G58" t="s">
        <v>77</v>
      </c>
      <c r="H58">
        <v>0</v>
      </c>
      <c r="I58" t="s">
        <v>72</v>
      </c>
      <c r="J58" t="s">
        <v>105</v>
      </c>
      <c r="K58" t="s">
        <v>74</v>
      </c>
      <c r="L58">
        <v>0</v>
      </c>
      <c r="M58">
        <v>1</v>
      </c>
      <c r="N58" t="s">
        <v>81</v>
      </c>
      <c r="O58" t="s">
        <v>82</v>
      </c>
      <c r="P58">
        <v>0</v>
      </c>
      <c r="Q58">
        <v>0</v>
      </c>
      <c r="R58">
        <v>0</v>
      </c>
      <c r="S58">
        <v>86001</v>
      </c>
      <c r="T58">
        <f t="shared" si="1"/>
        <v>1</v>
      </c>
    </row>
    <row r="59" spans="1:20" x14ac:dyDescent="0.45">
      <c r="A59">
        <v>0</v>
      </c>
      <c r="B59">
        <v>25.83</v>
      </c>
      <c r="C59">
        <v>0</v>
      </c>
      <c r="D59">
        <v>0</v>
      </c>
      <c r="E59">
        <v>0</v>
      </c>
      <c r="F59" t="s">
        <v>77</v>
      </c>
      <c r="G59" t="s">
        <v>77</v>
      </c>
      <c r="H59">
        <v>0</v>
      </c>
      <c r="I59" t="s">
        <v>78</v>
      </c>
      <c r="J59" t="s">
        <v>93</v>
      </c>
      <c r="K59" t="s">
        <v>74</v>
      </c>
      <c r="L59">
        <v>0</v>
      </c>
      <c r="M59">
        <v>1</v>
      </c>
      <c r="N59" t="s">
        <v>75</v>
      </c>
      <c r="O59" t="s">
        <v>99</v>
      </c>
      <c r="P59">
        <v>0</v>
      </c>
      <c r="Q59">
        <v>0</v>
      </c>
      <c r="R59">
        <v>0</v>
      </c>
      <c r="S59">
        <v>88001</v>
      </c>
      <c r="T59">
        <f t="shared" si="1"/>
        <v>1</v>
      </c>
    </row>
    <row r="60" spans="1:20" x14ac:dyDescent="0.45">
      <c r="A60">
        <v>0</v>
      </c>
      <c r="B60">
        <v>37.590000000000003</v>
      </c>
      <c r="C60">
        <v>1</v>
      </c>
      <c r="D60">
        <v>1</v>
      </c>
      <c r="E60">
        <v>0</v>
      </c>
      <c r="F60" t="s">
        <v>77</v>
      </c>
      <c r="G60" t="s">
        <v>77</v>
      </c>
      <c r="H60">
        <v>0</v>
      </c>
      <c r="I60" t="s">
        <v>78</v>
      </c>
      <c r="J60" t="s">
        <v>105</v>
      </c>
      <c r="K60" t="s">
        <v>74</v>
      </c>
      <c r="L60">
        <v>0</v>
      </c>
      <c r="M60">
        <v>1</v>
      </c>
      <c r="N60" t="s">
        <v>75</v>
      </c>
      <c r="O60" t="s">
        <v>99</v>
      </c>
      <c r="P60">
        <v>0</v>
      </c>
      <c r="Q60">
        <v>0</v>
      </c>
      <c r="R60">
        <v>0</v>
      </c>
      <c r="S60">
        <v>90001</v>
      </c>
      <c r="T60">
        <f t="shared" si="1"/>
        <v>1</v>
      </c>
    </row>
    <row r="61" spans="1:20" x14ac:dyDescent="0.45">
      <c r="A61">
        <v>0</v>
      </c>
      <c r="B61">
        <v>30.9</v>
      </c>
      <c r="C61">
        <v>0</v>
      </c>
      <c r="D61">
        <v>0</v>
      </c>
      <c r="E61">
        <v>0</v>
      </c>
      <c r="F61" t="s">
        <v>77</v>
      </c>
      <c r="G61" t="s">
        <v>77</v>
      </c>
      <c r="H61">
        <v>0</v>
      </c>
      <c r="I61" t="s">
        <v>72</v>
      </c>
      <c r="J61" t="s">
        <v>84</v>
      </c>
      <c r="K61" t="s">
        <v>74</v>
      </c>
      <c r="L61">
        <v>0</v>
      </c>
      <c r="M61">
        <v>1</v>
      </c>
      <c r="N61" t="s">
        <v>75</v>
      </c>
      <c r="O61" t="s">
        <v>82</v>
      </c>
      <c r="P61">
        <v>0</v>
      </c>
      <c r="Q61">
        <v>0</v>
      </c>
      <c r="R61">
        <v>0</v>
      </c>
      <c r="S61">
        <v>92001</v>
      </c>
      <c r="T61">
        <f t="shared" si="1"/>
        <v>1</v>
      </c>
    </row>
    <row r="62" spans="1:20" x14ac:dyDescent="0.45">
      <c r="A62">
        <v>0</v>
      </c>
      <c r="B62">
        <v>29.53</v>
      </c>
      <c r="C62">
        <v>0</v>
      </c>
      <c r="D62">
        <v>0</v>
      </c>
      <c r="E62">
        <v>0</v>
      </c>
      <c r="F62" t="s">
        <v>77</v>
      </c>
      <c r="G62" t="s">
        <v>77</v>
      </c>
      <c r="H62">
        <v>0</v>
      </c>
      <c r="I62" t="s">
        <v>78</v>
      </c>
      <c r="J62" t="s">
        <v>89</v>
      </c>
      <c r="K62" t="s">
        <v>74</v>
      </c>
      <c r="L62">
        <v>0</v>
      </c>
      <c r="M62">
        <v>1</v>
      </c>
      <c r="N62" t="s">
        <v>75</v>
      </c>
      <c r="O62" t="s">
        <v>99</v>
      </c>
      <c r="P62">
        <v>1</v>
      </c>
      <c r="Q62">
        <v>0</v>
      </c>
      <c r="R62">
        <v>0</v>
      </c>
      <c r="S62">
        <v>94001</v>
      </c>
      <c r="T62">
        <f t="shared" si="1"/>
        <v>1</v>
      </c>
    </row>
    <row r="63" spans="1:20" x14ac:dyDescent="0.45">
      <c r="A63">
        <v>0</v>
      </c>
      <c r="B63">
        <v>34.450000000000003</v>
      </c>
      <c r="C63">
        <v>1</v>
      </c>
      <c r="D63">
        <v>0</v>
      </c>
      <c r="E63">
        <v>0</v>
      </c>
      <c r="F63" t="s">
        <v>77</v>
      </c>
      <c r="G63" t="s">
        <v>77</v>
      </c>
      <c r="H63">
        <v>0</v>
      </c>
      <c r="I63" t="s">
        <v>78</v>
      </c>
      <c r="J63" t="s">
        <v>92</v>
      </c>
      <c r="K63" t="s">
        <v>74</v>
      </c>
      <c r="L63">
        <v>0</v>
      </c>
      <c r="M63">
        <v>0</v>
      </c>
      <c r="N63" t="s">
        <v>102</v>
      </c>
      <c r="O63" t="s">
        <v>111</v>
      </c>
      <c r="P63">
        <v>0</v>
      </c>
      <c r="Q63">
        <v>0</v>
      </c>
      <c r="R63">
        <v>0</v>
      </c>
      <c r="S63">
        <v>96001</v>
      </c>
      <c r="T63">
        <f t="shared" si="1"/>
        <v>1</v>
      </c>
    </row>
    <row r="64" spans="1:20" x14ac:dyDescent="0.45">
      <c r="A64">
        <v>0</v>
      </c>
      <c r="B64">
        <v>32.119999999999997</v>
      </c>
      <c r="C64">
        <v>0</v>
      </c>
      <c r="D64">
        <v>0</v>
      </c>
      <c r="E64">
        <v>0</v>
      </c>
      <c r="F64" t="s">
        <v>77</v>
      </c>
      <c r="G64" t="s">
        <v>77</v>
      </c>
      <c r="H64">
        <v>0</v>
      </c>
      <c r="I64" t="s">
        <v>72</v>
      </c>
      <c r="J64" t="s">
        <v>97</v>
      </c>
      <c r="K64" t="s">
        <v>74</v>
      </c>
      <c r="L64">
        <v>0</v>
      </c>
      <c r="M64">
        <v>0</v>
      </c>
      <c r="N64" t="s">
        <v>102</v>
      </c>
      <c r="O64" t="s">
        <v>106</v>
      </c>
      <c r="P64">
        <v>0</v>
      </c>
      <c r="Q64">
        <v>0</v>
      </c>
      <c r="R64">
        <v>0</v>
      </c>
      <c r="S64">
        <v>98001</v>
      </c>
      <c r="T64">
        <f t="shared" si="1"/>
        <v>1</v>
      </c>
    </row>
    <row r="65" spans="1:20" x14ac:dyDescent="0.45">
      <c r="A65">
        <v>0</v>
      </c>
      <c r="B65">
        <v>31.75</v>
      </c>
      <c r="C65">
        <v>1</v>
      </c>
      <c r="D65">
        <v>0</v>
      </c>
      <c r="E65">
        <v>0</v>
      </c>
      <c r="F65" t="s">
        <v>91</v>
      </c>
      <c r="G65" t="s">
        <v>91</v>
      </c>
      <c r="H65">
        <v>1</v>
      </c>
      <c r="I65" t="s">
        <v>72</v>
      </c>
      <c r="J65" t="s">
        <v>105</v>
      </c>
      <c r="K65" t="s">
        <v>74</v>
      </c>
      <c r="L65">
        <v>0</v>
      </c>
      <c r="M65">
        <v>0</v>
      </c>
      <c r="N65" t="s">
        <v>86</v>
      </c>
      <c r="O65" t="s">
        <v>76</v>
      </c>
      <c r="P65">
        <v>1</v>
      </c>
      <c r="Q65">
        <v>0</v>
      </c>
      <c r="R65">
        <v>0</v>
      </c>
      <c r="S65">
        <v>100001</v>
      </c>
      <c r="T65">
        <f t="shared" si="1"/>
        <v>1</v>
      </c>
    </row>
    <row r="66" spans="1:20" x14ac:dyDescent="0.45">
      <c r="A66">
        <v>0</v>
      </c>
      <c r="B66">
        <v>38.74</v>
      </c>
      <c r="C66">
        <v>0</v>
      </c>
      <c r="D66">
        <v>0</v>
      </c>
      <c r="E66">
        <v>0</v>
      </c>
      <c r="F66" t="s">
        <v>77</v>
      </c>
      <c r="G66" t="s">
        <v>77</v>
      </c>
      <c r="H66">
        <v>1</v>
      </c>
      <c r="I66" t="s">
        <v>78</v>
      </c>
      <c r="J66" t="s">
        <v>94</v>
      </c>
      <c r="K66" t="s">
        <v>74</v>
      </c>
      <c r="L66">
        <v>1</v>
      </c>
      <c r="M66">
        <v>1</v>
      </c>
      <c r="N66" t="s">
        <v>81</v>
      </c>
      <c r="O66" t="s">
        <v>101</v>
      </c>
      <c r="P66">
        <v>0</v>
      </c>
      <c r="Q66">
        <v>0</v>
      </c>
      <c r="R66">
        <v>0</v>
      </c>
      <c r="S66">
        <v>102001</v>
      </c>
      <c r="T66">
        <f t="shared" ref="T66:T97" si="2">MOD(S66,2000)</f>
        <v>1</v>
      </c>
    </row>
    <row r="67" spans="1:20" x14ac:dyDescent="0.45">
      <c r="A67">
        <v>0</v>
      </c>
      <c r="B67">
        <v>22.6</v>
      </c>
      <c r="C67">
        <v>1</v>
      </c>
      <c r="D67">
        <v>0</v>
      </c>
      <c r="E67">
        <v>0</v>
      </c>
      <c r="F67" t="s">
        <v>77</v>
      </c>
      <c r="G67" t="s">
        <v>87</v>
      </c>
      <c r="H67">
        <v>0</v>
      </c>
      <c r="I67" t="s">
        <v>72</v>
      </c>
      <c r="J67" t="s">
        <v>93</v>
      </c>
      <c r="K67" t="s">
        <v>74</v>
      </c>
      <c r="L67">
        <v>0</v>
      </c>
      <c r="M67">
        <v>0</v>
      </c>
      <c r="N67" t="s">
        <v>75</v>
      </c>
      <c r="O67" t="s">
        <v>111</v>
      </c>
      <c r="P67">
        <v>0</v>
      </c>
      <c r="Q67">
        <v>0</v>
      </c>
      <c r="R67">
        <v>0</v>
      </c>
      <c r="S67">
        <v>104001</v>
      </c>
      <c r="T67">
        <f t="shared" si="2"/>
        <v>1</v>
      </c>
    </row>
    <row r="68" spans="1:20" x14ac:dyDescent="0.45">
      <c r="A68">
        <v>0</v>
      </c>
      <c r="B68">
        <v>26.58</v>
      </c>
      <c r="C68">
        <v>0</v>
      </c>
      <c r="D68">
        <v>0</v>
      </c>
      <c r="E68">
        <v>0</v>
      </c>
      <c r="F68" t="s">
        <v>77</v>
      </c>
      <c r="G68" t="s">
        <v>77</v>
      </c>
      <c r="H68">
        <v>0</v>
      </c>
      <c r="I68" t="s">
        <v>78</v>
      </c>
      <c r="J68" t="s">
        <v>84</v>
      </c>
      <c r="K68" t="s">
        <v>74</v>
      </c>
      <c r="L68">
        <v>0</v>
      </c>
      <c r="M68">
        <v>1</v>
      </c>
      <c r="N68" t="s">
        <v>81</v>
      </c>
      <c r="O68" t="s">
        <v>88</v>
      </c>
      <c r="P68">
        <v>0</v>
      </c>
      <c r="Q68">
        <v>0</v>
      </c>
      <c r="R68">
        <v>0</v>
      </c>
      <c r="S68">
        <v>106001</v>
      </c>
      <c r="T68">
        <f t="shared" si="2"/>
        <v>1</v>
      </c>
    </row>
    <row r="69" spans="1:20" x14ac:dyDescent="0.45">
      <c r="A69">
        <v>0</v>
      </c>
      <c r="B69">
        <v>32.1</v>
      </c>
      <c r="C69">
        <v>1</v>
      </c>
      <c r="D69">
        <v>0</v>
      </c>
      <c r="E69">
        <v>0</v>
      </c>
      <c r="F69" t="s">
        <v>96</v>
      </c>
      <c r="G69" t="s">
        <v>77</v>
      </c>
      <c r="H69">
        <v>0</v>
      </c>
      <c r="I69" t="s">
        <v>78</v>
      </c>
      <c r="J69" t="s">
        <v>89</v>
      </c>
      <c r="K69" t="s">
        <v>74</v>
      </c>
      <c r="L69">
        <v>0</v>
      </c>
      <c r="M69">
        <v>1</v>
      </c>
      <c r="N69" t="s">
        <v>81</v>
      </c>
      <c r="O69" t="s">
        <v>111</v>
      </c>
      <c r="P69">
        <v>0</v>
      </c>
      <c r="Q69">
        <v>0</v>
      </c>
      <c r="R69">
        <v>0</v>
      </c>
      <c r="S69">
        <v>108001</v>
      </c>
      <c r="T69">
        <f t="shared" si="2"/>
        <v>1</v>
      </c>
    </row>
    <row r="70" spans="1:20" x14ac:dyDescent="0.45">
      <c r="A70">
        <v>0</v>
      </c>
      <c r="B70">
        <v>25.09</v>
      </c>
      <c r="C70">
        <v>1</v>
      </c>
      <c r="D70">
        <v>0</v>
      </c>
      <c r="E70">
        <v>0</v>
      </c>
      <c r="F70" t="s">
        <v>77</v>
      </c>
      <c r="G70" t="s">
        <v>77</v>
      </c>
      <c r="H70">
        <v>0</v>
      </c>
      <c r="I70" t="s">
        <v>78</v>
      </c>
      <c r="J70" t="s">
        <v>108</v>
      </c>
      <c r="K70" t="s">
        <v>74</v>
      </c>
      <c r="L70">
        <v>0</v>
      </c>
      <c r="M70">
        <v>1</v>
      </c>
      <c r="N70" t="s">
        <v>102</v>
      </c>
      <c r="O70" t="s">
        <v>82</v>
      </c>
      <c r="P70">
        <v>0</v>
      </c>
      <c r="Q70">
        <v>0</v>
      </c>
      <c r="R70">
        <v>1</v>
      </c>
      <c r="S70">
        <v>110001</v>
      </c>
      <c r="T70">
        <f t="shared" si="2"/>
        <v>1</v>
      </c>
    </row>
    <row r="71" spans="1:20" x14ac:dyDescent="0.45">
      <c r="A71">
        <v>0</v>
      </c>
      <c r="B71">
        <v>29.29</v>
      </c>
      <c r="C71">
        <v>0</v>
      </c>
      <c r="D71">
        <v>0</v>
      </c>
      <c r="E71">
        <v>1</v>
      </c>
      <c r="F71" t="s">
        <v>76</v>
      </c>
      <c r="G71" t="s">
        <v>77</v>
      </c>
      <c r="H71">
        <v>0</v>
      </c>
      <c r="I71" t="s">
        <v>78</v>
      </c>
      <c r="J71" t="s">
        <v>73</v>
      </c>
      <c r="K71" t="s">
        <v>74</v>
      </c>
      <c r="L71">
        <v>0</v>
      </c>
      <c r="M71">
        <v>0</v>
      </c>
      <c r="N71" t="s">
        <v>75</v>
      </c>
      <c r="O71" t="s">
        <v>99</v>
      </c>
      <c r="P71">
        <v>0</v>
      </c>
      <c r="Q71">
        <v>0</v>
      </c>
      <c r="R71">
        <v>0</v>
      </c>
      <c r="S71">
        <v>112001</v>
      </c>
      <c r="T71">
        <f t="shared" si="2"/>
        <v>1</v>
      </c>
    </row>
    <row r="72" spans="1:20" x14ac:dyDescent="0.45">
      <c r="A72">
        <v>0</v>
      </c>
      <c r="B72">
        <v>27.32</v>
      </c>
      <c r="C72">
        <v>1</v>
      </c>
      <c r="D72">
        <v>1</v>
      </c>
      <c r="E72">
        <v>0</v>
      </c>
      <c r="F72" t="s">
        <v>96</v>
      </c>
      <c r="G72" t="s">
        <v>96</v>
      </c>
      <c r="H72">
        <v>0</v>
      </c>
      <c r="I72" t="s">
        <v>78</v>
      </c>
      <c r="J72" t="s">
        <v>109</v>
      </c>
      <c r="K72" t="s">
        <v>74</v>
      </c>
      <c r="L72">
        <v>0</v>
      </c>
      <c r="M72">
        <v>1</v>
      </c>
      <c r="N72" t="s">
        <v>75</v>
      </c>
      <c r="O72" t="s">
        <v>99</v>
      </c>
      <c r="P72">
        <v>0</v>
      </c>
      <c r="Q72">
        <v>0</v>
      </c>
      <c r="R72">
        <v>0</v>
      </c>
      <c r="S72">
        <v>114001</v>
      </c>
      <c r="T72">
        <f t="shared" si="2"/>
        <v>1</v>
      </c>
    </row>
    <row r="73" spans="1:20" x14ac:dyDescent="0.45">
      <c r="A73">
        <v>0</v>
      </c>
      <c r="B73">
        <v>26.36</v>
      </c>
      <c r="C73">
        <v>1</v>
      </c>
      <c r="D73">
        <v>0</v>
      </c>
      <c r="E73">
        <v>0</v>
      </c>
      <c r="F73" t="s">
        <v>77</v>
      </c>
      <c r="G73" t="s">
        <v>77</v>
      </c>
      <c r="H73">
        <v>0</v>
      </c>
      <c r="I73" t="s">
        <v>78</v>
      </c>
      <c r="J73" t="s">
        <v>73</v>
      </c>
      <c r="K73" t="s">
        <v>74</v>
      </c>
      <c r="L73">
        <v>0</v>
      </c>
      <c r="M73">
        <v>1</v>
      </c>
      <c r="N73" t="s">
        <v>81</v>
      </c>
      <c r="O73" t="s">
        <v>87</v>
      </c>
      <c r="P73">
        <v>0</v>
      </c>
      <c r="Q73">
        <v>0</v>
      </c>
      <c r="R73">
        <v>1</v>
      </c>
      <c r="S73">
        <v>116001</v>
      </c>
      <c r="T73">
        <f t="shared" si="2"/>
        <v>1</v>
      </c>
    </row>
    <row r="74" spans="1:20" x14ac:dyDescent="0.45">
      <c r="A74">
        <v>0</v>
      </c>
      <c r="B74">
        <v>29.05</v>
      </c>
      <c r="C74">
        <v>0</v>
      </c>
      <c r="D74">
        <v>0</v>
      </c>
      <c r="E74">
        <v>0</v>
      </c>
      <c r="F74" t="s">
        <v>100</v>
      </c>
      <c r="G74" t="s">
        <v>77</v>
      </c>
      <c r="H74">
        <v>0</v>
      </c>
      <c r="I74" t="s">
        <v>72</v>
      </c>
      <c r="J74" t="s">
        <v>93</v>
      </c>
      <c r="K74" t="s">
        <v>74</v>
      </c>
      <c r="L74">
        <v>0</v>
      </c>
      <c r="M74">
        <v>1</v>
      </c>
      <c r="N74" t="s">
        <v>75</v>
      </c>
      <c r="O74" t="s">
        <v>82</v>
      </c>
      <c r="P74">
        <v>0</v>
      </c>
      <c r="Q74">
        <v>0</v>
      </c>
      <c r="R74">
        <v>0</v>
      </c>
      <c r="S74">
        <v>120001</v>
      </c>
      <c r="T74">
        <f t="shared" si="2"/>
        <v>1</v>
      </c>
    </row>
    <row r="75" spans="1:20" x14ac:dyDescent="0.45">
      <c r="A75">
        <v>0</v>
      </c>
      <c r="B75">
        <v>29.84</v>
      </c>
      <c r="C75">
        <v>0</v>
      </c>
      <c r="D75">
        <v>0</v>
      </c>
      <c r="E75">
        <v>0</v>
      </c>
      <c r="F75" t="s">
        <v>83</v>
      </c>
      <c r="G75" t="s">
        <v>70</v>
      </c>
      <c r="H75">
        <v>0</v>
      </c>
      <c r="I75" t="s">
        <v>78</v>
      </c>
      <c r="J75" t="s">
        <v>94</v>
      </c>
      <c r="K75" t="s">
        <v>74</v>
      </c>
      <c r="L75">
        <v>0</v>
      </c>
      <c r="M75">
        <v>1</v>
      </c>
      <c r="N75" t="s">
        <v>86</v>
      </c>
      <c r="O75" t="s">
        <v>99</v>
      </c>
      <c r="P75">
        <v>1</v>
      </c>
      <c r="Q75">
        <v>0</v>
      </c>
      <c r="R75">
        <v>0</v>
      </c>
      <c r="S75">
        <v>122001</v>
      </c>
      <c r="T75">
        <f t="shared" si="2"/>
        <v>1</v>
      </c>
    </row>
    <row r="76" spans="1:20" x14ac:dyDescent="0.45">
      <c r="A76">
        <v>0</v>
      </c>
      <c r="B76">
        <v>45.19</v>
      </c>
      <c r="C76">
        <v>1</v>
      </c>
      <c r="D76">
        <v>0</v>
      </c>
      <c r="E76">
        <v>0</v>
      </c>
      <c r="F76" t="s">
        <v>88</v>
      </c>
      <c r="G76" t="s">
        <v>104</v>
      </c>
      <c r="H76">
        <v>1</v>
      </c>
      <c r="I76" t="s">
        <v>72</v>
      </c>
      <c r="J76" t="s">
        <v>94</v>
      </c>
      <c r="K76" t="s">
        <v>74</v>
      </c>
      <c r="L76">
        <v>1</v>
      </c>
      <c r="M76">
        <v>0</v>
      </c>
      <c r="N76" t="s">
        <v>86</v>
      </c>
      <c r="O76" t="s">
        <v>101</v>
      </c>
      <c r="P76">
        <v>1</v>
      </c>
      <c r="Q76">
        <v>0</v>
      </c>
      <c r="R76">
        <v>0</v>
      </c>
      <c r="S76">
        <v>124001</v>
      </c>
      <c r="T76">
        <f t="shared" si="2"/>
        <v>1</v>
      </c>
    </row>
    <row r="77" spans="1:20" x14ac:dyDescent="0.45">
      <c r="A77">
        <v>0</v>
      </c>
      <c r="B77">
        <v>25.77</v>
      </c>
      <c r="C77">
        <v>1</v>
      </c>
      <c r="D77">
        <v>0</v>
      </c>
      <c r="E77">
        <v>0</v>
      </c>
      <c r="F77" t="s">
        <v>77</v>
      </c>
      <c r="G77" t="s">
        <v>77</v>
      </c>
      <c r="H77">
        <v>0</v>
      </c>
      <c r="I77" t="s">
        <v>78</v>
      </c>
      <c r="J77" t="s">
        <v>108</v>
      </c>
      <c r="K77" t="s">
        <v>74</v>
      </c>
      <c r="L77">
        <v>0</v>
      </c>
      <c r="M77">
        <v>1</v>
      </c>
      <c r="N77" t="s">
        <v>81</v>
      </c>
      <c r="O77" t="s">
        <v>76</v>
      </c>
      <c r="P77">
        <v>0</v>
      </c>
      <c r="Q77">
        <v>0</v>
      </c>
      <c r="R77">
        <v>1</v>
      </c>
      <c r="S77">
        <v>126001</v>
      </c>
      <c r="T77">
        <f t="shared" si="2"/>
        <v>1</v>
      </c>
    </row>
    <row r="78" spans="1:20" x14ac:dyDescent="0.45">
      <c r="A78">
        <v>0</v>
      </c>
      <c r="B78">
        <v>24.89</v>
      </c>
      <c r="C78">
        <v>0</v>
      </c>
      <c r="D78">
        <v>0</v>
      </c>
      <c r="E78">
        <v>0</v>
      </c>
      <c r="F78" t="s">
        <v>96</v>
      </c>
      <c r="G78" t="s">
        <v>77</v>
      </c>
      <c r="H78">
        <v>0</v>
      </c>
      <c r="I78" t="s">
        <v>72</v>
      </c>
      <c r="J78" t="s">
        <v>89</v>
      </c>
      <c r="K78" t="s">
        <v>74</v>
      </c>
      <c r="L78">
        <v>0</v>
      </c>
      <c r="M78">
        <v>1</v>
      </c>
      <c r="N78" t="s">
        <v>102</v>
      </c>
      <c r="O78" t="s">
        <v>87</v>
      </c>
      <c r="P78">
        <v>0</v>
      </c>
      <c r="Q78">
        <v>0</v>
      </c>
      <c r="R78">
        <v>1</v>
      </c>
      <c r="S78">
        <v>128001</v>
      </c>
      <c r="T78">
        <f t="shared" si="2"/>
        <v>1</v>
      </c>
    </row>
    <row r="79" spans="1:20" x14ac:dyDescent="0.45">
      <c r="A79">
        <v>0</v>
      </c>
      <c r="B79">
        <v>22.46</v>
      </c>
      <c r="C79">
        <v>1</v>
      </c>
      <c r="D79">
        <v>1</v>
      </c>
      <c r="E79">
        <v>0</v>
      </c>
      <c r="F79" t="s">
        <v>77</v>
      </c>
      <c r="G79" t="s">
        <v>96</v>
      </c>
      <c r="H79">
        <v>0</v>
      </c>
      <c r="I79" t="s">
        <v>72</v>
      </c>
      <c r="J79" t="s">
        <v>98</v>
      </c>
      <c r="K79" t="s">
        <v>74</v>
      </c>
      <c r="L79">
        <v>0</v>
      </c>
      <c r="M79">
        <v>1</v>
      </c>
      <c r="N79" t="s">
        <v>75</v>
      </c>
      <c r="O79" t="s">
        <v>82</v>
      </c>
      <c r="P79">
        <v>0</v>
      </c>
      <c r="Q79">
        <v>0</v>
      </c>
      <c r="R79">
        <v>0</v>
      </c>
      <c r="S79">
        <v>130001</v>
      </c>
      <c r="T79">
        <f t="shared" si="2"/>
        <v>1</v>
      </c>
    </row>
    <row r="80" spans="1:20" x14ac:dyDescent="0.45">
      <c r="A80">
        <v>0</v>
      </c>
      <c r="B80">
        <v>20.51</v>
      </c>
      <c r="C80">
        <v>1</v>
      </c>
      <c r="D80">
        <v>0</v>
      </c>
      <c r="E80">
        <v>0</v>
      </c>
      <c r="F80" t="s">
        <v>77</v>
      </c>
      <c r="G80" t="s">
        <v>76</v>
      </c>
      <c r="H80">
        <v>0</v>
      </c>
      <c r="I80" t="s">
        <v>72</v>
      </c>
      <c r="J80" t="s">
        <v>79</v>
      </c>
      <c r="K80" t="s">
        <v>74</v>
      </c>
      <c r="L80">
        <v>0</v>
      </c>
      <c r="M80">
        <v>1</v>
      </c>
      <c r="N80" t="s">
        <v>75</v>
      </c>
      <c r="O80" t="s">
        <v>76</v>
      </c>
      <c r="P80">
        <v>0</v>
      </c>
      <c r="Q80">
        <v>0</v>
      </c>
      <c r="R80">
        <v>0</v>
      </c>
      <c r="S80">
        <v>132001</v>
      </c>
      <c r="T80">
        <f t="shared" si="2"/>
        <v>1</v>
      </c>
    </row>
    <row r="81" spans="1:20" x14ac:dyDescent="0.45">
      <c r="A81">
        <v>0</v>
      </c>
      <c r="B81">
        <v>25.85</v>
      </c>
      <c r="C81">
        <v>1</v>
      </c>
      <c r="D81">
        <v>0</v>
      </c>
      <c r="E81">
        <v>0</v>
      </c>
      <c r="F81" t="s">
        <v>77</v>
      </c>
      <c r="G81" t="s">
        <v>77</v>
      </c>
      <c r="H81">
        <v>0</v>
      </c>
      <c r="I81" t="s">
        <v>78</v>
      </c>
      <c r="J81" t="s">
        <v>89</v>
      </c>
      <c r="K81" t="s">
        <v>74</v>
      </c>
      <c r="L81">
        <v>0</v>
      </c>
      <c r="M81">
        <v>0</v>
      </c>
      <c r="N81" t="s">
        <v>102</v>
      </c>
      <c r="O81" t="s">
        <v>82</v>
      </c>
      <c r="P81">
        <v>0</v>
      </c>
      <c r="Q81">
        <v>0</v>
      </c>
      <c r="R81">
        <v>0</v>
      </c>
      <c r="S81">
        <v>136001</v>
      </c>
      <c r="T81">
        <f t="shared" si="2"/>
        <v>1</v>
      </c>
    </row>
    <row r="82" spans="1:20" x14ac:dyDescent="0.45">
      <c r="A82">
        <v>0</v>
      </c>
      <c r="B82">
        <v>24.89</v>
      </c>
      <c r="C82">
        <v>1</v>
      </c>
      <c r="D82">
        <v>1</v>
      </c>
      <c r="E82">
        <v>0</v>
      </c>
      <c r="F82" t="s">
        <v>70</v>
      </c>
      <c r="G82" t="s">
        <v>77</v>
      </c>
      <c r="H82">
        <v>0</v>
      </c>
      <c r="I82" t="s">
        <v>72</v>
      </c>
      <c r="J82" t="s">
        <v>84</v>
      </c>
      <c r="K82" t="s">
        <v>74</v>
      </c>
      <c r="L82">
        <v>0</v>
      </c>
      <c r="M82">
        <v>1</v>
      </c>
      <c r="N82" t="s">
        <v>75</v>
      </c>
      <c r="O82" t="s">
        <v>101</v>
      </c>
      <c r="P82">
        <v>0</v>
      </c>
      <c r="Q82">
        <v>0</v>
      </c>
      <c r="R82">
        <v>0</v>
      </c>
      <c r="S82">
        <v>138001</v>
      </c>
      <c r="T82">
        <f t="shared" si="2"/>
        <v>1</v>
      </c>
    </row>
    <row r="83" spans="1:20" x14ac:dyDescent="0.45">
      <c r="A83">
        <v>0</v>
      </c>
      <c r="B83">
        <v>25.07</v>
      </c>
      <c r="C83">
        <v>0</v>
      </c>
      <c r="D83">
        <v>0</v>
      </c>
      <c r="E83">
        <v>0</v>
      </c>
      <c r="F83" t="s">
        <v>77</v>
      </c>
      <c r="G83" t="s">
        <v>77</v>
      </c>
      <c r="H83">
        <v>0</v>
      </c>
      <c r="I83" t="s">
        <v>78</v>
      </c>
      <c r="J83" t="s">
        <v>93</v>
      </c>
      <c r="K83" t="s">
        <v>74</v>
      </c>
      <c r="L83">
        <v>0</v>
      </c>
      <c r="M83">
        <v>1</v>
      </c>
      <c r="N83" t="s">
        <v>102</v>
      </c>
      <c r="O83" t="s">
        <v>99</v>
      </c>
      <c r="P83">
        <v>0</v>
      </c>
      <c r="Q83">
        <v>0</v>
      </c>
      <c r="R83">
        <v>0</v>
      </c>
      <c r="S83">
        <v>142001</v>
      </c>
      <c r="T83">
        <f t="shared" si="2"/>
        <v>1</v>
      </c>
    </row>
    <row r="84" spans="1:20" x14ac:dyDescent="0.45">
      <c r="A84">
        <v>0</v>
      </c>
      <c r="B84">
        <v>33.96</v>
      </c>
      <c r="C84">
        <v>0</v>
      </c>
      <c r="D84">
        <v>0</v>
      </c>
      <c r="E84">
        <v>0</v>
      </c>
      <c r="F84" t="s">
        <v>77</v>
      </c>
      <c r="G84" t="s">
        <v>77</v>
      </c>
      <c r="H84">
        <v>0</v>
      </c>
      <c r="I84" t="s">
        <v>78</v>
      </c>
      <c r="J84" t="s">
        <v>79</v>
      </c>
      <c r="K84" t="s">
        <v>110</v>
      </c>
      <c r="L84">
        <v>0</v>
      </c>
      <c r="M84">
        <v>1</v>
      </c>
      <c r="N84" t="s">
        <v>81</v>
      </c>
      <c r="O84" t="s">
        <v>99</v>
      </c>
      <c r="P84">
        <v>0</v>
      </c>
      <c r="Q84">
        <v>0</v>
      </c>
      <c r="R84">
        <v>0</v>
      </c>
      <c r="S84">
        <v>144001</v>
      </c>
      <c r="T84">
        <f t="shared" si="2"/>
        <v>1</v>
      </c>
    </row>
    <row r="85" spans="1:20" x14ac:dyDescent="0.45">
      <c r="A85">
        <v>0</v>
      </c>
      <c r="B85">
        <v>30.68</v>
      </c>
      <c r="C85">
        <v>0</v>
      </c>
      <c r="D85">
        <v>0</v>
      </c>
      <c r="E85">
        <v>0</v>
      </c>
      <c r="F85" t="s">
        <v>77</v>
      </c>
      <c r="G85" t="s">
        <v>77</v>
      </c>
      <c r="H85">
        <v>0</v>
      </c>
      <c r="I85" t="s">
        <v>72</v>
      </c>
      <c r="J85" t="s">
        <v>89</v>
      </c>
      <c r="K85" t="s">
        <v>74</v>
      </c>
      <c r="L85">
        <v>0</v>
      </c>
      <c r="M85">
        <v>1</v>
      </c>
      <c r="N85" t="s">
        <v>75</v>
      </c>
      <c r="O85" t="s">
        <v>82</v>
      </c>
      <c r="P85">
        <v>0</v>
      </c>
      <c r="Q85">
        <v>0</v>
      </c>
      <c r="R85">
        <v>0</v>
      </c>
      <c r="S85">
        <v>146001</v>
      </c>
      <c r="T85">
        <f t="shared" si="2"/>
        <v>1</v>
      </c>
    </row>
    <row r="86" spans="1:20" x14ac:dyDescent="0.45">
      <c r="A86">
        <v>0</v>
      </c>
      <c r="B86">
        <v>24.41</v>
      </c>
      <c r="C86">
        <v>0</v>
      </c>
      <c r="D86">
        <v>0</v>
      </c>
      <c r="E86">
        <v>0</v>
      </c>
      <c r="F86" t="s">
        <v>77</v>
      </c>
      <c r="G86" t="s">
        <v>77</v>
      </c>
      <c r="H86">
        <v>0</v>
      </c>
      <c r="I86" t="s">
        <v>78</v>
      </c>
      <c r="J86" t="s">
        <v>89</v>
      </c>
      <c r="K86" t="s">
        <v>74</v>
      </c>
      <c r="L86">
        <v>0</v>
      </c>
      <c r="M86">
        <v>1</v>
      </c>
      <c r="N86" t="s">
        <v>75</v>
      </c>
      <c r="O86" t="s">
        <v>99</v>
      </c>
      <c r="P86">
        <v>1</v>
      </c>
      <c r="Q86">
        <v>0</v>
      </c>
      <c r="R86">
        <v>1</v>
      </c>
      <c r="S86">
        <v>148001</v>
      </c>
      <c r="T86">
        <f t="shared" si="2"/>
        <v>1</v>
      </c>
    </row>
    <row r="87" spans="1:20" x14ac:dyDescent="0.45">
      <c r="A87">
        <v>0</v>
      </c>
      <c r="B87">
        <v>27.8</v>
      </c>
      <c r="C87">
        <v>0</v>
      </c>
      <c r="D87">
        <v>0</v>
      </c>
      <c r="E87">
        <v>0</v>
      </c>
      <c r="F87" t="s">
        <v>77</v>
      </c>
      <c r="G87" t="s">
        <v>91</v>
      </c>
      <c r="H87">
        <v>0</v>
      </c>
      <c r="I87" t="s">
        <v>72</v>
      </c>
      <c r="J87" t="s">
        <v>98</v>
      </c>
      <c r="K87" t="s">
        <v>74</v>
      </c>
      <c r="L87">
        <v>0</v>
      </c>
      <c r="M87">
        <v>1</v>
      </c>
      <c r="N87" t="s">
        <v>112</v>
      </c>
      <c r="O87" t="s">
        <v>76</v>
      </c>
      <c r="P87">
        <v>0</v>
      </c>
      <c r="Q87">
        <v>0</v>
      </c>
      <c r="R87">
        <v>0</v>
      </c>
      <c r="S87">
        <v>150001</v>
      </c>
      <c r="T87">
        <f t="shared" si="2"/>
        <v>1</v>
      </c>
    </row>
    <row r="88" spans="1:20" x14ac:dyDescent="0.45">
      <c r="A88">
        <v>0</v>
      </c>
      <c r="B88">
        <v>28.62</v>
      </c>
      <c r="C88">
        <v>0</v>
      </c>
      <c r="D88">
        <v>0</v>
      </c>
      <c r="E88">
        <v>0</v>
      </c>
      <c r="F88" t="s">
        <v>77</v>
      </c>
      <c r="G88" t="s">
        <v>77</v>
      </c>
      <c r="H88">
        <v>0</v>
      </c>
      <c r="I88" t="s">
        <v>78</v>
      </c>
      <c r="J88" t="s">
        <v>109</v>
      </c>
      <c r="K88" t="s">
        <v>74</v>
      </c>
      <c r="L88">
        <v>0</v>
      </c>
      <c r="M88">
        <v>1</v>
      </c>
      <c r="N88" t="s">
        <v>102</v>
      </c>
      <c r="O88" t="s">
        <v>82</v>
      </c>
      <c r="P88">
        <v>0</v>
      </c>
      <c r="Q88">
        <v>0</v>
      </c>
      <c r="R88">
        <v>0</v>
      </c>
      <c r="S88">
        <v>154001</v>
      </c>
      <c r="T88">
        <f t="shared" si="2"/>
        <v>1</v>
      </c>
    </row>
    <row r="89" spans="1:20" x14ac:dyDescent="0.45">
      <c r="A89">
        <v>0</v>
      </c>
      <c r="B89">
        <v>27.89</v>
      </c>
      <c r="C89">
        <v>1</v>
      </c>
      <c r="D89">
        <v>0</v>
      </c>
      <c r="E89">
        <v>0</v>
      </c>
      <c r="F89" t="s">
        <v>77</v>
      </c>
      <c r="G89" t="s">
        <v>77</v>
      </c>
      <c r="H89">
        <v>0</v>
      </c>
      <c r="I89" t="s">
        <v>78</v>
      </c>
      <c r="J89" t="s">
        <v>95</v>
      </c>
      <c r="K89" t="s">
        <v>74</v>
      </c>
      <c r="L89">
        <v>0</v>
      </c>
      <c r="M89">
        <v>1</v>
      </c>
      <c r="N89" t="s">
        <v>102</v>
      </c>
      <c r="O89" t="s">
        <v>111</v>
      </c>
      <c r="P89">
        <v>0</v>
      </c>
      <c r="Q89">
        <v>0</v>
      </c>
      <c r="R89">
        <v>0</v>
      </c>
      <c r="S89">
        <v>156001</v>
      </c>
      <c r="T89">
        <f t="shared" si="2"/>
        <v>1</v>
      </c>
    </row>
    <row r="90" spans="1:20" x14ac:dyDescent="0.45">
      <c r="A90">
        <v>0</v>
      </c>
      <c r="B90">
        <v>30.34</v>
      </c>
      <c r="C90">
        <v>1</v>
      </c>
      <c r="D90">
        <v>0</v>
      </c>
      <c r="E90">
        <v>0</v>
      </c>
      <c r="F90" t="s">
        <v>77</v>
      </c>
      <c r="G90" t="s">
        <v>77</v>
      </c>
      <c r="H90">
        <v>0</v>
      </c>
      <c r="I90" t="s">
        <v>78</v>
      </c>
      <c r="J90" t="s">
        <v>84</v>
      </c>
      <c r="K90" t="s">
        <v>74</v>
      </c>
      <c r="L90">
        <v>0</v>
      </c>
      <c r="M90">
        <v>1</v>
      </c>
      <c r="N90" t="s">
        <v>75</v>
      </c>
      <c r="O90" t="s">
        <v>111</v>
      </c>
      <c r="P90">
        <v>0</v>
      </c>
      <c r="Q90">
        <v>0</v>
      </c>
      <c r="R90">
        <v>0</v>
      </c>
      <c r="S90">
        <v>158001</v>
      </c>
      <c r="T90">
        <f t="shared" si="2"/>
        <v>1</v>
      </c>
    </row>
    <row r="91" spans="1:20" x14ac:dyDescent="0.45">
      <c r="A91">
        <v>0</v>
      </c>
      <c r="B91">
        <v>61.71</v>
      </c>
      <c r="C91">
        <v>1</v>
      </c>
      <c r="D91">
        <v>0</v>
      </c>
      <c r="E91">
        <v>0</v>
      </c>
      <c r="F91" t="s">
        <v>77</v>
      </c>
      <c r="G91" t="s">
        <v>70</v>
      </c>
      <c r="H91">
        <v>0</v>
      </c>
      <c r="I91" t="s">
        <v>78</v>
      </c>
      <c r="J91" t="s">
        <v>79</v>
      </c>
      <c r="K91" t="s">
        <v>74</v>
      </c>
      <c r="L91">
        <v>0</v>
      </c>
      <c r="M91">
        <v>0</v>
      </c>
      <c r="N91" t="s">
        <v>75</v>
      </c>
      <c r="O91" t="s">
        <v>76</v>
      </c>
      <c r="P91">
        <v>0</v>
      </c>
      <c r="Q91">
        <v>0</v>
      </c>
      <c r="R91">
        <v>0</v>
      </c>
      <c r="S91">
        <v>160001</v>
      </c>
      <c r="T91">
        <f t="shared" si="2"/>
        <v>1</v>
      </c>
    </row>
    <row r="92" spans="1:20" x14ac:dyDescent="0.45">
      <c r="A92">
        <v>0</v>
      </c>
      <c r="B92">
        <v>47.24</v>
      </c>
      <c r="C92">
        <v>1</v>
      </c>
      <c r="D92">
        <v>0</v>
      </c>
      <c r="E92">
        <v>0</v>
      </c>
      <c r="F92" t="s">
        <v>104</v>
      </c>
      <c r="G92" t="s">
        <v>70</v>
      </c>
      <c r="H92">
        <v>1</v>
      </c>
      <c r="I92" t="s">
        <v>72</v>
      </c>
      <c r="J92" t="s">
        <v>73</v>
      </c>
      <c r="K92" t="s">
        <v>74</v>
      </c>
      <c r="L92">
        <v>0</v>
      </c>
      <c r="M92">
        <v>1</v>
      </c>
      <c r="N92" t="s">
        <v>112</v>
      </c>
      <c r="O92" t="s">
        <v>111</v>
      </c>
      <c r="P92">
        <v>1</v>
      </c>
      <c r="Q92">
        <v>0</v>
      </c>
      <c r="R92">
        <v>0</v>
      </c>
      <c r="S92">
        <v>162001</v>
      </c>
      <c r="T92">
        <f t="shared" si="2"/>
        <v>1</v>
      </c>
    </row>
    <row r="93" spans="1:20" x14ac:dyDescent="0.45">
      <c r="A93">
        <v>0</v>
      </c>
      <c r="B93">
        <v>28.19</v>
      </c>
      <c r="C93">
        <v>0</v>
      </c>
      <c r="D93">
        <v>0</v>
      </c>
      <c r="E93">
        <v>0</v>
      </c>
      <c r="F93" t="s">
        <v>77</v>
      </c>
      <c r="G93" t="s">
        <v>77</v>
      </c>
      <c r="H93">
        <v>0</v>
      </c>
      <c r="I93" t="s">
        <v>78</v>
      </c>
      <c r="J93" t="s">
        <v>108</v>
      </c>
      <c r="K93" t="s">
        <v>74</v>
      </c>
      <c r="L93">
        <v>0</v>
      </c>
      <c r="M93">
        <v>1</v>
      </c>
      <c r="N93" t="s">
        <v>102</v>
      </c>
      <c r="O93" t="s">
        <v>82</v>
      </c>
      <c r="P93">
        <v>0</v>
      </c>
      <c r="Q93">
        <v>0</v>
      </c>
      <c r="R93">
        <v>0</v>
      </c>
      <c r="S93">
        <v>164001</v>
      </c>
      <c r="T93">
        <f t="shared" si="2"/>
        <v>1</v>
      </c>
    </row>
    <row r="94" spans="1:20" x14ac:dyDescent="0.45">
      <c r="A94">
        <v>0</v>
      </c>
      <c r="B94">
        <v>28.19</v>
      </c>
      <c r="C94">
        <v>0</v>
      </c>
      <c r="D94">
        <v>0</v>
      </c>
      <c r="E94">
        <v>0</v>
      </c>
      <c r="F94" t="s">
        <v>96</v>
      </c>
      <c r="G94" t="s">
        <v>88</v>
      </c>
      <c r="H94">
        <v>0</v>
      </c>
      <c r="I94" t="s">
        <v>72</v>
      </c>
      <c r="J94" t="s">
        <v>79</v>
      </c>
      <c r="K94" t="s">
        <v>74</v>
      </c>
      <c r="L94">
        <v>0</v>
      </c>
      <c r="M94">
        <v>1</v>
      </c>
      <c r="N94" t="s">
        <v>75</v>
      </c>
      <c r="O94" t="s">
        <v>99</v>
      </c>
      <c r="P94">
        <v>0</v>
      </c>
      <c r="Q94">
        <v>0</v>
      </c>
      <c r="R94">
        <v>0</v>
      </c>
      <c r="S94">
        <v>168001</v>
      </c>
      <c r="T94">
        <f t="shared" si="2"/>
        <v>1</v>
      </c>
    </row>
    <row r="95" spans="1:20" x14ac:dyDescent="0.45">
      <c r="A95">
        <v>0</v>
      </c>
      <c r="B95">
        <v>24.69</v>
      </c>
      <c r="C95">
        <v>0</v>
      </c>
      <c r="D95">
        <v>0</v>
      </c>
      <c r="E95">
        <v>0</v>
      </c>
      <c r="F95" t="s">
        <v>77</v>
      </c>
      <c r="G95" t="s">
        <v>77</v>
      </c>
      <c r="H95">
        <v>0</v>
      </c>
      <c r="I95" t="s">
        <v>72</v>
      </c>
      <c r="J95" t="s">
        <v>84</v>
      </c>
      <c r="K95" t="s">
        <v>74</v>
      </c>
      <c r="L95">
        <v>0</v>
      </c>
      <c r="M95">
        <v>1</v>
      </c>
      <c r="N95" t="s">
        <v>75</v>
      </c>
      <c r="O95" t="s">
        <v>111</v>
      </c>
      <c r="P95">
        <v>0</v>
      </c>
      <c r="Q95">
        <v>0</v>
      </c>
      <c r="R95">
        <v>0</v>
      </c>
      <c r="S95">
        <v>170001</v>
      </c>
      <c r="T95">
        <f t="shared" si="2"/>
        <v>1</v>
      </c>
    </row>
    <row r="96" spans="1:20" x14ac:dyDescent="0.45">
      <c r="A96">
        <v>0</v>
      </c>
      <c r="B96">
        <v>24.21</v>
      </c>
      <c r="C96">
        <v>1</v>
      </c>
      <c r="D96">
        <v>0</v>
      </c>
      <c r="E96">
        <v>0</v>
      </c>
      <c r="F96" t="s">
        <v>77</v>
      </c>
      <c r="G96" t="s">
        <v>77</v>
      </c>
      <c r="H96">
        <v>0</v>
      </c>
      <c r="I96" t="s">
        <v>78</v>
      </c>
      <c r="J96" t="s">
        <v>105</v>
      </c>
      <c r="K96" t="s">
        <v>85</v>
      </c>
      <c r="L96">
        <v>0</v>
      </c>
      <c r="M96">
        <v>0</v>
      </c>
      <c r="N96" t="s">
        <v>81</v>
      </c>
      <c r="O96" t="s">
        <v>99</v>
      </c>
      <c r="P96">
        <v>0</v>
      </c>
      <c r="Q96">
        <v>0</v>
      </c>
      <c r="R96">
        <v>0</v>
      </c>
      <c r="S96">
        <v>172001</v>
      </c>
      <c r="T96">
        <f t="shared" si="2"/>
        <v>1</v>
      </c>
    </row>
    <row r="97" spans="1:20" x14ac:dyDescent="0.45">
      <c r="A97">
        <v>0</v>
      </c>
      <c r="B97">
        <v>32.78</v>
      </c>
      <c r="C97">
        <v>0</v>
      </c>
      <c r="D97">
        <v>0</v>
      </c>
      <c r="E97">
        <v>0</v>
      </c>
      <c r="F97" t="s">
        <v>88</v>
      </c>
      <c r="G97" t="s">
        <v>99</v>
      </c>
      <c r="H97">
        <v>0</v>
      </c>
      <c r="I97" t="s">
        <v>72</v>
      </c>
      <c r="J97" t="s">
        <v>97</v>
      </c>
      <c r="K97" t="s">
        <v>80</v>
      </c>
      <c r="L97">
        <v>0</v>
      </c>
      <c r="M97">
        <v>1</v>
      </c>
      <c r="N97" t="s">
        <v>81</v>
      </c>
      <c r="O97" t="s">
        <v>99</v>
      </c>
      <c r="P97">
        <v>0</v>
      </c>
      <c r="Q97">
        <v>0</v>
      </c>
      <c r="R97">
        <v>0</v>
      </c>
      <c r="S97">
        <v>174001</v>
      </c>
      <c r="T97">
        <f t="shared" si="2"/>
        <v>1</v>
      </c>
    </row>
    <row r="98" spans="1:20" x14ac:dyDescent="0.45">
      <c r="A98">
        <v>0</v>
      </c>
      <c r="B98">
        <v>29.29</v>
      </c>
      <c r="C98">
        <v>1</v>
      </c>
      <c r="D98">
        <v>0</v>
      </c>
      <c r="E98">
        <v>0</v>
      </c>
      <c r="F98" t="s">
        <v>77</v>
      </c>
      <c r="G98" t="s">
        <v>77</v>
      </c>
      <c r="H98">
        <v>0</v>
      </c>
      <c r="I98" t="s">
        <v>78</v>
      </c>
      <c r="J98" t="s">
        <v>105</v>
      </c>
      <c r="K98" t="s">
        <v>74</v>
      </c>
      <c r="L98">
        <v>0</v>
      </c>
      <c r="M98">
        <v>0</v>
      </c>
      <c r="N98" t="s">
        <v>102</v>
      </c>
      <c r="O98" t="s">
        <v>99</v>
      </c>
      <c r="P98">
        <v>0</v>
      </c>
      <c r="Q98">
        <v>0</v>
      </c>
      <c r="R98">
        <v>0</v>
      </c>
      <c r="S98">
        <v>176001</v>
      </c>
      <c r="T98">
        <f t="shared" ref="T98:T129" si="3">MOD(S98,2000)</f>
        <v>1</v>
      </c>
    </row>
    <row r="99" spans="1:20" x14ac:dyDescent="0.45">
      <c r="A99">
        <v>0</v>
      </c>
      <c r="B99">
        <v>26.58</v>
      </c>
      <c r="C99">
        <v>0</v>
      </c>
      <c r="D99">
        <v>0</v>
      </c>
      <c r="E99">
        <v>0</v>
      </c>
      <c r="F99" t="s">
        <v>70</v>
      </c>
      <c r="G99" t="s">
        <v>99</v>
      </c>
      <c r="H99">
        <v>0</v>
      </c>
      <c r="I99" t="s">
        <v>78</v>
      </c>
      <c r="J99" t="s">
        <v>97</v>
      </c>
      <c r="K99" t="s">
        <v>74</v>
      </c>
      <c r="L99">
        <v>0</v>
      </c>
      <c r="M99">
        <v>1</v>
      </c>
      <c r="N99" t="s">
        <v>75</v>
      </c>
      <c r="O99" t="s">
        <v>111</v>
      </c>
      <c r="P99">
        <v>1</v>
      </c>
      <c r="Q99">
        <v>0</v>
      </c>
      <c r="R99">
        <v>0</v>
      </c>
      <c r="S99">
        <v>178001</v>
      </c>
      <c r="T99">
        <f t="shared" si="3"/>
        <v>1</v>
      </c>
    </row>
    <row r="100" spans="1:20" x14ac:dyDescent="0.45">
      <c r="A100">
        <v>0</v>
      </c>
      <c r="B100">
        <v>29.1</v>
      </c>
      <c r="C100">
        <v>0</v>
      </c>
      <c r="D100">
        <v>0</v>
      </c>
      <c r="E100">
        <v>0</v>
      </c>
      <c r="F100" t="s">
        <v>77</v>
      </c>
      <c r="G100" t="s">
        <v>77</v>
      </c>
      <c r="H100">
        <v>0</v>
      </c>
      <c r="I100" t="s">
        <v>72</v>
      </c>
      <c r="J100" t="s">
        <v>98</v>
      </c>
      <c r="K100" t="s">
        <v>74</v>
      </c>
      <c r="L100">
        <v>0</v>
      </c>
      <c r="M100">
        <v>0</v>
      </c>
      <c r="N100" t="s">
        <v>102</v>
      </c>
      <c r="O100" t="s">
        <v>99</v>
      </c>
      <c r="P100">
        <v>0</v>
      </c>
      <c r="Q100">
        <v>0</v>
      </c>
      <c r="R100">
        <v>0</v>
      </c>
      <c r="S100">
        <v>182001</v>
      </c>
      <c r="T100">
        <f t="shared" si="3"/>
        <v>1</v>
      </c>
    </row>
    <row r="101" spans="1:20" x14ac:dyDescent="0.45">
      <c r="A101">
        <v>0</v>
      </c>
      <c r="B101">
        <v>27.8</v>
      </c>
      <c r="C101">
        <v>1</v>
      </c>
      <c r="D101">
        <v>1</v>
      </c>
      <c r="E101">
        <v>0</v>
      </c>
      <c r="F101" t="s">
        <v>77</v>
      </c>
      <c r="G101" t="s">
        <v>83</v>
      </c>
      <c r="H101">
        <v>0</v>
      </c>
      <c r="I101" t="s">
        <v>72</v>
      </c>
      <c r="J101" t="s">
        <v>108</v>
      </c>
      <c r="K101" t="s">
        <v>74</v>
      </c>
      <c r="L101">
        <v>0</v>
      </c>
      <c r="M101">
        <v>0</v>
      </c>
      <c r="N101" t="s">
        <v>75</v>
      </c>
      <c r="O101" t="s">
        <v>82</v>
      </c>
      <c r="P101">
        <v>0</v>
      </c>
      <c r="Q101">
        <v>0</v>
      </c>
      <c r="R101">
        <v>0</v>
      </c>
      <c r="S101">
        <v>184001</v>
      </c>
      <c r="T101">
        <f t="shared" si="3"/>
        <v>1</v>
      </c>
    </row>
    <row r="102" spans="1:20" x14ac:dyDescent="0.45">
      <c r="A102">
        <v>0</v>
      </c>
      <c r="B102">
        <v>23.24</v>
      </c>
      <c r="C102">
        <v>1</v>
      </c>
      <c r="D102">
        <v>0</v>
      </c>
      <c r="E102">
        <v>0</v>
      </c>
      <c r="F102" t="s">
        <v>77</v>
      </c>
      <c r="G102" t="s">
        <v>77</v>
      </c>
      <c r="H102">
        <v>0</v>
      </c>
      <c r="I102" t="s">
        <v>78</v>
      </c>
      <c r="J102" t="s">
        <v>108</v>
      </c>
      <c r="K102" t="s">
        <v>74</v>
      </c>
      <c r="L102">
        <v>0</v>
      </c>
      <c r="M102">
        <v>1</v>
      </c>
      <c r="N102" t="s">
        <v>75</v>
      </c>
      <c r="O102" t="s">
        <v>101</v>
      </c>
      <c r="P102">
        <v>0</v>
      </c>
      <c r="Q102">
        <v>0</v>
      </c>
      <c r="R102">
        <v>0</v>
      </c>
      <c r="S102">
        <v>186001</v>
      </c>
      <c r="T102">
        <f t="shared" si="3"/>
        <v>1</v>
      </c>
    </row>
    <row r="103" spans="1:20" x14ac:dyDescent="0.45">
      <c r="A103">
        <v>0</v>
      </c>
      <c r="B103">
        <v>24.21</v>
      </c>
      <c r="C103">
        <v>0</v>
      </c>
      <c r="D103">
        <v>0</v>
      </c>
      <c r="E103">
        <v>1</v>
      </c>
      <c r="F103" t="s">
        <v>77</v>
      </c>
      <c r="G103" t="s">
        <v>77</v>
      </c>
      <c r="H103">
        <v>1</v>
      </c>
      <c r="I103" t="s">
        <v>72</v>
      </c>
      <c r="J103" t="s">
        <v>73</v>
      </c>
      <c r="K103" t="s">
        <v>74</v>
      </c>
      <c r="L103">
        <v>0</v>
      </c>
      <c r="M103">
        <v>0</v>
      </c>
      <c r="N103" t="s">
        <v>86</v>
      </c>
      <c r="O103" t="s">
        <v>111</v>
      </c>
      <c r="P103">
        <v>0</v>
      </c>
      <c r="Q103">
        <v>0</v>
      </c>
      <c r="R103">
        <v>0</v>
      </c>
      <c r="S103">
        <v>188001</v>
      </c>
      <c r="T103">
        <f t="shared" si="3"/>
        <v>1</v>
      </c>
    </row>
    <row r="104" spans="1:20" x14ac:dyDescent="0.45">
      <c r="A104">
        <v>0</v>
      </c>
      <c r="B104">
        <v>27.32</v>
      </c>
      <c r="C104">
        <v>0</v>
      </c>
      <c r="D104">
        <v>0</v>
      </c>
      <c r="E104">
        <v>0</v>
      </c>
      <c r="F104" t="s">
        <v>77</v>
      </c>
      <c r="G104" t="s">
        <v>77</v>
      </c>
      <c r="H104">
        <v>0</v>
      </c>
      <c r="I104" t="s">
        <v>78</v>
      </c>
      <c r="J104" t="s">
        <v>108</v>
      </c>
      <c r="K104" t="s">
        <v>74</v>
      </c>
      <c r="L104">
        <v>1</v>
      </c>
      <c r="M104">
        <v>1</v>
      </c>
      <c r="N104" t="s">
        <v>81</v>
      </c>
      <c r="O104" t="s">
        <v>99</v>
      </c>
      <c r="P104">
        <v>0</v>
      </c>
      <c r="Q104">
        <v>0</v>
      </c>
      <c r="R104">
        <v>0</v>
      </c>
      <c r="S104">
        <v>190001</v>
      </c>
      <c r="T104">
        <f t="shared" si="3"/>
        <v>1</v>
      </c>
    </row>
    <row r="105" spans="1:20" x14ac:dyDescent="0.45">
      <c r="A105">
        <v>0</v>
      </c>
      <c r="B105">
        <v>19.940000000000001</v>
      </c>
      <c r="C105">
        <v>1</v>
      </c>
      <c r="D105">
        <v>0</v>
      </c>
      <c r="E105">
        <v>0</v>
      </c>
      <c r="F105" t="s">
        <v>77</v>
      </c>
      <c r="G105" t="s">
        <v>77</v>
      </c>
      <c r="H105">
        <v>0</v>
      </c>
      <c r="I105" t="s">
        <v>78</v>
      </c>
      <c r="J105" t="s">
        <v>105</v>
      </c>
      <c r="K105" t="s">
        <v>74</v>
      </c>
      <c r="L105">
        <v>0</v>
      </c>
      <c r="M105">
        <v>1</v>
      </c>
      <c r="N105" t="s">
        <v>75</v>
      </c>
      <c r="O105" t="s">
        <v>82</v>
      </c>
      <c r="P105">
        <v>0</v>
      </c>
      <c r="Q105">
        <v>0</v>
      </c>
      <c r="R105">
        <v>0</v>
      </c>
      <c r="S105">
        <v>192001</v>
      </c>
      <c r="T105">
        <f t="shared" si="3"/>
        <v>1</v>
      </c>
    </row>
    <row r="106" spans="1:20" x14ac:dyDescent="0.45">
      <c r="A106">
        <v>0</v>
      </c>
      <c r="B106">
        <v>43.9</v>
      </c>
      <c r="C106">
        <v>0</v>
      </c>
      <c r="D106">
        <v>0</v>
      </c>
      <c r="E106">
        <v>0</v>
      </c>
      <c r="F106" t="s">
        <v>70</v>
      </c>
      <c r="G106" t="s">
        <v>77</v>
      </c>
      <c r="H106">
        <v>0</v>
      </c>
      <c r="I106" t="s">
        <v>72</v>
      </c>
      <c r="J106" t="s">
        <v>109</v>
      </c>
      <c r="K106" t="s">
        <v>80</v>
      </c>
      <c r="L106">
        <v>0</v>
      </c>
      <c r="M106">
        <v>1</v>
      </c>
      <c r="N106" t="s">
        <v>102</v>
      </c>
      <c r="O106" t="s">
        <v>111</v>
      </c>
      <c r="P106">
        <v>0</v>
      </c>
      <c r="Q106">
        <v>0</v>
      </c>
      <c r="R106">
        <v>0</v>
      </c>
      <c r="S106">
        <v>198001</v>
      </c>
      <c r="T106">
        <f t="shared" si="3"/>
        <v>1</v>
      </c>
    </row>
    <row r="107" spans="1:20" x14ac:dyDescent="0.45">
      <c r="A107">
        <v>0</v>
      </c>
      <c r="B107">
        <v>21.24</v>
      </c>
      <c r="C107">
        <v>0</v>
      </c>
      <c r="D107">
        <v>0</v>
      </c>
      <c r="E107">
        <v>0</v>
      </c>
      <c r="F107" t="s">
        <v>77</v>
      </c>
      <c r="G107" t="s">
        <v>96</v>
      </c>
      <c r="H107">
        <v>0</v>
      </c>
      <c r="I107" t="s">
        <v>78</v>
      </c>
      <c r="J107" t="s">
        <v>93</v>
      </c>
      <c r="K107" t="s">
        <v>80</v>
      </c>
      <c r="L107">
        <v>0</v>
      </c>
      <c r="M107">
        <v>1</v>
      </c>
      <c r="N107" t="s">
        <v>75</v>
      </c>
      <c r="O107" t="s">
        <v>82</v>
      </c>
      <c r="P107">
        <v>0</v>
      </c>
      <c r="Q107">
        <v>0</v>
      </c>
      <c r="R107">
        <v>0</v>
      </c>
      <c r="S107">
        <v>200001</v>
      </c>
      <c r="T107">
        <f t="shared" si="3"/>
        <v>1</v>
      </c>
    </row>
    <row r="108" spans="1:20" x14ac:dyDescent="0.45">
      <c r="A108">
        <v>0</v>
      </c>
      <c r="B108">
        <v>20.67</v>
      </c>
      <c r="C108">
        <v>0</v>
      </c>
      <c r="D108">
        <v>0</v>
      </c>
      <c r="E108">
        <v>0</v>
      </c>
      <c r="F108" t="s">
        <v>77</v>
      </c>
      <c r="G108" t="s">
        <v>77</v>
      </c>
      <c r="H108">
        <v>0</v>
      </c>
      <c r="I108" t="s">
        <v>72</v>
      </c>
      <c r="J108" t="s">
        <v>109</v>
      </c>
      <c r="K108" t="s">
        <v>74</v>
      </c>
      <c r="L108">
        <v>1</v>
      </c>
      <c r="M108">
        <v>1</v>
      </c>
      <c r="N108" t="s">
        <v>81</v>
      </c>
      <c r="O108" t="s">
        <v>99</v>
      </c>
      <c r="P108">
        <v>0</v>
      </c>
      <c r="Q108">
        <v>0</v>
      </c>
      <c r="R108">
        <v>0</v>
      </c>
      <c r="S108">
        <v>202001</v>
      </c>
      <c r="T108">
        <f t="shared" si="3"/>
        <v>1</v>
      </c>
    </row>
    <row r="109" spans="1:20" x14ac:dyDescent="0.45">
      <c r="A109">
        <v>0</v>
      </c>
      <c r="B109">
        <v>29.53</v>
      </c>
      <c r="C109">
        <v>0</v>
      </c>
      <c r="D109">
        <v>0</v>
      </c>
      <c r="E109">
        <v>0</v>
      </c>
      <c r="F109" t="s">
        <v>77</v>
      </c>
      <c r="G109" t="s">
        <v>77</v>
      </c>
      <c r="H109">
        <v>0</v>
      </c>
      <c r="I109" t="s">
        <v>72</v>
      </c>
      <c r="J109" t="s">
        <v>84</v>
      </c>
      <c r="K109" t="s">
        <v>74</v>
      </c>
      <c r="L109">
        <v>0</v>
      </c>
      <c r="M109">
        <v>1</v>
      </c>
      <c r="N109" t="s">
        <v>75</v>
      </c>
      <c r="O109" t="s">
        <v>82</v>
      </c>
      <c r="P109">
        <v>0</v>
      </c>
      <c r="Q109">
        <v>0</v>
      </c>
      <c r="R109">
        <v>0</v>
      </c>
      <c r="S109">
        <v>204001</v>
      </c>
      <c r="T109">
        <f t="shared" si="3"/>
        <v>1</v>
      </c>
    </row>
    <row r="110" spans="1:20" x14ac:dyDescent="0.45">
      <c r="A110">
        <v>0</v>
      </c>
      <c r="B110">
        <v>20.98</v>
      </c>
      <c r="C110">
        <v>1</v>
      </c>
      <c r="D110">
        <v>0</v>
      </c>
      <c r="E110">
        <v>0</v>
      </c>
      <c r="F110" t="s">
        <v>77</v>
      </c>
      <c r="G110" t="s">
        <v>83</v>
      </c>
      <c r="H110">
        <v>0</v>
      </c>
      <c r="I110" t="s">
        <v>72</v>
      </c>
      <c r="J110" t="s">
        <v>84</v>
      </c>
      <c r="K110" t="s">
        <v>74</v>
      </c>
      <c r="L110">
        <v>0</v>
      </c>
      <c r="M110">
        <v>1</v>
      </c>
      <c r="N110" t="s">
        <v>81</v>
      </c>
      <c r="O110" t="s">
        <v>99</v>
      </c>
      <c r="P110">
        <v>0</v>
      </c>
      <c r="Q110">
        <v>0</v>
      </c>
      <c r="R110">
        <v>0</v>
      </c>
      <c r="S110">
        <v>206001</v>
      </c>
      <c r="T110">
        <f t="shared" si="3"/>
        <v>1</v>
      </c>
    </row>
    <row r="111" spans="1:20" x14ac:dyDescent="0.45">
      <c r="A111">
        <v>0</v>
      </c>
      <c r="B111">
        <v>32.89</v>
      </c>
      <c r="C111">
        <v>0</v>
      </c>
      <c r="D111">
        <v>0</v>
      </c>
      <c r="E111">
        <v>0</v>
      </c>
      <c r="F111" t="s">
        <v>77</v>
      </c>
      <c r="G111" t="s">
        <v>77</v>
      </c>
      <c r="H111">
        <v>0</v>
      </c>
      <c r="I111" t="s">
        <v>72</v>
      </c>
      <c r="J111" t="s">
        <v>94</v>
      </c>
      <c r="K111" t="s">
        <v>74</v>
      </c>
      <c r="L111">
        <v>0</v>
      </c>
      <c r="M111">
        <v>1</v>
      </c>
      <c r="N111" t="s">
        <v>75</v>
      </c>
      <c r="O111" t="s">
        <v>99</v>
      </c>
      <c r="P111">
        <v>0</v>
      </c>
      <c r="Q111">
        <v>0</v>
      </c>
      <c r="R111">
        <v>0</v>
      </c>
      <c r="S111">
        <v>208001</v>
      </c>
      <c r="T111">
        <f t="shared" si="3"/>
        <v>1</v>
      </c>
    </row>
    <row r="112" spans="1:20" x14ac:dyDescent="0.45">
      <c r="A112">
        <v>0</v>
      </c>
      <c r="B112">
        <v>24.56</v>
      </c>
      <c r="C112">
        <v>1</v>
      </c>
      <c r="D112">
        <v>0</v>
      </c>
      <c r="E112">
        <v>0</v>
      </c>
      <c r="F112" t="s">
        <v>77</v>
      </c>
      <c r="G112" t="s">
        <v>77</v>
      </c>
      <c r="H112">
        <v>0</v>
      </c>
      <c r="I112" t="s">
        <v>72</v>
      </c>
      <c r="J112" t="s">
        <v>73</v>
      </c>
      <c r="K112" t="s">
        <v>74</v>
      </c>
      <c r="L112">
        <v>0</v>
      </c>
      <c r="M112">
        <v>1</v>
      </c>
      <c r="N112" t="s">
        <v>102</v>
      </c>
      <c r="O112" t="s">
        <v>99</v>
      </c>
      <c r="P112">
        <v>0</v>
      </c>
      <c r="Q112">
        <v>0</v>
      </c>
      <c r="R112">
        <v>0</v>
      </c>
      <c r="S112">
        <v>210001</v>
      </c>
      <c r="T112">
        <f t="shared" si="3"/>
        <v>1</v>
      </c>
    </row>
    <row r="113" spans="1:20" x14ac:dyDescent="0.45">
      <c r="A113">
        <v>0</v>
      </c>
      <c r="B113">
        <v>20.53</v>
      </c>
      <c r="C113">
        <v>0</v>
      </c>
      <c r="D113">
        <v>0</v>
      </c>
      <c r="E113">
        <v>0</v>
      </c>
      <c r="F113" t="s">
        <v>77</v>
      </c>
      <c r="G113" t="s">
        <v>100</v>
      </c>
      <c r="H113">
        <v>0</v>
      </c>
      <c r="I113" t="s">
        <v>78</v>
      </c>
      <c r="J113" t="s">
        <v>92</v>
      </c>
      <c r="K113" t="s">
        <v>74</v>
      </c>
      <c r="L113">
        <v>0</v>
      </c>
      <c r="M113">
        <v>1</v>
      </c>
      <c r="N113" t="s">
        <v>81</v>
      </c>
      <c r="O113" t="s">
        <v>99</v>
      </c>
      <c r="P113">
        <v>0</v>
      </c>
      <c r="Q113">
        <v>0</v>
      </c>
      <c r="R113">
        <v>0</v>
      </c>
      <c r="S113">
        <v>212001</v>
      </c>
      <c r="T113">
        <f t="shared" si="3"/>
        <v>1</v>
      </c>
    </row>
    <row r="114" spans="1:20" x14ac:dyDescent="0.45">
      <c r="A114">
        <v>0</v>
      </c>
      <c r="B114">
        <v>24.8</v>
      </c>
      <c r="C114">
        <v>1</v>
      </c>
      <c r="D114">
        <v>0</v>
      </c>
      <c r="E114">
        <v>0</v>
      </c>
      <c r="F114" t="s">
        <v>77</v>
      </c>
      <c r="G114" t="s">
        <v>71</v>
      </c>
      <c r="H114">
        <v>0</v>
      </c>
      <c r="I114" t="s">
        <v>72</v>
      </c>
      <c r="J114" t="s">
        <v>93</v>
      </c>
      <c r="K114" t="s">
        <v>74</v>
      </c>
      <c r="L114">
        <v>0</v>
      </c>
      <c r="M114">
        <v>1</v>
      </c>
      <c r="N114" t="s">
        <v>81</v>
      </c>
      <c r="O114" t="s">
        <v>111</v>
      </c>
      <c r="P114">
        <v>0</v>
      </c>
      <c r="Q114">
        <v>0</v>
      </c>
      <c r="R114">
        <v>0</v>
      </c>
      <c r="S114">
        <v>214001</v>
      </c>
      <c r="T114">
        <f t="shared" si="3"/>
        <v>1</v>
      </c>
    </row>
    <row r="115" spans="1:20" x14ac:dyDescent="0.45">
      <c r="A115">
        <v>0</v>
      </c>
      <c r="B115">
        <v>21.63</v>
      </c>
      <c r="C115">
        <v>0</v>
      </c>
      <c r="D115">
        <v>0</v>
      </c>
      <c r="E115">
        <v>0</v>
      </c>
      <c r="F115" t="s">
        <v>77</v>
      </c>
      <c r="G115" t="s">
        <v>96</v>
      </c>
      <c r="H115">
        <v>0</v>
      </c>
      <c r="I115" t="s">
        <v>72</v>
      </c>
      <c r="J115" t="s">
        <v>105</v>
      </c>
      <c r="K115" t="s">
        <v>74</v>
      </c>
      <c r="L115">
        <v>0</v>
      </c>
      <c r="M115">
        <v>1</v>
      </c>
      <c r="N115" t="s">
        <v>75</v>
      </c>
      <c r="O115" t="s">
        <v>82</v>
      </c>
      <c r="P115">
        <v>0</v>
      </c>
      <c r="Q115">
        <v>0</v>
      </c>
      <c r="R115">
        <v>0</v>
      </c>
      <c r="S115">
        <v>216001</v>
      </c>
      <c r="T115">
        <f t="shared" si="3"/>
        <v>1</v>
      </c>
    </row>
    <row r="116" spans="1:20" x14ac:dyDescent="0.45">
      <c r="A116">
        <v>0</v>
      </c>
      <c r="B116">
        <v>26.63</v>
      </c>
      <c r="C116">
        <v>1</v>
      </c>
      <c r="D116">
        <v>0</v>
      </c>
      <c r="E116">
        <v>0</v>
      </c>
      <c r="F116" t="s">
        <v>77</v>
      </c>
      <c r="G116" t="s">
        <v>77</v>
      </c>
      <c r="H116">
        <v>0</v>
      </c>
      <c r="I116" t="s">
        <v>72</v>
      </c>
      <c r="J116" t="s">
        <v>89</v>
      </c>
      <c r="K116" t="s">
        <v>74</v>
      </c>
      <c r="L116">
        <v>0</v>
      </c>
      <c r="M116">
        <v>1</v>
      </c>
      <c r="N116" t="s">
        <v>75</v>
      </c>
      <c r="O116" t="s">
        <v>99</v>
      </c>
      <c r="P116">
        <v>0</v>
      </c>
      <c r="Q116">
        <v>0</v>
      </c>
      <c r="R116">
        <v>0</v>
      </c>
      <c r="S116">
        <v>218001</v>
      </c>
      <c r="T116">
        <f t="shared" si="3"/>
        <v>1</v>
      </c>
    </row>
    <row r="117" spans="1:20" x14ac:dyDescent="0.45">
      <c r="A117">
        <v>0</v>
      </c>
      <c r="B117">
        <v>52.72</v>
      </c>
      <c r="C117">
        <v>0</v>
      </c>
      <c r="D117">
        <v>0</v>
      </c>
      <c r="E117">
        <v>0</v>
      </c>
      <c r="F117" t="s">
        <v>77</v>
      </c>
      <c r="G117" t="s">
        <v>77</v>
      </c>
      <c r="H117">
        <v>0</v>
      </c>
      <c r="I117" t="s">
        <v>78</v>
      </c>
      <c r="J117" t="s">
        <v>97</v>
      </c>
      <c r="K117" t="s">
        <v>74</v>
      </c>
      <c r="L117">
        <v>0</v>
      </c>
      <c r="M117">
        <v>1</v>
      </c>
      <c r="N117" t="s">
        <v>102</v>
      </c>
      <c r="O117" t="s">
        <v>99</v>
      </c>
      <c r="P117">
        <v>0</v>
      </c>
      <c r="Q117">
        <v>0</v>
      </c>
      <c r="R117">
        <v>0</v>
      </c>
      <c r="S117">
        <v>220001</v>
      </c>
      <c r="T117">
        <f t="shared" si="3"/>
        <v>1</v>
      </c>
    </row>
    <row r="118" spans="1:20" x14ac:dyDescent="0.45">
      <c r="A118">
        <v>0</v>
      </c>
      <c r="B118">
        <v>31</v>
      </c>
      <c r="C118">
        <v>0</v>
      </c>
      <c r="D118">
        <v>0</v>
      </c>
      <c r="E118">
        <v>0</v>
      </c>
      <c r="F118" t="s">
        <v>77</v>
      </c>
      <c r="G118" t="s">
        <v>77</v>
      </c>
      <c r="H118">
        <v>0</v>
      </c>
      <c r="I118" t="s">
        <v>72</v>
      </c>
      <c r="J118" t="s">
        <v>94</v>
      </c>
      <c r="K118" t="s">
        <v>74</v>
      </c>
      <c r="L118">
        <v>0</v>
      </c>
      <c r="M118">
        <v>0</v>
      </c>
      <c r="N118" t="s">
        <v>81</v>
      </c>
      <c r="O118" t="s">
        <v>82</v>
      </c>
      <c r="P118">
        <v>0</v>
      </c>
      <c r="Q118">
        <v>0</v>
      </c>
      <c r="R118">
        <v>0</v>
      </c>
      <c r="S118">
        <v>222001</v>
      </c>
      <c r="T118">
        <f t="shared" si="3"/>
        <v>1</v>
      </c>
    </row>
    <row r="119" spans="1:20" x14ac:dyDescent="0.45">
      <c r="A119">
        <v>0</v>
      </c>
      <c r="B119">
        <v>25.75</v>
      </c>
      <c r="C119">
        <v>1</v>
      </c>
      <c r="D119">
        <v>0</v>
      </c>
      <c r="E119">
        <v>0</v>
      </c>
      <c r="F119" t="s">
        <v>77</v>
      </c>
      <c r="G119" t="s">
        <v>77</v>
      </c>
      <c r="H119">
        <v>0</v>
      </c>
      <c r="I119" t="s">
        <v>72</v>
      </c>
      <c r="J119" t="s">
        <v>97</v>
      </c>
      <c r="K119" t="s">
        <v>90</v>
      </c>
      <c r="L119">
        <v>0</v>
      </c>
      <c r="M119">
        <v>1</v>
      </c>
      <c r="N119" t="s">
        <v>75</v>
      </c>
      <c r="O119" t="s">
        <v>82</v>
      </c>
      <c r="P119">
        <v>0</v>
      </c>
      <c r="Q119">
        <v>0</v>
      </c>
      <c r="R119">
        <v>0</v>
      </c>
      <c r="S119">
        <v>224001</v>
      </c>
      <c r="T119">
        <f t="shared" si="3"/>
        <v>1</v>
      </c>
    </row>
    <row r="120" spans="1:20" x14ac:dyDescent="0.45">
      <c r="A120">
        <v>0</v>
      </c>
      <c r="B120">
        <v>28.7</v>
      </c>
      <c r="C120">
        <v>0</v>
      </c>
      <c r="D120">
        <v>0</v>
      </c>
      <c r="E120">
        <v>0</v>
      </c>
      <c r="F120" t="s">
        <v>77</v>
      </c>
      <c r="G120" t="s">
        <v>70</v>
      </c>
      <c r="H120">
        <v>0</v>
      </c>
      <c r="I120" t="s">
        <v>78</v>
      </c>
      <c r="J120" t="s">
        <v>94</v>
      </c>
      <c r="K120" t="s">
        <v>74</v>
      </c>
      <c r="L120">
        <v>0</v>
      </c>
      <c r="M120">
        <v>1</v>
      </c>
      <c r="N120" t="s">
        <v>75</v>
      </c>
      <c r="O120" t="s">
        <v>99</v>
      </c>
      <c r="P120">
        <v>0</v>
      </c>
      <c r="Q120">
        <v>0</v>
      </c>
      <c r="R120">
        <v>0</v>
      </c>
      <c r="S120">
        <v>226001</v>
      </c>
      <c r="T120">
        <f t="shared" si="3"/>
        <v>1</v>
      </c>
    </row>
    <row r="121" spans="1:20" x14ac:dyDescent="0.45">
      <c r="A121">
        <v>0</v>
      </c>
      <c r="B121">
        <v>54.08</v>
      </c>
      <c r="C121">
        <v>0</v>
      </c>
      <c r="D121">
        <v>0</v>
      </c>
      <c r="E121">
        <v>0</v>
      </c>
      <c r="F121" t="s">
        <v>77</v>
      </c>
      <c r="G121" t="s">
        <v>77</v>
      </c>
      <c r="H121">
        <v>1</v>
      </c>
      <c r="I121" t="s">
        <v>72</v>
      </c>
      <c r="J121" t="s">
        <v>109</v>
      </c>
      <c r="K121" t="s">
        <v>74</v>
      </c>
      <c r="L121">
        <v>0</v>
      </c>
      <c r="M121">
        <v>0</v>
      </c>
      <c r="N121" t="s">
        <v>81</v>
      </c>
      <c r="O121" t="s">
        <v>106</v>
      </c>
      <c r="P121">
        <v>1</v>
      </c>
      <c r="Q121">
        <v>0</v>
      </c>
      <c r="R121">
        <v>0</v>
      </c>
      <c r="S121">
        <v>228001</v>
      </c>
      <c r="T121">
        <f t="shared" si="3"/>
        <v>1</v>
      </c>
    </row>
    <row r="122" spans="1:20" x14ac:dyDescent="0.45">
      <c r="A122">
        <v>0</v>
      </c>
      <c r="B122">
        <v>27.6</v>
      </c>
      <c r="C122">
        <v>1</v>
      </c>
      <c r="D122">
        <v>0</v>
      </c>
      <c r="E122">
        <v>0</v>
      </c>
      <c r="F122" t="s">
        <v>77</v>
      </c>
      <c r="G122" t="s">
        <v>77</v>
      </c>
      <c r="H122">
        <v>0</v>
      </c>
      <c r="I122" t="s">
        <v>78</v>
      </c>
      <c r="J122" t="s">
        <v>73</v>
      </c>
      <c r="K122" t="s">
        <v>74</v>
      </c>
      <c r="L122">
        <v>0</v>
      </c>
      <c r="M122">
        <v>1</v>
      </c>
      <c r="N122" t="s">
        <v>102</v>
      </c>
      <c r="O122" t="s">
        <v>99</v>
      </c>
      <c r="P122">
        <v>0</v>
      </c>
      <c r="Q122">
        <v>0</v>
      </c>
      <c r="R122">
        <v>0</v>
      </c>
      <c r="S122">
        <v>230001</v>
      </c>
      <c r="T122">
        <f t="shared" si="3"/>
        <v>1</v>
      </c>
    </row>
    <row r="123" spans="1:20" x14ac:dyDescent="0.45">
      <c r="A123">
        <v>0</v>
      </c>
      <c r="B123">
        <v>32.28</v>
      </c>
      <c r="C123">
        <v>0</v>
      </c>
      <c r="D123">
        <v>0</v>
      </c>
      <c r="E123">
        <v>0</v>
      </c>
      <c r="F123" t="s">
        <v>71</v>
      </c>
      <c r="G123" t="s">
        <v>77</v>
      </c>
      <c r="H123">
        <v>1</v>
      </c>
      <c r="I123" t="s">
        <v>78</v>
      </c>
      <c r="J123" t="s">
        <v>108</v>
      </c>
      <c r="K123" t="s">
        <v>74</v>
      </c>
      <c r="L123">
        <v>1</v>
      </c>
      <c r="M123">
        <v>1</v>
      </c>
      <c r="N123" t="s">
        <v>86</v>
      </c>
      <c r="O123" t="s">
        <v>82</v>
      </c>
      <c r="P123">
        <v>0</v>
      </c>
      <c r="Q123">
        <v>0</v>
      </c>
      <c r="R123">
        <v>0</v>
      </c>
      <c r="S123">
        <v>232001</v>
      </c>
      <c r="T123">
        <f t="shared" si="3"/>
        <v>1</v>
      </c>
    </row>
    <row r="124" spans="1:20" x14ac:dyDescent="0.45">
      <c r="A124">
        <v>0</v>
      </c>
      <c r="B124">
        <v>29.12</v>
      </c>
      <c r="C124">
        <v>0</v>
      </c>
      <c r="D124">
        <v>0</v>
      </c>
      <c r="E124">
        <v>0</v>
      </c>
      <c r="F124" t="s">
        <v>96</v>
      </c>
      <c r="G124" t="s">
        <v>77</v>
      </c>
      <c r="H124">
        <v>0</v>
      </c>
      <c r="I124" t="s">
        <v>72</v>
      </c>
      <c r="J124" t="s">
        <v>105</v>
      </c>
      <c r="K124" t="s">
        <v>103</v>
      </c>
      <c r="L124">
        <v>0</v>
      </c>
      <c r="M124">
        <v>1</v>
      </c>
      <c r="N124" t="s">
        <v>81</v>
      </c>
      <c r="O124" t="s">
        <v>82</v>
      </c>
      <c r="P124">
        <v>0</v>
      </c>
      <c r="Q124">
        <v>0</v>
      </c>
      <c r="R124">
        <v>0</v>
      </c>
      <c r="S124">
        <v>236001</v>
      </c>
      <c r="T124">
        <f t="shared" si="3"/>
        <v>1</v>
      </c>
    </row>
    <row r="125" spans="1:20" x14ac:dyDescent="0.45">
      <c r="A125">
        <v>0</v>
      </c>
      <c r="B125">
        <v>31.32</v>
      </c>
      <c r="C125">
        <v>0</v>
      </c>
      <c r="D125">
        <v>1</v>
      </c>
      <c r="E125">
        <v>0</v>
      </c>
      <c r="F125" t="s">
        <v>77</v>
      </c>
      <c r="G125" t="s">
        <v>88</v>
      </c>
      <c r="H125">
        <v>0</v>
      </c>
      <c r="I125" t="s">
        <v>72</v>
      </c>
      <c r="J125" t="s">
        <v>94</v>
      </c>
      <c r="K125" t="s">
        <v>74</v>
      </c>
      <c r="L125">
        <v>0</v>
      </c>
      <c r="M125">
        <v>1</v>
      </c>
      <c r="N125" t="s">
        <v>81</v>
      </c>
      <c r="O125" t="s">
        <v>99</v>
      </c>
      <c r="P125">
        <v>0</v>
      </c>
      <c r="Q125">
        <v>0</v>
      </c>
      <c r="R125">
        <v>0</v>
      </c>
      <c r="S125">
        <v>238001</v>
      </c>
      <c r="T125">
        <f t="shared" si="3"/>
        <v>1</v>
      </c>
    </row>
    <row r="126" spans="1:20" x14ac:dyDescent="0.45">
      <c r="A126">
        <v>0</v>
      </c>
      <c r="B126">
        <v>24.41</v>
      </c>
      <c r="C126">
        <v>0</v>
      </c>
      <c r="D126">
        <v>0</v>
      </c>
      <c r="E126">
        <v>0</v>
      </c>
      <c r="F126" t="s">
        <v>77</v>
      </c>
      <c r="G126" t="s">
        <v>77</v>
      </c>
      <c r="H126">
        <v>0</v>
      </c>
      <c r="I126" t="s">
        <v>78</v>
      </c>
      <c r="J126" t="s">
        <v>97</v>
      </c>
      <c r="K126" t="s">
        <v>74</v>
      </c>
      <c r="L126">
        <v>0</v>
      </c>
      <c r="M126">
        <v>1</v>
      </c>
      <c r="N126" t="s">
        <v>102</v>
      </c>
      <c r="O126" t="s">
        <v>101</v>
      </c>
      <c r="P126">
        <v>0</v>
      </c>
      <c r="Q126">
        <v>0</v>
      </c>
      <c r="R126">
        <v>0</v>
      </c>
      <c r="S126">
        <v>240001</v>
      </c>
      <c r="T126">
        <f t="shared" si="3"/>
        <v>1</v>
      </c>
    </row>
    <row r="127" spans="1:20" x14ac:dyDescent="0.45">
      <c r="A127">
        <v>0</v>
      </c>
      <c r="B127">
        <v>23.57</v>
      </c>
      <c r="C127">
        <v>1</v>
      </c>
      <c r="D127">
        <v>0</v>
      </c>
      <c r="E127">
        <v>0</v>
      </c>
      <c r="F127" t="s">
        <v>77</v>
      </c>
      <c r="G127" t="s">
        <v>77</v>
      </c>
      <c r="H127">
        <v>0</v>
      </c>
      <c r="I127" t="s">
        <v>78</v>
      </c>
      <c r="J127" t="s">
        <v>89</v>
      </c>
      <c r="K127" t="s">
        <v>103</v>
      </c>
      <c r="L127">
        <v>0</v>
      </c>
      <c r="M127">
        <v>1</v>
      </c>
      <c r="N127" t="s">
        <v>81</v>
      </c>
      <c r="O127" t="s">
        <v>99</v>
      </c>
      <c r="P127">
        <v>0</v>
      </c>
      <c r="Q127">
        <v>0</v>
      </c>
      <c r="R127">
        <v>0</v>
      </c>
      <c r="S127">
        <v>242001</v>
      </c>
      <c r="T127">
        <f t="shared" si="3"/>
        <v>1</v>
      </c>
    </row>
    <row r="128" spans="1:20" x14ac:dyDescent="0.45">
      <c r="A128">
        <v>0</v>
      </c>
      <c r="B128">
        <v>26.58</v>
      </c>
      <c r="C128">
        <v>0</v>
      </c>
      <c r="D128">
        <v>0</v>
      </c>
      <c r="E128">
        <v>0</v>
      </c>
      <c r="F128" t="s">
        <v>104</v>
      </c>
      <c r="G128" t="s">
        <v>77</v>
      </c>
      <c r="H128">
        <v>1</v>
      </c>
      <c r="I128" t="s">
        <v>78</v>
      </c>
      <c r="J128" t="s">
        <v>89</v>
      </c>
      <c r="K128" t="s">
        <v>74</v>
      </c>
      <c r="L128">
        <v>0</v>
      </c>
      <c r="M128">
        <v>1</v>
      </c>
      <c r="N128" t="s">
        <v>86</v>
      </c>
      <c r="O128" t="s">
        <v>99</v>
      </c>
      <c r="P128">
        <v>0</v>
      </c>
      <c r="Q128">
        <v>0</v>
      </c>
      <c r="R128">
        <v>0</v>
      </c>
      <c r="S128">
        <v>244001</v>
      </c>
      <c r="T128">
        <f t="shared" si="3"/>
        <v>1</v>
      </c>
    </row>
    <row r="129" spans="1:20" x14ac:dyDescent="0.45">
      <c r="A129">
        <v>0</v>
      </c>
      <c r="B129">
        <v>26.57</v>
      </c>
      <c r="C129">
        <v>0</v>
      </c>
      <c r="D129">
        <v>0</v>
      </c>
      <c r="E129">
        <v>0</v>
      </c>
      <c r="F129" t="s">
        <v>96</v>
      </c>
      <c r="G129" t="s">
        <v>77</v>
      </c>
      <c r="H129">
        <v>0</v>
      </c>
      <c r="I129" t="s">
        <v>72</v>
      </c>
      <c r="J129" t="s">
        <v>93</v>
      </c>
      <c r="K129" t="s">
        <v>74</v>
      </c>
      <c r="L129">
        <v>0</v>
      </c>
      <c r="M129">
        <v>1</v>
      </c>
      <c r="N129" t="s">
        <v>102</v>
      </c>
      <c r="O129" t="s">
        <v>82</v>
      </c>
      <c r="P129">
        <v>0</v>
      </c>
      <c r="Q129">
        <v>0</v>
      </c>
      <c r="R129">
        <v>0</v>
      </c>
      <c r="S129">
        <v>246001</v>
      </c>
      <c r="T129">
        <f t="shared" si="3"/>
        <v>1</v>
      </c>
    </row>
    <row r="130" spans="1:20" x14ac:dyDescent="0.45">
      <c r="A130">
        <v>0</v>
      </c>
      <c r="B130">
        <v>28.17</v>
      </c>
      <c r="C130">
        <v>1</v>
      </c>
      <c r="D130">
        <v>0</v>
      </c>
      <c r="E130">
        <v>0</v>
      </c>
      <c r="F130" t="s">
        <v>77</v>
      </c>
      <c r="G130" t="s">
        <v>100</v>
      </c>
      <c r="H130">
        <v>0</v>
      </c>
      <c r="I130" t="s">
        <v>72</v>
      </c>
      <c r="J130" t="s">
        <v>89</v>
      </c>
      <c r="K130" t="s">
        <v>74</v>
      </c>
      <c r="L130">
        <v>0</v>
      </c>
      <c r="M130">
        <v>1</v>
      </c>
      <c r="N130" t="s">
        <v>75</v>
      </c>
      <c r="O130" t="s">
        <v>101</v>
      </c>
      <c r="P130">
        <v>0</v>
      </c>
      <c r="Q130">
        <v>0</v>
      </c>
      <c r="R130">
        <v>0</v>
      </c>
      <c r="S130">
        <v>248001</v>
      </c>
      <c r="T130">
        <f t="shared" ref="T130:T161" si="4">MOD(S130,2000)</f>
        <v>1</v>
      </c>
    </row>
    <row r="131" spans="1:20" x14ac:dyDescent="0.45">
      <c r="A131">
        <v>0</v>
      </c>
      <c r="B131">
        <v>20.12</v>
      </c>
      <c r="C131">
        <v>0</v>
      </c>
      <c r="D131">
        <v>0</v>
      </c>
      <c r="E131">
        <v>0</v>
      </c>
      <c r="F131" t="s">
        <v>77</v>
      </c>
      <c r="G131" t="s">
        <v>77</v>
      </c>
      <c r="H131">
        <v>0</v>
      </c>
      <c r="I131" t="s">
        <v>72</v>
      </c>
      <c r="J131" t="s">
        <v>105</v>
      </c>
      <c r="K131" t="s">
        <v>74</v>
      </c>
      <c r="L131">
        <v>0</v>
      </c>
      <c r="M131">
        <v>1</v>
      </c>
      <c r="N131" t="s">
        <v>102</v>
      </c>
      <c r="O131" t="s">
        <v>82</v>
      </c>
      <c r="P131">
        <v>1</v>
      </c>
      <c r="Q131">
        <v>0</v>
      </c>
      <c r="R131">
        <v>0</v>
      </c>
      <c r="S131">
        <v>250001</v>
      </c>
      <c r="T131">
        <f t="shared" si="4"/>
        <v>1</v>
      </c>
    </row>
    <row r="132" spans="1:20" x14ac:dyDescent="0.45">
      <c r="A132">
        <v>0</v>
      </c>
      <c r="B132">
        <v>24.41</v>
      </c>
      <c r="C132">
        <v>0</v>
      </c>
      <c r="D132">
        <v>0</v>
      </c>
      <c r="E132">
        <v>0</v>
      </c>
      <c r="F132" t="s">
        <v>77</v>
      </c>
      <c r="G132" t="s">
        <v>77</v>
      </c>
      <c r="H132">
        <v>0</v>
      </c>
      <c r="I132" t="s">
        <v>72</v>
      </c>
      <c r="J132" t="s">
        <v>84</v>
      </c>
      <c r="K132" t="s">
        <v>74</v>
      </c>
      <c r="L132">
        <v>1</v>
      </c>
      <c r="M132">
        <v>1</v>
      </c>
      <c r="N132" t="s">
        <v>75</v>
      </c>
      <c r="O132" t="s">
        <v>82</v>
      </c>
      <c r="P132">
        <v>1</v>
      </c>
      <c r="Q132">
        <v>0</v>
      </c>
      <c r="R132">
        <v>0</v>
      </c>
      <c r="S132">
        <v>252001</v>
      </c>
      <c r="T132">
        <f t="shared" si="4"/>
        <v>1</v>
      </c>
    </row>
    <row r="133" spans="1:20" x14ac:dyDescent="0.45">
      <c r="A133">
        <v>0</v>
      </c>
      <c r="B133">
        <v>28.08</v>
      </c>
      <c r="C133">
        <v>1</v>
      </c>
      <c r="D133">
        <v>0</v>
      </c>
      <c r="E133">
        <v>0</v>
      </c>
      <c r="F133" t="s">
        <v>71</v>
      </c>
      <c r="G133" t="s">
        <v>99</v>
      </c>
      <c r="H133">
        <v>0</v>
      </c>
      <c r="I133" t="s">
        <v>72</v>
      </c>
      <c r="J133" t="s">
        <v>94</v>
      </c>
      <c r="K133" t="s">
        <v>90</v>
      </c>
      <c r="L133">
        <v>0</v>
      </c>
      <c r="M133">
        <v>1</v>
      </c>
      <c r="N133" t="s">
        <v>81</v>
      </c>
      <c r="O133" t="s">
        <v>82</v>
      </c>
      <c r="P133">
        <v>0</v>
      </c>
      <c r="Q133">
        <v>0</v>
      </c>
      <c r="R133">
        <v>0</v>
      </c>
      <c r="S133">
        <v>256001</v>
      </c>
      <c r="T133">
        <f t="shared" si="4"/>
        <v>1</v>
      </c>
    </row>
    <row r="134" spans="1:20" x14ac:dyDescent="0.45">
      <c r="A134">
        <v>0</v>
      </c>
      <c r="B134">
        <v>34.15</v>
      </c>
      <c r="C134">
        <v>1</v>
      </c>
      <c r="D134">
        <v>0</v>
      </c>
      <c r="E134">
        <v>0</v>
      </c>
      <c r="F134" t="s">
        <v>100</v>
      </c>
      <c r="G134" t="s">
        <v>77</v>
      </c>
      <c r="H134">
        <v>0</v>
      </c>
      <c r="I134" t="s">
        <v>78</v>
      </c>
      <c r="J134" t="s">
        <v>84</v>
      </c>
      <c r="K134" t="s">
        <v>74</v>
      </c>
      <c r="L134">
        <v>0</v>
      </c>
      <c r="M134">
        <v>1</v>
      </c>
      <c r="N134" t="s">
        <v>75</v>
      </c>
      <c r="O134" t="s">
        <v>99</v>
      </c>
      <c r="P134">
        <v>0</v>
      </c>
      <c r="Q134">
        <v>0</v>
      </c>
      <c r="R134">
        <v>0</v>
      </c>
      <c r="S134">
        <v>258001</v>
      </c>
      <c r="T134">
        <f t="shared" si="4"/>
        <v>1</v>
      </c>
    </row>
    <row r="135" spans="1:20" x14ac:dyDescent="0.45">
      <c r="A135">
        <v>0</v>
      </c>
      <c r="B135">
        <v>31.93</v>
      </c>
      <c r="C135">
        <v>0</v>
      </c>
      <c r="D135">
        <v>0</v>
      </c>
      <c r="E135">
        <v>0</v>
      </c>
      <c r="F135" t="s">
        <v>77</v>
      </c>
      <c r="G135" t="s">
        <v>70</v>
      </c>
      <c r="H135">
        <v>0</v>
      </c>
      <c r="I135" t="s">
        <v>78</v>
      </c>
      <c r="J135" t="s">
        <v>93</v>
      </c>
      <c r="K135" t="s">
        <v>80</v>
      </c>
      <c r="L135">
        <v>0</v>
      </c>
      <c r="M135">
        <v>0</v>
      </c>
      <c r="N135" t="s">
        <v>75</v>
      </c>
      <c r="O135" t="s">
        <v>82</v>
      </c>
      <c r="P135">
        <v>0</v>
      </c>
      <c r="Q135">
        <v>0</v>
      </c>
      <c r="R135">
        <v>0</v>
      </c>
      <c r="S135">
        <v>264001</v>
      </c>
      <c r="T135">
        <f t="shared" si="4"/>
        <v>1</v>
      </c>
    </row>
    <row r="136" spans="1:20" x14ac:dyDescent="0.45">
      <c r="A136">
        <v>0</v>
      </c>
      <c r="B136">
        <v>20.45</v>
      </c>
      <c r="C136">
        <v>1</v>
      </c>
      <c r="D136">
        <v>0</v>
      </c>
      <c r="E136">
        <v>0</v>
      </c>
      <c r="F136" t="s">
        <v>77</v>
      </c>
      <c r="G136" t="s">
        <v>77</v>
      </c>
      <c r="H136">
        <v>0</v>
      </c>
      <c r="I136" t="s">
        <v>78</v>
      </c>
      <c r="J136" t="s">
        <v>105</v>
      </c>
      <c r="K136" t="s">
        <v>74</v>
      </c>
      <c r="L136">
        <v>0</v>
      </c>
      <c r="M136">
        <v>1</v>
      </c>
      <c r="N136" t="s">
        <v>75</v>
      </c>
      <c r="O136" t="s">
        <v>82</v>
      </c>
      <c r="P136">
        <v>0</v>
      </c>
      <c r="Q136">
        <v>0</v>
      </c>
      <c r="R136">
        <v>0</v>
      </c>
      <c r="S136">
        <v>266001</v>
      </c>
      <c r="T136">
        <f t="shared" si="4"/>
        <v>1</v>
      </c>
    </row>
    <row r="137" spans="1:20" x14ac:dyDescent="0.45">
      <c r="A137">
        <v>0</v>
      </c>
      <c r="B137">
        <v>36.32</v>
      </c>
      <c r="C137">
        <v>1</v>
      </c>
      <c r="D137">
        <v>0</v>
      </c>
      <c r="E137">
        <v>0</v>
      </c>
      <c r="F137" t="s">
        <v>77</v>
      </c>
      <c r="G137" t="s">
        <v>71</v>
      </c>
      <c r="H137">
        <v>0</v>
      </c>
      <c r="I137" t="s">
        <v>72</v>
      </c>
      <c r="J137" t="s">
        <v>92</v>
      </c>
      <c r="K137" t="s">
        <v>74</v>
      </c>
      <c r="L137">
        <v>0</v>
      </c>
      <c r="M137">
        <v>1</v>
      </c>
      <c r="N137" t="s">
        <v>75</v>
      </c>
      <c r="O137" t="s">
        <v>99</v>
      </c>
      <c r="P137">
        <v>0</v>
      </c>
      <c r="Q137">
        <v>0</v>
      </c>
      <c r="R137">
        <v>0</v>
      </c>
      <c r="S137">
        <v>268001</v>
      </c>
      <c r="T137">
        <f t="shared" si="4"/>
        <v>1</v>
      </c>
    </row>
    <row r="138" spans="1:20" x14ac:dyDescent="0.45">
      <c r="A138">
        <v>0</v>
      </c>
      <c r="B138">
        <v>21.26</v>
      </c>
      <c r="C138">
        <v>0</v>
      </c>
      <c r="D138">
        <v>0</v>
      </c>
      <c r="E138">
        <v>0</v>
      </c>
      <c r="F138" t="s">
        <v>71</v>
      </c>
      <c r="G138" t="s">
        <v>77</v>
      </c>
      <c r="H138">
        <v>1</v>
      </c>
      <c r="I138" t="s">
        <v>72</v>
      </c>
      <c r="J138" t="s">
        <v>84</v>
      </c>
      <c r="K138" t="s">
        <v>74</v>
      </c>
      <c r="L138">
        <v>0</v>
      </c>
      <c r="M138">
        <v>0</v>
      </c>
      <c r="N138" t="s">
        <v>86</v>
      </c>
      <c r="O138" t="s">
        <v>99</v>
      </c>
      <c r="P138">
        <v>0</v>
      </c>
      <c r="Q138">
        <v>0</v>
      </c>
      <c r="R138">
        <v>0</v>
      </c>
      <c r="S138">
        <v>270001</v>
      </c>
      <c r="T138">
        <f t="shared" si="4"/>
        <v>1</v>
      </c>
    </row>
    <row r="139" spans="1:20" x14ac:dyDescent="0.45">
      <c r="A139">
        <v>0</v>
      </c>
      <c r="B139">
        <v>27.37</v>
      </c>
      <c r="C139">
        <v>0</v>
      </c>
      <c r="D139">
        <v>0</v>
      </c>
      <c r="E139">
        <v>0</v>
      </c>
      <c r="F139" t="s">
        <v>77</v>
      </c>
      <c r="G139" t="s">
        <v>76</v>
      </c>
      <c r="H139">
        <v>1</v>
      </c>
      <c r="I139" t="s">
        <v>72</v>
      </c>
      <c r="J139" t="s">
        <v>92</v>
      </c>
      <c r="K139" t="s">
        <v>74</v>
      </c>
      <c r="L139">
        <v>0</v>
      </c>
      <c r="M139">
        <v>1</v>
      </c>
      <c r="N139" t="s">
        <v>102</v>
      </c>
      <c r="O139" t="s">
        <v>111</v>
      </c>
      <c r="P139">
        <v>1</v>
      </c>
      <c r="Q139">
        <v>0</v>
      </c>
      <c r="R139">
        <v>0</v>
      </c>
      <c r="S139">
        <v>272001</v>
      </c>
      <c r="T139">
        <f t="shared" si="4"/>
        <v>1</v>
      </c>
    </row>
    <row r="140" spans="1:20" x14ac:dyDescent="0.45">
      <c r="A140">
        <v>0</v>
      </c>
      <c r="B140">
        <v>40.39</v>
      </c>
      <c r="C140">
        <v>0</v>
      </c>
      <c r="D140">
        <v>0</v>
      </c>
      <c r="E140">
        <v>0</v>
      </c>
      <c r="F140" t="s">
        <v>114</v>
      </c>
      <c r="G140" t="s">
        <v>77</v>
      </c>
      <c r="H140">
        <v>1</v>
      </c>
      <c r="I140" t="s">
        <v>72</v>
      </c>
      <c r="J140" t="s">
        <v>94</v>
      </c>
      <c r="K140" t="s">
        <v>74</v>
      </c>
      <c r="L140" t="s">
        <v>115</v>
      </c>
      <c r="M140">
        <v>0</v>
      </c>
      <c r="N140" t="s">
        <v>81</v>
      </c>
      <c r="O140" t="s">
        <v>99</v>
      </c>
      <c r="P140">
        <v>0</v>
      </c>
      <c r="Q140">
        <v>1</v>
      </c>
      <c r="R140">
        <v>0</v>
      </c>
      <c r="S140">
        <v>274001</v>
      </c>
      <c r="T140">
        <f t="shared" si="4"/>
        <v>1</v>
      </c>
    </row>
    <row r="141" spans="1:20" x14ac:dyDescent="0.45">
      <c r="A141">
        <v>0</v>
      </c>
      <c r="B141">
        <v>25.39</v>
      </c>
      <c r="C141">
        <v>0</v>
      </c>
      <c r="D141">
        <v>0</v>
      </c>
      <c r="E141">
        <v>0</v>
      </c>
      <c r="F141" t="s">
        <v>70</v>
      </c>
      <c r="G141" t="s">
        <v>100</v>
      </c>
      <c r="H141">
        <v>0</v>
      </c>
      <c r="I141" t="s">
        <v>72</v>
      </c>
      <c r="J141" t="s">
        <v>98</v>
      </c>
      <c r="K141" t="s">
        <v>103</v>
      </c>
      <c r="L141" t="s">
        <v>116</v>
      </c>
      <c r="M141">
        <v>1</v>
      </c>
      <c r="N141" t="s">
        <v>75</v>
      </c>
      <c r="O141" t="s">
        <v>88</v>
      </c>
      <c r="P141">
        <v>0</v>
      </c>
      <c r="Q141">
        <v>1</v>
      </c>
      <c r="R141">
        <v>1</v>
      </c>
      <c r="S141">
        <v>276001</v>
      </c>
      <c r="T141">
        <f t="shared" si="4"/>
        <v>1</v>
      </c>
    </row>
    <row r="142" spans="1:20" x14ac:dyDescent="0.45">
      <c r="A142">
        <v>0</v>
      </c>
      <c r="B142">
        <v>30.41</v>
      </c>
      <c r="C142">
        <v>0</v>
      </c>
      <c r="D142">
        <v>1</v>
      </c>
      <c r="E142">
        <v>0</v>
      </c>
      <c r="F142" t="s">
        <v>101</v>
      </c>
      <c r="G142" t="s">
        <v>91</v>
      </c>
      <c r="H142">
        <v>0</v>
      </c>
      <c r="I142" t="s">
        <v>78</v>
      </c>
      <c r="J142" t="s">
        <v>73</v>
      </c>
      <c r="K142" t="s">
        <v>74</v>
      </c>
      <c r="L142">
        <v>0</v>
      </c>
      <c r="M142">
        <v>0</v>
      </c>
      <c r="N142" t="s">
        <v>86</v>
      </c>
      <c r="O142" t="s">
        <v>99</v>
      </c>
      <c r="P142">
        <v>0</v>
      </c>
      <c r="Q142">
        <v>0</v>
      </c>
      <c r="R142">
        <v>0</v>
      </c>
      <c r="S142">
        <v>278001</v>
      </c>
      <c r="T142">
        <f t="shared" si="4"/>
        <v>1</v>
      </c>
    </row>
    <row r="143" spans="1:20" x14ac:dyDescent="0.45">
      <c r="A143">
        <v>0</v>
      </c>
      <c r="B143">
        <v>22.67</v>
      </c>
      <c r="C143">
        <v>0</v>
      </c>
      <c r="D143">
        <v>0</v>
      </c>
      <c r="E143">
        <v>0</v>
      </c>
      <c r="F143" t="s">
        <v>100</v>
      </c>
      <c r="G143" t="s">
        <v>100</v>
      </c>
      <c r="H143">
        <v>0</v>
      </c>
      <c r="I143" t="s">
        <v>72</v>
      </c>
      <c r="J143" t="s">
        <v>89</v>
      </c>
      <c r="K143" t="s">
        <v>74</v>
      </c>
      <c r="L143">
        <v>0</v>
      </c>
      <c r="M143">
        <v>1</v>
      </c>
      <c r="N143" t="s">
        <v>75</v>
      </c>
      <c r="O143" t="s">
        <v>99</v>
      </c>
      <c r="P143">
        <v>0</v>
      </c>
      <c r="Q143">
        <v>0</v>
      </c>
      <c r="R143">
        <v>0</v>
      </c>
      <c r="S143">
        <v>280001</v>
      </c>
      <c r="T143">
        <f t="shared" si="4"/>
        <v>1</v>
      </c>
    </row>
    <row r="144" spans="1:20" x14ac:dyDescent="0.45">
      <c r="A144">
        <v>0</v>
      </c>
      <c r="B144">
        <v>25.39</v>
      </c>
      <c r="C144">
        <v>1</v>
      </c>
      <c r="D144">
        <v>0</v>
      </c>
      <c r="E144">
        <v>0</v>
      </c>
      <c r="F144" t="s">
        <v>96</v>
      </c>
      <c r="G144" t="s">
        <v>77</v>
      </c>
      <c r="H144">
        <v>0</v>
      </c>
      <c r="I144" t="s">
        <v>72</v>
      </c>
      <c r="J144" t="s">
        <v>94</v>
      </c>
      <c r="K144" t="s">
        <v>74</v>
      </c>
      <c r="L144">
        <v>0</v>
      </c>
      <c r="M144">
        <v>1</v>
      </c>
      <c r="N144" t="s">
        <v>75</v>
      </c>
      <c r="O144" t="s">
        <v>111</v>
      </c>
      <c r="P144">
        <v>0</v>
      </c>
      <c r="Q144">
        <v>0</v>
      </c>
      <c r="R144">
        <v>0</v>
      </c>
      <c r="S144">
        <v>282001</v>
      </c>
      <c r="T144">
        <f t="shared" si="4"/>
        <v>1</v>
      </c>
    </row>
    <row r="145" spans="1:20" x14ac:dyDescent="0.45">
      <c r="A145">
        <v>0</v>
      </c>
      <c r="B145">
        <v>19.22</v>
      </c>
      <c r="C145">
        <v>1</v>
      </c>
      <c r="D145">
        <v>0</v>
      </c>
      <c r="E145">
        <v>0</v>
      </c>
      <c r="F145" t="s">
        <v>76</v>
      </c>
      <c r="G145" t="s">
        <v>77</v>
      </c>
      <c r="H145">
        <v>0</v>
      </c>
      <c r="I145" t="s">
        <v>72</v>
      </c>
      <c r="J145" t="s">
        <v>105</v>
      </c>
      <c r="K145" t="s">
        <v>74</v>
      </c>
      <c r="L145">
        <v>0</v>
      </c>
      <c r="M145">
        <v>1</v>
      </c>
      <c r="N145" t="s">
        <v>81</v>
      </c>
      <c r="O145" t="s">
        <v>111</v>
      </c>
      <c r="P145">
        <v>1</v>
      </c>
      <c r="Q145">
        <v>0</v>
      </c>
      <c r="R145">
        <v>0</v>
      </c>
      <c r="S145">
        <v>284001</v>
      </c>
      <c r="T145">
        <f t="shared" si="4"/>
        <v>1</v>
      </c>
    </row>
    <row r="146" spans="1:20" x14ac:dyDescent="0.45">
      <c r="A146">
        <v>0</v>
      </c>
      <c r="B146">
        <v>25.09</v>
      </c>
      <c r="C146">
        <v>0</v>
      </c>
      <c r="D146">
        <v>0</v>
      </c>
      <c r="E146">
        <v>0</v>
      </c>
      <c r="F146" t="s">
        <v>77</v>
      </c>
      <c r="G146" t="s">
        <v>77</v>
      </c>
      <c r="H146">
        <v>0</v>
      </c>
      <c r="I146" t="s">
        <v>78</v>
      </c>
      <c r="J146" t="s">
        <v>94</v>
      </c>
      <c r="K146" t="s">
        <v>103</v>
      </c>
      <c r="L146">
        <v>0</v>
      </c>
      <c r="M146">
        <v>1</v>
      </c>
      <c r="N146" t="s">
        <v>102</v>
      </c>
      <c r="O146" t="s">
        <v>99</v>
      </c>
      <c r="P146">
        <v>0</v>
      </c>
      <c r="Q146">
        <v>0</v>
      </c>
      <c r="R146">
        <v>0</v>
      </c>
      <c r="S146">
        <v>286001</v>
      </c>
      <c r="T146">
        <f t="shared" si="4"/>
        <v>1</v>
      </c>
    </row>
    <row r="147" spans="1:20" x14ac:dyDescent="0.45">
      <c r="A147">
        <v>0</v>
      </c>
      <c r="B147">
        <v>24.96</v>
      </c>
      <c r="C147">
        <v>0</v>
      </c>
      <c r="D147">
        <v>0</v>
      </c>
      <c r="E147">
        <v>0</v>
      </c>
      <c r="F147" t="s">
        <v>77</v>
      </c>
      <c r="G147" t="s">
        <v>77</v>
      </c>
      <c r="H147">
        <v>0</v>
      </c>
      <c r="I147" t="s">
        <v>78</v>
      </c>
      <c r="J147" t="s">
        <v>73</v>
      </c>
      <c r="K147" t="s">
        <v>74</v>
      </c>
      <c r="L147">
        <v>0</v>
      </c>
      <c r="M147">
        <v>1</v>
      </c>
      <c r="N147" t="s">
        <v>81</v>
      </c>
      <c r="O147" t="s">
        <v>99</v>
      </c>
      <c r="P147">
        <v>0</v>
      </c>
      <c r="Q147">
        <v>0</v>
      </c>
      <c r="R147">
        <v>0</v>
      </c>
      <c r="S147">
        <v>288001</v>
      </c>
      <c r="T147">
        <f t="shared" si="4"/>
        <v>1</v>
      </c>
    </row>
    <row r="148" spans="1:20" x14ac:dyDescent="0.45">
      <c r="A148">
        <v>0</v>
      </c>
      <c r="B148">
        <v>32.28</v>
      </c>
      <c r="C148">
        <v>1</v>
      </c>
      <c r="D148">
        <v>0</v>
      </c>
      <c r="E148">
        <v>0</v>
      </c>
      <c r="F148" t="s">
        <v>77</v>
      </c>
      <c r="G148" t="s">
        <v>104</v>
      </c>
      <c r="H148">
        <v>0</v>
      </c>
      <c r="I148" t="s">
        <v>72</v>
      </c>
      <c r="J148" t="s">
        <v>89</v>
      </c>
      <c r="K148" t="s">
        <v>85</v>
      </c>
      <c r="L148">
        <v>1</v>
      </c>
      <c r="M148">
        <v>0</v>
      </c>
      <c r="N148" t="s">
        <v>81</v>
      </c>
      <c r="O148" t="s">
        <v>111</v>
      </c>
      <c r="P148">
        <v>0</v>
      </c>
      <c r="Q148">
        <v>0</v>
      </c>
      <c r="R148">
        <v>0</v>
      </c>
      <c r="S148">
        <v>290001</v>
      </c>
      <c r="T148">
        <f t="shared" si="4"/>
        <v>1</v>
      </c>
    </row>
    <row r="149" spans="1:20" x14ac:dyDescent="0.45">
      <c r="A149">
        <v>0</v>
      </c>
      <c r="B149">
        <v>41.57</v>
      </c>
      <c r="C149">
        <v>1</v>
      </c>
      <c r="D149">
        <v>0</v>
      </c>
      <c r="E149">
        <v>0</v>
      </c>
      <c r="F149" t="s">
        <v>77</v>
      </c>
      <c r="G149" t="s">
        <v>77</v>
      </c>
      <c r="H149">
        <v>1</v>
      </c>
      <c r="I149" t="s">
        <v>72</v>
      </c>
      <c r="J149" t="s">
        <v>95</v>
      </c>
      <c r="K149" t="s">
        <v>74</v>
      </c>
      <c r="L149">
        <v>0</v>
      </c>
      <c r="M149">
        <v>1</v>
      </c>
      <c r="N149" t="s">
        <v>75</v>
      </c>
      <c r="O149" t="s">
        <v>82</v>
      </c>
      <c r="P149">
        <v>0</v>
      </c>
      <c r="Q149">
        <v>0</v>
      </c>
      <c r="R149">
        <v>0</v>
      </c>
      <c r="S149">
        <v>292001</v>
      </c>
      <c r="T149">
        <f t="shared" si="4"/>
        <v>1</v>
      </c>
    </row>
    <row r="150" spans="1:20" x14ac:dyDescent="0.45">
      <c r="A150">
        <v>0</v>
      </c>
      <c r="B150">
        <v>37.200000000000003</v>
      </c>
      <c r="C150">
        <v>0</v>
      </c>
      <c r="D150">
        <v>0</v>
      </c>
      <c r="E150">
        <v>0</v>
      </c>
      <c r="F150" t="s">
        <v>76</v>
      </c>
      <c r="G150" t="s">
        <v>96</v>
      </c>
      <c r="H150">
        <v>1</v>
      </c>
      <c r="I150" t="s">
        <v>72</v>
      </c>
      <c r="J150" t="s">
        <v>73</v>
      </c>
      <c r="K150" t="s">
        <v>74</v>
      </c>
      <c r="L150">
        <v>0</v>
      </c>
      <c r="M150">
        <v>1</v>
      </c>
      <c r="N150" t="s">
        <v>86</v>
      </c>
      <c r="O150" t="s">
        <v>111</v>
      </c>
      <c r="P150">
        <v>0</v>
      </c>
      <c r="Q150">
        <v>0</v>
      </c>
      <c r="R150">
        <v>0</v>
      </c>
      <c r="S150">
        <v>294001</v>
      </c>
      <c r="T150">
        <f t="shared" si="4"/>
        <v>1</v>
      </c>
    </row>
    <row r="151" spans="1:20" x14ac:dyDescent="0.45">
      <c r="A151">
        <v>0</v>
      </c>
      <c r="B151">
        <v>29.84</v>
      </c>
      <c r="C151">
        <v>0</v>
      </c>
      <c r="D151">
        <v>0</v>
      </c>
      <c r="E151">
        <v>0</v>
      </c>
      <c r="F151" t="s">
        <v>70</v>
      </c>
      <c r="G151" t="s">
        <v>76</v>
      </c>
      <c r="H151">
        <v>0</v>
      </c>
      <c r="I151" t="s">
        <v>72</v>
      </c>
      <c r="J151" t="s">
        <v>105</v>
      </c>
      <c r="K151" t="s">
        <v>74</v>
      </c>
      <c r="L151" t="s">
        <v>115</v>
      </c>
      <c r="M151">
        <v>1</v>
      </c>
      <c r="N151" t="s">
        <v>75</v>
      </c>
      <c r="O151" t="s">
        <v>99</v>
      </c>
      <c r="P151">
        <v>0</v>
      </c>
      <c r="Q151">
        <v>0</v>
      </c>
      <c r="R151">
        <v>0</v>
      </c>
      <c r="S151">
        <v>296001</v>
      </c>
      <c r="T151">
        <f t="shared" si="4"/>
        <v>1</v>
      </c>
    </row>
    <row r="152" spans="1:20" x14ac:dyDescent="0.45">
      <c r="A152">
        <v>0</v>
      </c>
      <c r="B152">
        <v>26.45</v>
      </c>
      <c r="C152">
        <v>0</v>
      </c>
      <c r="D152">
        <v>0</v>
      </c>
      <c r="E152">
        <v>0</v>
      </c>
      <c r="F152" t="s">
        <v>87</v>
      </c>
      <c r="G152" t="s">
        <v>77</v>
      </c>
      <c r="H152">
        <v>0</v>
      </c>
      <c r="I152" t="s">
        <v>78</v>
      </c>
      <c r="J152" t="s">
        <v>84</v>
      </c>
      <c r="K152" t="s">
        <v>74</v>
      </c>
      <c r="L152">
        <v>0</v>
      </c>
      <c r="M152">
        <v>1</v>
      </c>
      <c r="N152" t="s">
        <v>102</v>
      </c>
      <c r="O152" t="s">
        <v>99</v>
      </c>
      <c r="P152">
        <v>0</v>
      </c>
      <c r="Q152">
        <v>0</v>
      </c>
      <c r="R152">
        <v>1</v>
      </c>
      <c r="S152">
        <v>298001</v>
      </c>
      <c r="T152">
        <f t="shared" si="4"/>
        <v>1</v>
      </c>
    </row>
    <row r="153" spans="1:20" x14ac:dyDescent="0.45">
      <c r="A153">
        <v>0</v>
      </c>
      <c r="B153">
        <v>39.94</v>
      </c>
      <c r="C153">
        <v>0</v>
      </c>
      <c r="D153">
        <v>0</v>
      </c>
      <c r="E153">
        <v>0</v>
      </c>
      <c r="F153" t="s">
        <v>99</v>
      </c>
      <c r="G153" t="s">
        <v>71</v>
      </c>
      <c r="H153">
        <v>1</v>
      </c>
      <c r="I153" t="s">
        <v>78</v>
      </c>
      <c r="J153" t="s">
        <v>109</v>
      </c>
      <c r="K153" t="s">
        <v>74</v>
      </c>
      <c r="L153">
        <v>0</v>
      </c>
      <c r="M153">
        <v>0</v>
      </c>
      <c r="N153" t="s">
        <v>112</v>
      </c>
      <c r="O153" t="s">
        <v>106</v>
      </c>
      <c r="P153">
        <v>0</v>
      </c>
      <c r="Q153">
        <v>0</v>
      </c>
      <c r="R153">
        <v>0</v>
      </c>
      <c r="S153">
        <v>300001</v>
      </c>
      <c r="T153">
        <f t="shared" si="4"/>
        <v>1</v>
      </c>
    </row>
    <row r="154" spans="1:20" x14ac:dyDescent="0.45">
      <c r="A154">
        <v>0</v>
      </c>
      <c r="B154">
        <v>24.37</v>
      </c>
      <c r="C154">
        <v>0</v>
      </c>
      <c r="D154">
        <v>0</v>
      </c>
      <c r="E154">
        <v>0</v>
      </c>
      <c r="F154" t="s">
        <v>87</v>
      </c>
      <c r="G154" t="s">
        <v>77</v>
      </c>
      <c r="H154">
        <v>0</v>
      </c>
      <c r="I154" t="s">
        <v>78</v>
      </c>
      <c r="J154" t="s">
        <v>108</v>
      </c>
      <c r="K154" t="s">
        <v>74</v>
      </c>
      <c r="L154">
        <v>0</v>
      </c>
      <c r="M154">
        <v>1</v>
      </c>
      <c r="N154" t="s">
        <v>75</v>
      </c>
      <c r="O154" t="s">
        <v>82</v>
      </c>
      <c r="P154">
        <v>0</v>
      </c>
      <c r="Q154">
        <v>0</v>
      </c>
      <c r="R154">
        <v>0</v>
      </c>
      <c r="S154">
        <v>302001</v>
      </c>
      <c r="T154">
        <f t="shared" si="4"/>
        <v>1</v>
      </c>
    </row>
    <row r="155" spans="1:20" x14ac:dyDescent="0.45">
      <c r="A155">
        <v>0</v>
      </c>
      <c r="B155">
        <v>28.29</v>
      </c>
      <c r="C155">
        <v>1</v>
      </c>
      <c r="D155">
        <v>0</v>
      </c>
      <c r="E155">
        <v>0</v>
      </c>
      <c r="F155" t="s">
        <v>77</v>
      </c>
      <c r="G155" t="s">
        <v>77</v>
      </c>
      <c r="H155">
        <v>0</v>
      </c>
      <c r="I155" t="s">
        <v>78</v>
      </c>
      <c r="J155" t="s">
        <v>73</v>
      </c>
      <c r="K155" t="s">
        <v>74</v>
      </c>
      <c r="L155">
        <v>0</v>
      </c>
      <c r="M155">
        <v>1</v>
      </c>
      <c r="N155" t="s">
        <v>81</v>
      </c>
      <c r="O155" t="s">
        <v>82</v>
      </c>
      <c r="P155">
        <v>0</v>
      </c>
      <c r="Q155">
        <v>0</v>
      </c>
      <c r="R155">
        <v>0</v>
      </c>
      <c r="S155">
        <v>304001</v>
      </c>
      <c r="T155">
        <f t="shared" si="4"/>
        <v>1</v>
      </c>
    </row>
    <row r="156" spans="1:20" x14ac:dyDescent="0.45">
      <c r="A156">
        <v>0</v>
      </c>
      <c r="B156">
        <v>24.75</v>
      </c>
      <c r="C156">
        <v>1</v>
      </c>
      <c r="D156">
        <v>0</v>
      </c>
      <c r="E156">
        <v>0</v>
      </c>
      <c r="F156" t="s">
        <v>77</v>
      </c>
      <c r="G156" t="s">
        <v>77</v>
      </c>
      <c r="H156">
        <v>0</v>
      </c>
      <c r="I156" t="s">
        <v>78</v>
      </c>
      <c r="J156" t="s">
        <v>92</v>
      </c>
      <c r="K156" t="s">
        <v>74</v>
      </c>
      <c r="L156">
        <v>0</v>
      </c>
      <c r="M156">
        <v>1</v>
      </c>
      <c r="N156" t="s">
        <v>75</v>
      </c>
      <c r="O156" t="s">
        <v>100</v>
      </c>
      <c r="P156">
        <v>0</v>
      </c>
      <c r="Q156">
        <v>0</v>
      </c>
      <c r="R156">
        <v>0</v>
      </c>
      <c r="S156">
        <v>306001</v>
      </c>
      <c r="T156">
        <f t="shared" si="4"/>
        <v>1</v>
      </c>
    </row>
    <row r="157" spans="1:20" x14ac:dyDescent="0.45">
      <c r="A157">
        <v>0</v>
      </c>
      <c r="B157">
        <v>17.75</v>
      </c>
      <c r="C157">
        <v>0</v>
      </c>
      <c r="D157">
        <v>0</v>
      </c>
      <c r="E157">
        <v>0</v>
      </c>
      <c r="F157" t="s">
        <v>77</v>
      </c>
      <c r="G157" t="s">
        <v>87</v>
      </c>
      <c r="H157">
        <v>0</v>
      </c>
      <c r="I157" t="s">
        <v>72</v>
      </c>
      <c r="J157" t="s">
        <v>79</v>
      </c>
      <c r="K157" t="s">
        <v>74</v>
      </c>
      <c r="L157">
        <v>0</v>
      </c>
      <c r="M157">
        <v>1</v>
      </c>
      <c r="N157" t="s">
        <v>75</v>
      </c>
      <c r="O157" t="s">
        <v>82</v>
      </c>
      <c r="P157">
        <v>0</v>
      </c>
      <c r="Q157">
        <v>0</v>
      </c>
      <c r="R157">
        <v>0</v>
      </c>
      <c r="S157">
        <v>308001</v>
      </c>
      <c r="T157">
        <f t="shared" si="4"/>
        <v>1</v>
      </c>
    </row>
    <row r="158" spans="1:20" x14ac:dyDescent="0.45">
      <c r="A158">
        <v>0</v>
      </c>
      <c r="B158">
        <v>37.31</v>
      </c>
      <c r="C158">
        <v>0</v>
      </c>
      <c r="D158">
        <v>0</v>
      </c>
      <c r="E158">
        <v>0</v>
      </c>
      <c r="F158" t="s">
        <v>77</v>
      </c>
      <c r="G158" t="s">
        <v>77</v>
      </c>
      <c r="H158">
        <v>0</v>
      </c>
      <c r="I158" t="s">
        <v>78</v>
      </c>
      <c r="J158" t="s">
        <v>84</v>
      </c>
      <c r="K158" t="s">
        <v>74</v>
      </c>
      <c r="L158">
        <v>1</v>
      </c>
      <c r="M158">
        <v>1</v>
      </c>
      <c r="N158" t="s">
        <v>86</v>
      </c>
      <c r="O158" t="s">
        <v>99</v>
      </c>
      <c r="P158">
        <v>0</v>
      </c>
      <c r="Q158">
        <v>1</v>
      </c>
      <c r="R158">
        <v>1</v>
      </c>
      <c r="S158">
        <v>310001</v>
      </c>
      <c r="T158">
        <f t="shared" si="4"/>
        <v>1</v>
      </c>
    </row>
    <row r="159" spans="1:20" x14ac:dyDescent="0.45">
      <c r="A159">
        <v>0</v>
      </c>
      <c r="B159">
        <v>34.28</v>
      </c>
      <c r="C159">
        <v>0</v>
      </c>
      <c r="D159">
        <v>0</v>
      </c>
      <c r="E159">
        <v>0</v>
      </c>
      <c r="F159" t="s">
        <v>77</v>
      </c>
      <c r="G159" t="s">
        <v>77</v>
      </c>
      <c r="H159">
        <v>0</v>
      </c>
      <c r="I159" t="s">
        <v>78</v>
      </c>
      <c r="J159" t="s">
        <v>89</v>
      </c>
      <c r="K159" t="s">
        <v>80</v>
      </c>
      <c r="L159">
        <v>1</v>
      </c>
      <c r="M159">
        <v>1</v>
      </c>
      <c r="N159" t="s">
        <v>81</v>
      </c>
      <c r="O159" t="s">
        <v>99</v>
      </c>
      <c r="P159">
        <v>0</v>
      </c>
      <c r="Q159">
        <v>0</v>
      </c>
      <c r="R159">
        <v>0</v>
      </c>
      <c r="S159">
        <v>312001</v>
      </c>
      <c r="T159">
        <f t="shared" si="4"/>
        <v>1</v>
      </c>
    </row>
    <row r="160" spans="1:20" x14ac:dyDescent="0.45">
      <c r="A160">
        <v>0</v>
      </c>
      <c r="B160">
        <v>24.8</v>
      </c>
      <c r="C160">
        <v>0</v>
      </c>
      <c r="D160">
        <v>0</v>
      </c>
      <c r="E160">
        <v>0</v>
      </c>
      <c r="F160" t="s">
        <v>100</v>
      </c>
      <c r="G160" t="s">
        <v>100</v>
      </c>
      <c r="H160">
        <v>0</v>
      </c>
      <c r="I160" t="s">
        <v>72</v>
      </c>
      <c r="J160" t="s">
        <v>93</v>
      </c>
      <c r="K160" t="s">
        <v>80</v>
      </c>
      <c r="L160">
        <v>0</v>
      </c>
      <c r="M160">
        <v>1</v>
      </c>
      <c r="N160" t="s">
        <v>102</v>
      </c>
      <c r="O160" t="s">
        <v>82</v>
      </c>
      <c r="P160">
        <v>1</v>
      </c>
      <c r="Q160">
        <v>0</v>
      </c>
      <c r="R160">
        <v>0</v>
      </c>
      <c r="S160">
        <v>316001</v>
      </c>
      <c r="T160">
        <f t="shared" si="4"/>
        <v>1</v>
      </c>
    </row>
    <row r="161" spans="1:20" x14ac:dyDescent="0.45">
      <c r="A161">
        <v>0</v>
      </c>
      <c r="B161">
        <v>25.06</v>
      </c>
      <c r="C161">
        <v>0</v>
      </c>
      <c r="D161">
        <v>0</v>
      </c>
      <c r="E161">
        <v>0</v>
      </c>
      <c r="F161" t="s">
        <v>77</v>
      </c>
      <c r="G161" t="s">
        <v>77</v>
      </c>
      <c r="H161">
        <v>0</v>
      </c>
      <c r="I161" t="s">
        <v>72</v>
      </c>
      <c r="J161" t="s">
        <v>105</v>
      </c>
      <c r="K161" t="s">
        <v>80</v>
      </c>
      <c r="L161">
        <v>0</v>
      </c>
      <c r="M161">
        <v>0</v>
      </c>
      <c r="N161" t="s">
        <v>102</v>
      </c>
      <c r="O161" t="s">
        <v>82</v>
      </c>
      <c r="P161">
        <v>0</v>
      </c>
      <c r="Q161">
        <v>0</v>
      </c>
      <c r="R161">
        <v>0</v>
      </c>
      <c r="S161">
        <v>318001</v>
      </c>
      <c r="T161">
        <f t="shared" si="4"/>
        <v>1</v>
      </c>
    </row>
    <row r="162" spans="1:20" x14ac:dyDescent="0.45">
      <c r="A162">
        <f>SUM(A2:A161)</f>
        <v>14</v>
      </c>
    </row>
    <row r="163" spans="1:20" x14ac:dyDescent="0.45">
      <c r="A163">
        <f>14/160</f>
        <v>8.7499999999999994E-2</v>
      </c>
    </row>
  </sheetData>
  <sortState xmlns:xlrd2="http://schemas.microsoft.com/office/spreadsheetml/2017/richdata2" ref="A2:T161">
    <sortCondition descending="1" ref="A2:A1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4"/>
  <sheetViews>
    <sheetView topLeftCell="F10" workbookViewId="0">
      <selection activeCell="F24" sqref="A24:XFD24"/>
    </sheetView>
  </sheetViews>
  <sheetFormatPr defaultRowHeight="14.25" x14ac:dyDescent="0.45"/>
  <cols>
    <col min="1" max="1" width="6.73046875" bestFit="1" customWidth="1"/>
    <col min="3" max="3" width="14.265625" bestFit="1" customWidth="1"/>
    <col min="4" max="4" width="4" customWidth="1"/>
    <col min="5" max="5" width="4.265625" customWidth="1"/>
    <col min="6" max="6" width="3.3984375" customWidth="1"/>
    <col min="7" max="7" width="3.59765625" customWidth="1"/>
    <col min="8" max="8" width="9.86328125" bestFit="1" customWidth="1"/>
    <col min="9" max="9" width="17.3984375" bestFit="1" customWidth="1"/>
    <col min="10" max="10" width="11.86328125" bestFit="1" customWidth="1"/>
    <col min="11" max="11" width="23.3984375" bestFit="1" customWidth="1"/>
    <col min="12" max="12" width="12.73046875" bestFit="1" customWidth="1"/>
    <col min="13" max="14" width="12" bestFit="1" customWidth="1"/>
    <col min="15" max="15" width="11.86328125" bestFit="1" customWidth="1"/>
    <col min="16" max="16" width="11.265625" bestFit="1" customWidth="1"/>
    <col min="17" max="17" width="4.1328125" customWidth="1"/>
    <col min="18" max="18" width="29.265625" bestFit="1" customWidth="1"/>
    <col min="20" max="20" width="12" bestFit="1" customWidth="1"/>
    <col min="23" max="23" width="12.265625" customWidth="1"/>
  </cols>
  <sheetData>
    <row r="1" spans="1:23" ht="22.5" thickBot="1" x14ac:dyDescent="0.8">
      <c r="A1" s="22" t="s">
        <v>120</v>
      </c>
      <c r="B1" s="22" t="s">
        <v>121</v>
      </c>
      <c r="C1" s="22" t="s">
        <v>0</v>
      </c>
      <c r="D1" s="23"/>
      <c r="E1" s="23"/>
      <c r="F1" s="23"/>
      <c r="H1" s="22" t="s">
        <v>120</v>
      </c>
      <c r="I1" s="22" t="s">
        <v>121</v>
      </c>
      <c r="J1" s="22" t="s">
        <v>0</v>
      </c>
      <c r="K1" s="22" t="s">
        <v>122</v>
      </c>
      <c r="L1" s="22" t="s">
        <v>123</v>
      </c>
      <c r="M1" s="24" t="s">
        <v>39</v>
      </c>
      <c r="N1" s="24" t="s">
        <v>124</v>
      </c>
      <c r="O1" s="24" t="s">
        <v>125</v>
      </c>
      <c r="P1" s="22" t="s">
        <v>126</v>
      </c>
    </row>
    <row r="2" spans="1:23" ht="15.75" thickBot="1" x14ac:dyDescent="0.5">
      <c r="A2" s="25">
        <v>0</v>
      </c>
      <c r="B2" s="26">
        <v>28</v>
      </c>
      <c r="C2" s="26">
        <v>1</v>
      </c>
      <c r="D2" s="27"/>
      <c r="E2" s="27"/>
      <c r="F2" s="27"/>
      <c r="H2" s="5">
        <f>A2</f>
        <v>0</v>
      </c>
      <c r="I2" s="5">
        <f>B2</f>
        <v>28</v>
      </c>
      <c r="J2" s="5">
        <f>C2</f>
        <v>1</v>
      </c>
      <c r="K2" s="5">
        <f>$S$3+$S$4*H2+$S$5*I2</f>
        <v>4.2650832452441279E-2</v>
      </c>
      <c r="L2" s="5">
        <f>-J2*LN(1+EXP(-K2))-(1-J2)*LN(1+EXP(K2))</f>
        <v>-0.67204913378952325</v>
      </c>
      <c r="M2" s="5">
        <f>1/(1+EXP(-(K2)))</f>
        <v>0.51066109203516308</v>
      </c>
      <c r="N2" s="5">
        <f>(J2-M2)^2</f>
        <v>0.23945256684821914</v>
      </c>
      <c r="O2" s="5">
        <f>IF(M2&gt;0.5,1,0)</f>
        <v>1</v>
      </c>
      <c r="P2" s="5">
        <f>MOD(J2+O2,2)</f>
        <v>0</v>
      </c>
    </row>
    <row r="3" spans="1:23" ht="21.4" thickBot="1" x14ac:dyDescent="0.8">
      <c r="A3" s="28">
        <v>0</v>
      </c>
      <c r="B3" s="29">
        <v>24</v>
      </c>
      <c r="C3" s="29">
        <v>0</v>
      </c>
      <c r="D3" s="27"/>
      <c r="E3" s="27"/>
      <c r="F3" s="27"/>
      <c r="H3" s="5">
        <f t="shared" ref="H3:J22" si="0">A3</f>
        <v>0</v>
      </c>
      <c r="I3" s="5">
        <f t="shared" si="0"/>
        <v>24</v>
      </c>
      <c r="J3" s="5">
        <f t="shared" si="0"/>
        <v>0</v>
      </c>
      <c r="K3" s="5">
        <f t="shared" ref="K3:K22" si="1">$S$3+$S$4*H3+$S$5*I3</f>
        <v>-2.1353919917687403</v>
      </c>
      <c r="L3" s="5">
        <f t="shared" ref="L3:L22" si="2">-J3*LN(1+EXP(-K3))-(1-J3)*LN(1+EXP(K3))</f>
        <v>-0.11171868330074776</v>
      </c>
      <c r="M3" s="5">
        <f t="shared" ref="M3:M22" si="3">1/(1+EXP(-(K3)))</f>
        <v>0.10570419753989731</v>
      </c>
      <c r="N3" s="5">
        <f t="shared" ref="N3:N22" si="4">(J3-M3)^2</f>
        <v>1.1173377377553632E-2</v>
      </c>
      <c r="O3" s="5">
        <f t="shared" ref="O3:O22" si="5">IF(M3&gt;0.5,1,0)</f>
        <v>0</v>
      </c>
      <c r="P3" s="5">
        <f t="shared" ref="P3:P22" si="6">MOD(J3+O3,2)</f>
        <v>0</v>
      </c>
      <c r="R3" s="30" t="s">
        <v>127</v>
      </c>
      <c r="S3">
        <v>-15.203648937095824</v>
      </c>
    </row>
    <row r="4" spans="1:23" ht="21.4" thickBot="1" x14ac:dyDescent="0.8">
      <c r="A4" s="28">
        <v>1</v>
      </c>
      <c r="B4" s="29">
        <v>26</v>
      </c>
      <c r="C4" s="29">
        <v>0</v>
      </c>
      <c r="D4" s="27"/>
      <c r="E4" s="27"/>
      <c r="F4" s="27"/>
      <c r="H4" s="5">
        <f t="shared" si="0"/>
        <v>1</v>
      </c>
      <c r="I4" s="5">
        <f t="shared" si="0"/>
        <v>26</v>
      </c>
      <c r="J4" s="5">
        <f t="shared" si="0"/>
        <v>0</v>
      </c>
      <c r="K4" s="5">
        <f t="shared" si="1"/>
        <v>1.3962832246632448</v>
      </c>
      <c r="L4" s="5">
        <f t="shared" si="2"/>
        <v>-1.6174369695164981</v>
      </c>
      <c r="M4" s="5">
        <f t="shared" si="3"/>
        <v>0.80159342995162874</v>
      </c>
      <c r="N4" s="5">
        <f t="shared" si="4"/>
        <v>0.64255202694161673</v>
      </c>
      <c r="O4" s="5">
        <f t="shared" si="5"/>
        <v>1</v>
      </c>
      <c r="P4" s="5">
        <f t="shared" si="6"/>
        <v>1</v>
      </c>
      <c r="R4" s="30" t="s">
        <v>128</v>
      </c>
      <c r="S4">
        <v>2.4426538043213957</v>
      </c>
    </row>
    <row r="5" spans="1:23" ht="21.4" thickBot="1" x14ac:dyDescent="0.8">
      <c r="A5" s="28">
        <v>0</v>
      </c>
      <c r="B5" s="29">
        <v>24</v>
      </c>
      <c r="C5" s="29">
        <v>0</v>
      </c>
      <c r="D5" s="27"/>
      <c r="E5" s="27"/>
      <c r="F5" s="27"/>
      <c r="H5" s="5">
        <f t="shared" si="0"/>
        <v>0</v>
      </c>
      <c r="I5" s="5">
        <f t="shared" si="0"/>
        <v>24</v>
      </c>
      <c r="J5" s="5">
        <f t="shared" si="0"/>
        <v>0</v>
      </c>
      <c r="K5" s="5">
        <f t="shared" si="1"/>
        <v>-2.1353919917687403</v>
      </c>
      <c r="L5" s="5">
        <f t="shared" si="2"/>
        <v>-0.11171868330074776</v>
      </c>
      <c r="M5" s="5">
        <f t="shared" si="3"/>
        <v>0.10570419753989731</v>
      </c>
      <c r="N5" s="5">
        <f t="shared" si="4"/>
        <v>1.1173377377553632E-2</v>
      </c>
      <c r="O5" s="5">
        <f t="shared" si="5"/>
        <v>0</v>
      </c>
      <c r="P5" s="5">
        <f t="shared" si="6"/>
        <v>0</v>
      </c>
      <c r="R5" s="30" t="s">
        <v>129</v>
      </c>
      <c r="S5">
        <v>0.54451070605529517</v>
      </c>
    </row>
    <row r="6" spans="1:23" ht="18.399999999999999" thickBot="1" x14ac:dyDescent="0.6">
      <c r="A6" s="28">
        <v>0</v>
      </c>
      <c r="B6" s="29">
        <v>23</v>
      </c>
      <c r="C6" s="29">
        <v>0</v>
      </c>
      <c r="D6" s="27"/>
      <c r="E6" s="27"/>
      <c r="F6" s="27"/>
      <c r="H6" s="5">
        <f t="shared" si="0"/>
        <v>0</v>
      </c>
      <c r="I6" s="5">
        <f t="shared" si="0"/>
        <v>23</v>
      </c>
      <c r="J6" s="5">
        <f t="shared" si="0"/>
        <v>0</v>
      </c>
      <c r="K6" s="5">
        <f t="shared" si="1"/>
        <v>-2.6799026978240352</v>
      </c>
      <c r="L6" s="5">
        <f t="shared" si="2"/>
        <v>-6.6321143031635901E-2</v>
      </c>
      <c r="M6" s="5">
        <f t="shared" si="3"/>
        <v>6.4169719344394319E-2</v>
      </c>
      <c r="N6" s="5">
        <f t="shared" si="4"/>
        <v>4.1177528807383344E-3</v>
      </c>
      <c r="O6" s="5">
        <f t="shared" si="5"/>
        <v>0</v>
      </c>
      <c r="P6" s="5">
        <f t="shared" si="6"/>
        <v>0</v>
      </c>
      <c r="R6" s="30"/>
    </row>
    <row r="7" spans="1:23" ht="18.399999999999999" thickBot="1" x14ac:dyDescent="0.6">
      <c r="A7" s="28">
        <v>1</v>
      </c>
      <c r="B7" s="29">
        <v>28</v>
      </c>
      <c r="C7" s="29">
        <v>1</v>
      </c>
      <c r="D7" s="27"/>
      <c r="E7" s="27"/>
      <c r="F7" s="27"/>
      <c r="H7" s="5">
        <f t="shared" si="0"/>
        <v>1</v>
      </c>
      <c r="I7" s="5">
        <f t="shared" si="0"/>
        <v>28</v>
      </c>
      <c r="J7" s="5">
        <f t="shared" si="0"/>
        <v>1</v>
      </c>
      <c r="K7" s="5">
        <f t="shared" si="1"/>
        <v>2.4853046367738365</v>
      </c>
      <c r="L7" s="5">
        <f t="shared" si="2"/>
        <v>-8.0012098912822224E-2</v>
      </c>
      <c r="M7" s="5">
        <f t="shared" si="3"/>
        <v>0.92310517775000045</v>
      </c>
      <c r="N7" s="5">
        <f t="shared" si="4"/>
        <v>5.9128136888590256E-3</v>
      </c>
      <c r="O7" s="5">
        <f t="shared" si="5"/>
        <v>1</v>
      </c>
      <c r="P7" s="5">
        <f t="shared" si="6"/>
        <v>0</v>
      </c>
      <c r="R7" s="30" t="s">
        <v>130</v>
      </c>
      <c r="S7">
        <f>(J24*LN(J24)+(J23-J24)*LN(J23-J24)-J23*LN(J23))</f>
        <v>-13.955097211753213</v>
      </c>
      <c r="T7">
        <f>2*EXP(S7)</f>
        <v>1.7394353112176732E-6</v>
      </c>
    </row>
    <row r="8" spans="1:23" ht="18.399999999999999" thickBot="1" x14ac:dyDescent="0.6">
      <c r="A8" s="28">
        <v>1</v>
      </c>
      <c r="B8" s="29">
        <v>24</v>
      </c>
      <c r="C8" s="29">
        <v>0</v>
      </c>
      <c r="D8" s="27"/>
      <c r="E8" s="27"/>
      <c r="F8" s="27"/>
      <c r="H8" s="5">
        <f t="shared" si="0"/>
        <v>1</v>
      </c>
      <c r="I8" s="5">
        <f t="shared" si="0"/>
        <v>24</v>
      </c>
      <c r="J8" s="5">
        <f t="shared" si="0"/>
        <v>0</v>
      </c>
      <c r="K8" s="5">
        <f t="shared" si="1"/>
        <v>0.30726181255265494</v>
      </c>
      <c r="L8" s="5">
        <f t="shared" si="2"/>
        <v>-0.85853318163444614</v>
      </c>
      <c r="M8" s="5">
        <f t="shared" si="3"/>
        <v>0.57621676031715718</v>
      </c>
      <c r="N8" s="5">
        <f t="shared" si="4"/>
        <v>0.33202575487040015</v>
      </c>
      <c r="O8" s="5">
        <f t="shared" si="5"/>
        <v>1</v>
      </c>
      <c r="P8" s="5">
        <f t="shared" si="6"/>
        <v>1</v>
      </c>
      <c r="R8" s="30" t="s">
        <v>131</v>
      </c>
      <c r="S8">
        <f>SUM(L2:L22)</f>
        <v>-8.9010451463273643</v>
      </c>
      <c r="T8">
        <f>2*EXP(S8)</f>
        <v>2.7249290912275358E-4</v>
      </c>
    </row>
    <row r="9" spans="1:23" ht="15.75" thickBot="1" x14ac:dyDescent="0.5">
      <c r="A9" s="28">
        <v>0</v>
      </c>
      <c r="B9" s="29">
        <v>26</v>
      </c>
      <c r="C9" s="29">
        <v>1</v>
      </c>
      <c r="D9" s="27"/>
      <c r="E9" s="27"/>
      <c r="F9" s="27"/>
      <c r="H9" s="5">
        <f t="shared" si="0"/>
        <v>0</v>
      </c>
      <c r="I9" s="5">
        <f t="shared" si="0"/>
        <v>26</v>
      </c>
      <c r="J9" s="5">
        <f t="shared" si="0"/>
        <v>1</v>
      </c>
      <c r="K9" s="5">
        <f t="shared" si="1"/>
        <v>-1.0463705796581504</v>
      </c>
      <c r="L9" s="5">
        <f t="shared" si="2"/>
        <v>-1.3473711616256494</v>
      </c>
      <c r="M9" s="5">
        <f t="shared" si="3"/>
        <v>0.25992265795437752</v>
      </c>
      <c r="N9" s="5">
        <f t="shared" si="4"/>
        <v>0.54771447220931324</v>
      </c>
      <c r="O9" s="5">
        <f t="shared" si="5"/>
        <v>0</v>
      </c>
      <c r="P9" s="5">
        <f t="shared" si="6"/>
        <v>1</v>
      </c>
    </row>
    <row r="10" spans="1:23" ht="18.399999999999999" thickBot="1" x14ac:dyDescent="0.6">
      <c r="A10" s="28">
        <v>0</v>
      </c>
      <c r="B10" s="29">
        <v>25</v>
      </c>
      <c r="C10" s="29">
        <v>0</v>
      </c>
      <c r="D10" s="27"/>
      <c r="E10" s="27"/>
      <c r="F10" s="27"/>
      <c r="H10" s="5">
        <f t="shared" si="0"/>
        <v>0</v>
      </c>
      <c r="I10" s="5">
        <f t="shared" si="0"/>
        <v>25</v>
      </c>
      <c r="J10" s="5">
        <f t="shared" si="0"/>
        <v>0</v>
      </c>
      <c r="K10" s="5">
        <f t="shared" si="1"/>
        <v>-1.5908812857134453</v>
      </c>
      <c r="L10" s="5">
        <f t="shared" si="2"/>
        <v>-0.18543833972055251</v>
      </c>
      <c r="M10" s="5">
        <f t="shared" si="3"/>
        <v>0.16925994233417374</v>
      </c>
      <c r="N10" s="5">
        <f t="shared" si="4"/>
        <v>2.8648928078967819E-2</v>
      </c>
      <c r="O10" s="5">
        <f t="shared" si="5"/>
        <v>0</v>
      </c>
      <c r="P10" s="5">
        <f t="shared" si="6"/>
        <v>0</v>
      </c>
      <c r="R10" s="30" t="str">
        <f>"-2Max(log(Likelyhood))"</f>
        <v>-2Max(log(Likelyhood))</v>
      </c>
      <c r="S10">
        <f>-2*S8</f>
        <v>17.802090292654729</v>
      </c>
    </row>
    <row r="11" spans="1:23" ht="15.75" thickBot="1" x14ac:dyDescent="0.5">
      <c r="A11" s="28">
        <v>1</v>
      </c>
      <c r="B11" s="29">
        <v>28</v>
      </c>
      <c r="C11" s="29">
        <v>1</v>
      </c>
      <c r="D11" s="27"/>
      <c r="E11" s="27"/>
      <c r="F11" s="27"/>
      <c r="H11" s="5">
        <f t="shared" si="0"/>
        <v>1</v>
      </c>
      <c r="I11" s="5">
        <f t="shared" si="0"/>
        <v>28</v>
      </c>
      <c r="J11" s="5">
        <f t="shared" si="0"/>
        <v>1</v>
      </c>
      <c r="K11" s="5">
        <f t="shared" si="1"/>
        <v>2.4853046367738365</v>
      </c>
      <c r="L11" s="5">
        <f t="shared" si="2"/>
        <v>-8.0012098912822224E-2</v>
      </c>
      <c r="M11" s="5">
        <f t="shared" si="3"/>
        <v>0.92310517775000045</v>
      </c>
      <c r="N11" s="5">
        <f t="shared" si="4"/>
        <v>5.9128136888590256E-3</v>
      </c>
      <c r="O11" s="5">
        <f t="shared" si="5"/>
        <v>1</v>
      </c>
      <c r="P11" s="5">
        <f t="shared" si="6"/>
        <v>0</v>
      </c>
    </row>
    <row r="12" spans="1:23" ht="18.399999999999999" thickBot="1" x14ac:dyDescent="0.6">
      <c r="A12" s="28">
        <v>0</v>
      </c>
      <c r="B12" s="29">
        <v>21</v>
      </c>
      <c r="C12" s="29">
        <v>0</v>
      </c>
      <c r="D12" s="27"/>
      <c r="E12" s="27"/>
      <c r="F12" s="27"/>
      <c r="H12" s="5">
        <f t="shared" si="0"/>
        <v>0</v>
      </c>
      <c r="I12" s="5">
        <f t="shared" si="0"/>
        <v>21</v>
      </c>
      <c r="J12" s="5">
        <f t="shared" si="0"/>
        <v>0</v>
      </c>
      <c r="K12" s="5">
        <f t="shared" si="1"/>
        <v>-3.7689241099346251</v>
      </c>
      <c r="L12" s="5">
        <f t="shared" si="2"/>
        <v>-2.2814633823044252E-2</v>
      </c>
      <c r="M12" s="5">
        <f t="shared" si="3"/>
        <v>2.2556348025514004E-2</v>
      </c>
      <c r="N12" s="5">
        <f t="shared" si="4"/>
        <v>5.0878883624810953E-4</v>
      </c>
      <c r="O12" s="5">
        <f t="shared" si="5"/>
        <v>0</v>
      </c>
      <c r="P12" s="5">
        <f t="shared" si="6"/>
        <v>0</v>
      </c>
      <c r="R12" s="30" t="s">
        <v>132</v>
      </c>
      <c r="S12">
        <f>1-((T7/T8)^2)^(1/J23)</f>
        <v>0.38204416714175837</v>
      </c>
    </row>
    <row r="13" spans="1:23" ht="18.399999999999999" thickBot="1" x14ac:dyDescent="0.6">
      <c r="A13" s="28">
        <v>0</v>
      </c>
      <c r="B13" s="29">
        <v>22</v>
      </c>
      <c r="C13" s="29">
        <v>0</v>
      </c>
      <c r="D13" s="27"/>
      <c r="E13" s="27"/>
      <c r="F13" s="27"/>
      <c r="H13" s="5">
        <f t="shared" si="0"/>
        <v>0</v>
      </c>
      <c r="I13" s="5">
        <f t="shared" si="0"/>
        <v>22</v>
      </c>
      <c r="J13" s="5">
        <f t="shared" si="0"/>
        <v>0</v>
      </c>
      <c r="K13" s="5">
        <f t="shared" si="1"/>
        <v>-3.2244134038793302</v>
      </c>
      <c r="L13" s="5">
        <f t="shared" si="2"/>
        <v>-3.9008295406429645E-2</v>
      </c>
      <c r="M13" s="5">
        <f t="shared" si="3"/>
        <v>3.8257268933558998E-2</v>
      </c>
      <c r="N13" s="5">
        <f t="shared" si="4"/>
        <v>1.4636186262546585E-3</v>
      </c>
      <c r="O13" s="5">
        <f t="shared" si="5"/>
        <v>0</v>
      </c>
      <c r="P13" s="5">
        <f t="shared" si="6"/>
        <v>0</v>
      </c>
      <c r="R13" s="30" t="s">
        <v>133</v>
      </c>
      <c r="S13">
        <f>S12/(1-((-2*T7)^2)^(1/J23))</f>
        <v>0.54741214038916386</v>
      </c>
    </row>
    <row r="14" spans="1:23" ht="18.399999999999999" thickBot="1" x14ac:dyDescent="0.6">
      <c r="A14" s="28">
        <v>1</v>
      </c>
      <c r="B14" s="29">
        <v>27</v>
      </c>
      <c r="C14" s="29">
        <v>1</v>
      </c>
      <c r="D14" s="27"/>
      <c r="E14" s="27"/>
      <c r="F14" s="27"/>
      <c r="H14" s="5">
        <f t="shared" si="0"/>
        <v>1</v>
      </c>
      <c r="I14" s="5">
        <f t="shared" si="0"/>
        <v>27</v>
      </c>
      <c r="J14" s="5">
        <f t="shared" si="0"/>
        <v>1</v>
      </c>
      <c r="K14" s="5">
        <f t="shared" si="1"/>
        <v>1.9407939307185398</v>
      </c>
      <c r="L14" s="5">
        <f t="shared" si="2"/>
        <v>-0.13417235323168755</v>
      </c>
      <c r="M14" s="5">
        <f t="shared" si="3"/>
        <v>0.87443933916867889</v>
      </c>
      <c r="N14" s="5">
        <f t="shared" si="4"/>
        <v>1.5765479548398055E-2</v>
      </c>
      <c r="O14" s="5">
        <f t="shared" si="5"/>
        <v>1</v>
      </c>
      <c r="P14" s="5">
        <f t="shared" si="6"/>
        <v>0</v>
      </c>
      <c r="R14" s="30"/>
    </row>
    <row r="15" spans="1:23" ht="15.75" thickBot="1" x14ac:dyDescent="0.5">
      <c r="A15" s="28">
        <v>1</v>
      </c>
      <c r="B15" s="29">
        <v>26</v>
      </c>
      <c r="C15" s="29">
        <v>1</v>
      </c>
      <c r="D15" s="27"/>
      <c r="E15" s="27"/>
      <c r="F15" s="27"/>
      <c r="H15" s="5">
        <f t="shared" si="0"/>
        <v>1</v>
      </c>
      <c r="I15" s="5">
        <f t="shared" si="0"/>
        <v>26</v>
      </c>
      <c r="J15" s="5">
        <f t="shared" si="0"/>
        <v>1</v>
      </c>
      <c r="K15" s="5">
        <f t="shared" si="1"/>
        <v>1.3962832246632448</v>
      </c>
      <c r="L15" s="5">
        <f t="shared" si="2"/>
        <v>-0.22115374485325326</v>
      </c>
      <c r="M15" s="5">
        <f t="shared" si="3"/>
        <v>0.80159342995162874</v>
      </c>
      <c r="N15" s="5">
        <f t="shared" si="4"/>
        <v>3.9365167038359253E-2</v>
      </c>
      <c r="O15" s="5">
        <f t="shared" si="5"/>
        <v>1</v>
      </c>
      <c r="P15" s="5">
        <f t="shared" si="6"/>
        <v>0</v>
      </c>
    </row>
    <row r="16" spans="1:23" ht="15.75" thickBot="1" x14ac:dyDescent="0.5">
      <c r="A16" s="28">
        <v>0</v>
      </c>
      <c r="B16" s="29">
        <v>26</v>
      </c>
      <c r="C16" s="29">
        <v>0</v>
      </c>
      <c r="D16" s="27"/>
      <c r="E16" s="27"/>
      <c r="F16" s="27"/>
      <c r="H16" s="5">
        <f t="shared" si="0"/>
        <v>0</v>
      </c>
      <c r="I16" s="5">
        <f t="shared" si="0"/>
        <v>26</v>
      </c>
      <c r="J16" s="5">
        <f t="shared" si="0"/>
        <v>0</v>
      </c>
      <c r="K16" s="5">
        <f t="shared" si="1"/>
        <v>-1.0463705796581504</v>
      </c>
      <c r="L16" s="5">
        <f t="shared" si="2"/>
        <v>-0.30100058196749907</v>
      </c>
      <c r="M16" s="5">
        <f t="shared" si="3"/>
        <v>0.25992265795437752</v>
      </c>
      <c r="N16" s="5">
        <f t="shared" si="4"/>
        <v>6.7559788118068329E-2</v>
      </c>
      <c r="O16" s="5">
        <f t="shared" si="5"/>
        <v>0</v>
      </c>
      <c r="P16" s="5">
        <f t="shared" si="6"/>
        <v>0</v>
      </c>
      <c r="R16" s="40" t="s">
        <v>134</v>
      </c>
      <c r="S16" s="40"/>
      <c r="T16" s="40"/>
      <c r="U16" s="40"/>
      <c r="V16" s="40"/>
      <c r="W16" s="40"/>
    </row>
    <row r="17" spans="1:23" ht="15.75" thickBot="1" x14ac:dyDescent="0.5">
      <c r="A17" s="28">
        <v>0</v>
      </c>
      <c r="B17" s="29">
        <v>21</v>
      </c>
      <c r="C17" s="29">
        <v>0</v>
      </c>
      <c r="D17" s="27"/>
      <c r="E17" s="27"/>
      <c r="F17" s="27"/>
      <c r="H17" s="5">
        <f t="shared" si="0"/>
        <v>0</v>
      </c>
      <c r="I17" s="5">
        <f t="shared" si="0"/>
        <v>21</v>
      </c>
      <c r="J17" s="5">
        <f t="shared" si="0"/>
        <v>0</v>
      </c>
      <c r="K17" s="5">
        <f t="shared" si="1"/>
        <v>-3.7689241099346251</v>
      </c>
      <c r="L17" s="5">
        <f t="shared" si="2"/>
        <v>-2.2814633823044252E-2</v>
      </c>
      <c r="M17" s="5">
        <f t="shared" si="3"/>
        <v>2.2556348025514004E-2</v>
      </c>
      <c r="N17" s="5">
        <f t="shared" si="4"/>
        <v>5.0878883624810953E-4</v>
      </c>
      <c r="O17" s="5">
        <f t="shared" si="5"/>
        <v>0</v>
      </c>
      <c r="P17" s="5">
        <f t="shared" si="6"/>
        <v>0</v>
      </c>
      <c r="R17" s="41"/>
      <c r="S17" s="42"/>
      <c r="T17" s="43"/>
      <c r="U17" s="38" t="s">
        <v>135</v>
      </c>
      <c r="V17" s="50"/>
      <c r="W17" s="39"/>
    </row>
    <row r="18" spans="1:23" ht="15.75" thickBot="1" x14ac:dyDescent="0.5">
      <c r="A18" s="28">
        <v>1</v>
      </c>
      <c r="B18" s="29">
        <v>21</v>
      </c>
      <c r="C18" s="29">
        <v>1</v>
      </c>
      <c r="D18" s="27"/>
      <c r="E18" s="27"/>
      <c r="F18" s="27"/>
      <c r="H18" s="5">
        <f t="shared" si="0"/>
        <v>1</v>
      </c>
      <c r="I18" s="5">
        <f t="shared" si="0"/>
        <v>21</v>
      </c>
      <c r="J18" s="5">
        <f t="shared" si="0"/>
        <v>1</v>
      </c>
      <c r="K18" s="5">
        <f t="shared" si="1"/>
        <v>-1.3262703056132299</v>
      </c>
      <c r="L18" s="5">
        <f t="shared" si="2"/>
        <v>-1.5617103620469406</v>
      </c>
      <c r="M18" s="5">
        <f t="shared" si="3"/>
        <v>0.20977696962428458</v>
      </c>
      <c r="N18" s="5">
        <f t="shared" si="4"/>
        <v>0.62445243773617887</v>
      </c>
      <c r="O18" s="5">
        <f t="shared" si="5"/>
        <v>0</v>
      </c>
      <c r="P18" s="5">
        <f t="shared" si="6"/>
        <v>1</v>
      </c>
      <c r="R18" s="44"/>
      <c r="S18" s="45"/>
      <c r="T18" s="46"/>
      <c r="U18" s="38" t="s">
        <v>136</v>
      </c>
      <c r="V18" s="39"/>
      <c r="W18" s="51" t="s">
        <v>137</v>
      </c>
    </row>
    <row r="19" spans="1:23" ht="15.75" thickBot="1" x14ac:dyDescent="0.5">
      <c r="A19" s="28">
        <v>0</v>
      </c>
      <c r="B19" s="29">
        <v>27</v>
      </c>
      <c r="C19" s="29">
        <v>0</v>
      </c>
      <c r="D19" s="27"/>
      <c r="E19" s="27"/>
      <c r="F19" s="27"/>
      <c r="H19" s="5">
        <f t="shared" si="0"/>
        <v>0</v>
      </c>
      <c r="I19" s="5">
        <f t="shared" si="0"/>
        <v>27</v>
      </c>
      <c r="J19" s="5">
        <f t="shared" si="0"/>
        <v>0</v>
      </c>
      <c r="K19" s="5">
        <f t="shared" si="1"/>
        <v>-0.50185987360285544</v>
      </c>
      <c r="L19" s="5">
        <f t="shared" si="2"/>
        <v>-0.47337521264861498</v>
      </c>
      <c r="M19" s="5">
        <f t="shared" si="3"/>
        <v>0.37710369124872833</v>
      </c>
      <c r="N19" s="5">
        <f t="shared" si="4"/>
        <v>0.14220719395341622</v>
      </c>
      <c r="O19" s="5">
        <f t="shared" si="5"/>
        <v>0</v>
      </c>
      <c r="P19" s="5">
        <f t="shared" si="6"/>
        <v>0</v>
      </c>
      <c r="R19" s="47"/>
      <c r="S19" s="48"/>
      <c r="T19" s="49"/>
      <c r="U19" s="31">
        <v>0</v>
      </c>
      <c r="V19" s="31">
        <v>1</v>
      </c>
      <c r="W19" s="52"/>
    </row>
    <row r="20" spans="1:23" ht="15.75" thickBot="1" x14ac:dyDescent="0.5">
      <c r="A20" s="28">
        <v>0</v>
      </c>
      <c r="B20" s="29">
        <v>23</v>
      </c>
      <c r="C20" s="29">
        <v>0</v>
      </c>
      <c r="D20" s="27"/>
      <c r="E20" s="27"/>
      <c r="F20" s="27"/>
      <c r="H20" s="5">
        <f t="shared" si="0"/>
        <v>0</v>
      </c>
      <c r="I20" s="5">
        <f t="shared" si="0"/>
        <v>23</v>
      </c>
      <c r="J20" s="5">
        <f t="shared" si="0"/>
        <v>0</v>
      </c>
      <c r="K20" s="5">
        <f t="shared" si="1"/>
        <v>-2.6799026978240352</v>
      </c>
      <c r="L20" s="5">
        <f t="shared" si="2"/>
        <v>-6.6321143031635901E-2</v>
      </c>
      <c r="M20" s="5">
        <f t="shared" si="3"/>
        <v>6.4169719344394319E-2</v>
      </c>
      <c r="N20" s="5">
        <f t="shared" si="4"/>
        <v>4.1177528807383344E-3</v>
      </c>
      <c r="O20" s="5">
        <f t="shared" si="5"/>
        <v>0</v>
      </c>
      <c r="P20" s="5">
        <f t="shared" si="6"/>
        <v>0</v>
      </c>
      <c r="R20" s="5" t="s">
        <v>138</v>
      </c>
      <c r="S20" s="5" t="s">
        <v>136</v>
      </c>
      <c r="T20" s="21">
        <v>0</v>
      </c>
      <c r="U20" s="5">
        <f>O23-V20-V21-U21</f>
        <v>11</v>
      </c>
      <c r="V20" s="5">
        <f>O24-V21</f>
        <v>2</v>
      </c>
      <c r="W20" s="32">
        <f>U20/(U20+V20)</f>
        <v>0.84615384615384615</v>
      </c>
    </row>
    <row r="21" spans="1:23" ht="15.75" thickBot="1" x14ac:dyDescent="0.5">
      <c r="A21" s="28">
        <v>1</v>
      </c>
      <c r="B21" s="29">
        <v>22</v>
      </c>
      <c r="C21" s="29">
        <v>0</v>
      </c>
      <c r="D21" s="27"/>
      <c r="E21" s="27"/>
      <c r="F21" s="27"/>
      <c r="H21" s="5">
        <f t="shared" si="0"/>
        <v>1</v>
      </c>
      <c r="I21" s="5">
        <f t="shared" si="0"/>
        <v>22</v>
      </c>
      <c r="J21" s="5">
        <f t="shared" si="0"/>
        <v>0</v>
      </c>
      <c r="K21" s="5">
        <f t="shared" si="1"/>
        <v>-0.78175959955793495</v>
      </c>
      <c r="L21" s="5">
        <f t="shared" si="2"/>
        <v>-0.37679132266797971</v>
      </c>
      <c r="M21" s="5">
        <f t="shared" si="3"/>
        <v>0.31394077603212134</v>
      </c>
      <c r="N21" s="5">
        <f t="shared" si="4"/>
        <v>9.8558810855650575E-2</v>
      </c>
      <c r="O21" s="5">
        <f t="shared" si="5"/>
        <v>0</v>
      </c>
      <c r="P21" s="5">
        <f t="shared" si="6"/>
        <v>0</v>
      </c>
      <c r="R21" s="5"/>
      <c r="S21" s="5"/>
      <c r="T21" s="21">
        <v>1</v>
      </c>
      <c r="U21" s="5">
        <f>J24-V21</f>
        <v>2</v>
      </c>
      <c r="V21" s="5">
        <f t="array" ref="V21">MMULT(TRANSPOSE(J2:J22),O2:O22)</f>
        <v>6</v>
      </c>
      <c r="W21" s="32">
        <f>V21/(U21+V21)</f>
        <v>0.75</v>
      </c>
    </row>
    <row r="22" spans="1:23" ht="15.75" thickBot="1" x14ac:dyDescent="0.5">
      <c r="A22" s="28">
        <v>1</v>
      </c>
      <c r="B22" s="29">
        <v>24</v>
      </c>
      <c r="C22" s="29">
        <v>1</v>
      </c>
      <c r="D22" s="27"/>
      <c r="E22" s="27"/>
      <c r="F22" s="27"/>
      <c r="H22" s="5">
        <f t="shared" si="0"/>
        <v>1</v>
      </c>
      <c r="I22" s="5">
        <f t="shared" si="0"/>
        <v>24</v>
      </c>
      <c r="J22" s="5">
        <f t="shared" si="0"/>
        <v>1</v>
      </c>
      <c r="K22" s="5">
        <f t="shared" si="1"/>
        <v>0.30726181255265494</v>
      </c>
      <c r="L22" s="5">
        <f t="shared" si="2"/>
        <v>-0.5512713690817912</v>
      </c>
      <c r="M22" s="5">
        <f t="shared" si="3"/>
        <v>0.57621676031715718</v>
      </c>
      <c r="N22" s="5">
        <f t="shared" si="4"/>
        <v>0.17959223423608581</v>
      </c>
      <c r="O22" s="5">
        <f t="shared" si="5"/>
        <v>1</v>
      </c>
      <c r="P22" s="5">
        <f t="shared" si="6"/>
        <v>0</v>
      </c>
      <c r="R22" s="5"/>
      <c r="S22" s="38" t="s">
        <v>139</v>
      </c>
      <c r="T22" s="39"/>
      <c r="U22" s="5"/>
      <c r="V22" s="5"/>
      <c r="W22" s="32">
        <f>(V21+U20)/SUM(U20:V21)</f>
        <v>0.80952380952380953</v>
      </c>
    </row>
    <row r="23" spans="1:23" x14ac:dyDescent="0.45">
      <c r="J23" s="20">
        <f>COUNT(J2:J22)</f>
        <v>21</v>
      </c>
      <c r="L23" s="20">
        <f>SUM(L2:L22)</f>
        <v>-8.9010451463273643</v>
      </c>
      <c r="O23" s="20">
        <f>COUNT(O2:O22)</f>
        <v>21</v>
      </c>
      <c r="P23">
        <f>SUM(P2:P22)</f>
        <v>4</v>
      </c>
    </row>
    <row r="24" spans="1:23" x14ac:dyDescent="0.45">
      <c r="J24" s="20">
        <f>COUNTIF(J2:J22,1)</f>
        <v>8</v>
      </c>
      <c r="O24" s="20">
        <f>COUNTIF(O2:O22,1)</f>
        <v>8</v>
      </c>
    </row>
  </sheetData>
  <mergeCells count="6">
    <mergeCell ref="S22:T22"/>
    <mergeCell ref="R16:W16"/>
    <mergeCell ref="R17:T19"/>
    <mergeCell ref="U17:W17"/>
    <mergeCell ref="U18:V18"/>
    <mergeCell ref="W18:W19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8"/>
  <sheetViews>
    <sheetView workbookViewId="0">
      <selection activeCell="L10" sqref="L10"/>
    </sheetView>
  </sheetViews>
  <sheetFormatPr defaultRowHeight="14.25" x14ac:dyDescent="0.45"/>
  <cols>
    <col min="1" max="1" width="6.73046875" bestFit="1" customWidth="1"/>
    <col min="3" max="3" width="14.265625" bestFit="1" customWidth="1"/>
    <col min="4" max="4" width="3.86328125" customWidth="1"/>
    <col min="5" max="5" width="4.265625" customWidth="1"/>
    <col min="6" max="6" width="4.73046875" customWidth="1"/>
    <col min="7" max="7" width="3.59765625" customWidth="1"/>
    <col min="8" max="8" width="9.86328125" bestFit="1" customWidth="1"/>
    <col min="9" max="9" width="17.3984375" bestFit="1" customWidth="1"/>
    <col min="10" max="10" width="11.86328125" bestFit="1" customWidth="1"/>
    <col min="11" max="11" width="23.3984375" bestFit="1" customWidth="1"/>
    <col min="12" max="12" width="12.73046875" bestFit="1" customWidth="1"/>
    <col min="13" max="14" width="12" bestFit="1" customWidth="1"/>
    <col min="15" max="15" width="11.86328125" bestFit="1" customWidth="1"/>
    <col min="16" max="16" width="11.265625" bestFit="1" customWidth="1"/>
    <col min="17" max="17" width="4.1328125" customWidth="1"/>
    <col min="18" max="18" width="29.265625" bestFit="1" customWidth="1"/>
    <col min="20" max="20" width="12" bestFit="1" customWidth="1"/>
    <col min="23" max="23" width="12.265625" customWidth="1"/>
  </cols>
  <sheetData>
    <row r="1" spans="1:20" ht="22.15" x14ac:dyDescent="0.75">
      <c r="A1" s="33" t="s">
        <v>140</v>
      </c>
      <c r="B1" s="33" t="s">
        <v>141</v>
      </c>
      <c r="C1" s="33" t="s">
        <v>142</v>
      </c>
      <c r="D1" s="23"/>
      <c r="E1" s="23"/>
      <c r="F1" s="23"/>
      <c r="H1" s="22" t="s">
        <v>143</v>
      </c>
      <c r="I1" s="22" t="s">
        <v>144</v>
      </c>
      <c r="J1" s="22" t="s">
        <v>145</v>
      </c>
      <c r="K1" s="22" t="s">
        <v>122</v>
      </c>
      <c r="L1" s="22" t="s">
        <v>123</v>
      </c>
      <c r="M1" s="24" t="s">
        <v>39</v>
      </c>
      <c r="N1" s="24" t="s">
        <v>124</v>
      </c>
      <c r="O1" s="24" t="s">
        <v>125</v>
      </c>
      <c r="P1" s="22" t="s">
        <v>126</v>
      </c>
    </row>
    <row r="2" spans="1:20" ht="15.4" x14ac:dyDescent="0.45">
      <c r="A2" s="34" t="s">
        <v>146</v>
      </c>
      <c r="B2" s="34">
        <v>48.5</v>
      </c>
      <c r="C2" s="34" t="s">
        <v>147</v>
      </c>
      <c r="D2" s="27"/>
      <c r="E2" s="27"/>
      <c r="F2" s="27"/>
      <c r="H2" s="5">
        <f>IF(C2="положително",1,0)</f>
        <v>1</v>
      </c>
      <c r="I2" s="5">
        <f>B2</f>
        <v>48.5</v>
      </c>
      <c r="J2" s="5">
        <f>IF(A2="да",1,0)</f>
        <v>1</v>
      </c>
      <c r="K2" s="5">
        <f>$S$3+$S$4*H2+$S$5*I2</f>
        <v>4.917415814519341</v>
      </c>
      <c r="L2" s="5">
        <f>-J2*LN(1+EXP(-K2))-(1-J2)*LN(1+EXP(K2))</f>
        <v>-7.2913707792305335E-3</v>
      </c>
      <c r="M2" s="5">
        <f>1/(1+EXP(-($S$3+$S$4*H2+$S$5*I2)))</f>
        <v>0.99273514677577279</v>
      </c>
      <c r="N2" s="5">
        <f>(J2-M2)^2</f>
        <v>5.277809236956446E-5</v>
      </c>
      <c r="O2" s="5">
        <f>IF(M2&gt;0.5,1,0)</f>
        <v>1</v>
      </c>
      <c r="P2" s="5">
        <f>MOD(J2+O2,2)</f>
        <v>0</v>
      </c>
    </row>
    <row r="3" spans="1:20" ht="21" x14ac:dyDescent="0.75">
      <c r="A3" s="34" t="s">
        <v>146</v>
      </c>
      <c r="B3" s="34">
        <v>55.5</v>
      </c>
      <c r="C3" s="34" t="s">
        <v>147</v>
      </c>
      <c r="D3" s="27"/>
      <c r="E3" s="27"/>
      <c r="F3" s="27"/>
      <c r="H3" s="5">
        <f t="shared" ref="H3:H46" si="0">IF(C3="положително",1,0)</f>
        <v>1</v>
      </c>
      <c r="I3" s="5">
        <f t="shared" ref="I3:I46" si="1">B3</f>
        <v>55.5</v>
      </c>
      <c r="J3" s="5">
        <f t="shared" ref="J3:J46" si="2">IF(A3="да",1,0)</f>
        <v>1</v>
      </c>
      <c r="K3" s="5">
        <f t="shared" ref="K3:K46" si="3">$S$3+$S$4*H3+$S$5*I3</f>
        <v>3.5131579668313702</v>
      </c>
      <c r="L3" s="5">
        <f t="shared" ref="L3:L46" si="4">-J3*LN(1+EXP(-K3))-(1-J3)*LN(1+EXP(K3))</f>
        <v>-2.9367181838153813E-2</v>
      </c>
      <c r="M3" s="5">
        <f t="shared" ref="M3:M46" si="5">1/(1+EXP(-($S$3+$S$4*H3+$S$5*I3)))</f>
        <v>0.97105984345995422</v>
      </c>
      <c r="N3" s="5">
        <f t="shared" ref="N3:N46" si="6">(J3-M3)^2</f>
        <v>8.3753266056235459E-4</v>
      </c>
      <c r="O3" s="5">
        <f t="shared" ref="O3:O46" si="7">IF(M3&gt;0.5,1,0)</f>
        <v>1</v>
      </c>
      <c r="P3" s="5">
        <f t="shared" ref="P3:P46" si="8">MOD(J3+O3,2)</f>
        <v>0</v>
      </c>
      <c r="R3" s="30" t="s">
        <v>127</v>
      </c>
      <c r="S3">
        <v>12.441411584983483</v>
      </c>
    </row>
    <row r="4" spans="1:20" ht="21" x14ac:dyDescent="0.75">
      <c r="A4" s="34" t="s">
        <v>146</v>
      </c>
      <c r="B4" s="34">
        <v>57.5</v>
      </c>
      <c r="C4" s="34" t="s">
        <v>147</v>
      </c>
      <c r="D4" s="27"/>
      <c r="E4" s="27"/>
      <c r="F4" s="27"/>
      <c r="H4" s="5">
        <f t="shared" si="0"/>
        <v>1</v>
      </c>
      <c r="I4" s="5">
        <f t="shared" si="1"/>
        <v>57.5</v>
      </c>
      <c r="J4" s="5">
        <f t="shared" si="2"/>
        <v>1</v>
      </c>
      <c r="K4" s="5">
        <f t="shared" si="3"/>
        <v>3.1119414389205211</v>
      </c>
      <c r="L4" s="5">
        <f t="shared" si="4"/>
        <v>-4.355213562865299E-2</v>
      </c>
      <c r="M4" s="5">
        <f t="shared" si="5"/>
        <v>0.95738263904405407</v>
      </c>
      <c r="N4" s="5">
        <f t="shared" si="6"/>
        <v>1.8162394548493844E-3</v>
      </c>
      <c r="O4" s="5">
        <f t="shared" si="7"/>
        <v>1</v>
      </c>
      <c r="P4" s="5">
        <f t="shared" si="8"/>
        <v>0</v>
      </c>
      <c r="R4" s="30" t="s">
        <v>128</v>
      </c>
      <c r="S4">
        <v>2.2055050313739462</v>
      </c>
    </row>
    <row r="5" spans="1:20" ht="21" x14ac:dyDescent="0.75">
      <c r="A5" s="34" t="s">
        <v>146</v>
      </c>
      <c r="B5" s="34">
        <v>58.5</v>
      </c>
      <c r="C5" s="34" t="s">
        <v>147</v>
      </c>
      <c r="D5" s="27"/>
      <c r="E5" s="27"/>
      <c r="F5" s="27"/>
      <c r="H5" s="5">
        <f t="shared" si="0"/>
        <v>1</v>
      </c>
      <c r="I5" s="5">
        <f t="shared" si="1"/>
        <v>58.5</v>
      </c>
      <c r="J5" s="5">
        <f t="shared" si="2"/>
        <v>1</v>
      </c>
      <c r="K5" s="5">
        <f t="shared" si="3"/>
        <v>2.9113331749650975</v>
      </c>
      <c r="L5" s="5">
        <f t="shared" si="4"/>
        <v>-5.2974874689353087E-2</v>
      </c>
      <c r="M5" s="5">
        <f t="shared" si="5"/>
        <v>0.94840384112407283</v>
      </c>
      <c r="N5" s="5">
        <f t="shared" si="6"/>
        <v>2.6621636107499176E-3</v>
      </c>
      <c r="O5" s="5">
        <f t="shared" si="7"/>
        <v>1</v>
      </c>
      <c r="P5" s="5">
        <f t="shared" si="8"/>
        <v>0</v>
      </c>
      <c r="R5" s="30" t="s">
        <v>129</v>
      </c>
      <c r="S5">
        <v>-0.20060826395542447</v>
      </c>
    </row>
    <row r="6" spans="1:20" ht="18" x14ac:dyDescent="0.55000000000000004">
      <c r="A6" s="34" t="s">
        <v>146</v>
      </c>
      <c r="B6" s="34">
        <v>61</v>
      </c>
      <c r="C6" s="34" t="s">
        <v>147</v>
      </c>
      <c r="D6" s="27"/>
      <c r="E6" s="27"/>
      <c r="F6" s="27"/>
      <c r="H6" s="5">
        <f t="shared" si="0"/>
        <v>1</v>
      </c>
      <c r="I6" s="5">
        <f t="shared" si="1"/>
        <v>61</v>
      </c>
      <c r="J6" s="5">
        <f t="shared" si="2"/>
        <v>1</v>
      </c>
      <c r="K6" s="5">
        <f t="shared" si="3"/>
        <v>2.4098125150765348</v>
      </c>
      <c r="L6" s="5">
        <f t="shared" si="4"/>
        <v>-8.6023679944918191E-2</v>
      </c>
      <c r="M6" s="5">
        <f t="shared" si="5"/>
        <v>0.91757250289656223</v>
      </c>
      <c r="N6" s="5">
        <f t="shared" si="6"/>
        <v>6.7942922787372429E-3</v>
      </c>
      <c r="O6" s="5">
        <f t="shared" si="7"/>
        <v>1</v>
      </c>
      <c r="P6" s="5">
        <f t="shared" si="8"/>
        <v>0</v>
      </c>
      <c r="R6" s="30"/>
    </row>
    <row r="7" spans="1:20" ht="18" x14ac:dyDescent="0.55000000000000004">
      <c r="A7" s="34" t="s">
        <v>146</v>
      </c>
      <c r="B7" s="34">
        <v>61.5</v>
      </c>
      <c r="C7" s="34" t="s">
        <v>147</v>
      </c>
      <c r="D7" s="27"/>
      <c r="E7" s="27"/>
      <c r="F7" s="27"/>
      <c r="H7" s="5">
        <f t="shared" si="0"/>
        <v>1</v>
      </c>
      <c r="I7" s="5">
        <f t="shared" si="1"/>
        <v>61.5</v>
      </c>
      <c r="J7" s="5">
        <f t="shared" si="2"/>
        <v>1</v>
      </c>
      <c r="K7" s="5">
        <f t="shared" si="3"/>
        <v>2.309508383098823</v>
      </c>
      <c r="L7" s="5">
        <f t="shared" si="4"/>
        <v>-9.4682766717887695E-2</v>
      </c>
      <c r="M7" s="5">
        <f t="shared" si="5"/>
        <v>0.90966146359199762</v>
      </c>
      <c r="N7" s="5">
        <f t="shared" si="6"/>
        <v>8.1610511603399712E-3</v>
      </c>
      <c r="O7" s="5">
        <f t="shared" si="7"/>
        <v>1</v>
      </c>
      <c r="P7" s="5">
        <f t="shared" si="8"/>
        <v>0</v>
      </c>
      <c r="R7" s="30" t="s">
        <v>130</v>
      </c>
      <c r="S7">
        <f>(J48*LN(J48)+(J47-J48)*LN(J47-J48)-J47*LN(J47))</f>
        <v>-31.091548919121777</v>
      </c>
      <c r="T7">
        <f>2*EXP(S7)</f>
        <v>6.2826355333267772E-14</v>
      </c>
    </row>
    <row r="8" spans="1:20" ht="18" x14ac:dyDescent="0.55000000000000004">
      <c r="A8" s="34" t="s">
        <v>146</v>
      </c>
      <c r="B8" s="34">
        <v>61.5</v>
      </c>
      <c r="C8" s="34" t="s">
        <v>147</v>
      </c>
      <c r="D8" s="27"/>
      <c r="E8" s="27"/>
      <c r="F8" s="27"/>
      <c r="H8" s="5">
        <f t="shared" si="0"/>
        <v>1</v>
      </c>
      <c r="I8" s="5">
        <f t="shared" si="1"/>
        <v>61.5</v>
      </c>
      <c r="J8" s="5">
        <f t="shared" si="2"/>
        <v>1</v>
      </c>
      <c r="K8" s="5">
        <f t="shared" si="3"/>
        <v>2.309508383098823</v>
      </c>
      <c r="L8" s="5">
        <f t="shared" si="4"/>
        <v>-9.4682766717887695E-2</v>
      </c>
      <c r="M8" s="5">
        <f t="shared" si="5"/>
        <v>0.90966146359199762</v>
      </c>
      <c r="N8" s="5">
        <f t="shared" si="6"/>
        <v>8.1610511603399712E-3</v>
      </c>
      <c r="O8" s="5">
        <f t="shared" si="7"/>
        <v>1</v>
      </c>
      <c r="P8" s="5">
        <f t="shared" si="8"/>
        <v>0</v>
      </c>
      <c r="R8" s="30" t="s">
        <v>131</v>
      </c>
      <c r="S8">
        <f>SUM(L2:L46)</f>
        <v>-18.257719052976885</v>
      </c>
      <c r="T8">
        <f>2*EXP(S8)</f>
        <v>2.353983198849498E-8</v>
      </c>
    </row>
    <row r="9" spans="1:20" ht="15.4" x14ac:dyDescent="0.45">
      <c r="A9" s="34" t="s">
        <v>146</v>
      </c>
      <c r="B9" s="34">
        <v>62</v>
      </c>
      <c r="C9" s="34" t="s">
        <v>147</v>
      </c>
      <c r="D9" s="27"/>
      <c r="E9" s="27"/>
      <c r="F9" s="27"/>
      <c r="H9" s="5">
        <f t="shared" si="0"/>
        <v>1</v>
      </c>
      <c r="I9" s="5">
        <f t="shared" si="1"/>
        <v>62</v>
      </c>
      <c r="J9" s="5">
        <f t="shared" si="2"/>
        <v>1</v>
      </c>
      <c r="K9" s="5">
        <f t="shared" si="3"/>
        <v>2.2092042511211112</v>
      </c>
      <c r="L9" s="5">
        <f t="shared" si="4"/>
        <v>-0.10416898575034898</v>
      </c>
      <c r="M9" s="5">
        <f t="shared" si="5"/>
        <v>0.90107301605513945</v>
      </c>
      <c r="N9" s="5">
        <f t="shared" si="6"/>
        <v>9.7865481524266971E-3</v>
      </c>
      <c r="O9" s="5">
        <f t="shared" si="7"/>
        <v>1</v>
      </c>
      <c r="P9" s="5">
        <f t="shared" si="8"/>
        <v>0</v>
      </c>
    </row>
    <row r="10" spans="1:20" ht="18" x14ac:dyDescent="0.55000000000000004">
      <c r="A10" s="34" t="s">
        <v>146</v>
      </c>
      <c r="B10" s="34">
        <v>62</v>
      </c>
      <c r="C10" s="34" t="s">
        <v>147</v>
      </c>
      <c r="D10" s="27"/>
      <c r="E10" s="27"/>
      <c r="F10" s="27"/>
      <c r="H10" s="5">
        <f t="shared" si="0"/>
        <v>1</v>
      </c>
      <c r="I10" s="5">
        <f t="shared" si="1"/>
        <v>62</v>
      </c>
      <c r="J10" s="5">
        <f t="shared" si="2"/>
        <v>1</v>
      </c>
      <c r="K10" s="5">
        <f t="shared" si="3"/>
        <v>2.2092042511211112</v>
      </c>
      <c r="L10" s="5">
        <f t="shared" si="4"/>
        <v>-0.10416898575034898</v>
      </c>
      <c r="M10" s="5">
        <f t="shared" si="5"/>
        <v>0.90107301605513945</v>
      </c>
      <c r="N10" s="5">
        <f t="shared" si="6"/>
        <v>9.7865481524266971E-3</v>
      </c>
      <c r="O10" s="5">
        <f t="shared" si="7"/>
        <v>1</v>
      </c>
      <c r="P10" s="5">
        <f t="shared" si="8"/>
        <v>0</v>
      </c>
      <c r="R10" s="30" t="str">
        <f>"-2Max(log(Likelyhood))"</f>
        <v>-2Max(log(Likelyhood))</v>
      </c>
      <c r="S10">
        <f>-2*S8</f>
        <v>36.51543810595377</v>
      </c>
    </row>
    <row r="11" spans="1:20" ht="15.4" x14ac:dyDescent="0.45">
      <c r="A11" s="34" t="s">
        <v>146</v>
      </c>
      <c r="B11" s="34">
        <v>62</v>
      </c>
      <c r="C11" s="34" t="s">
        <v>147</v>
      </c>
      <c r="D11" s="27"/>
      <c r="E11" s="27"/>
      <c r="F11" s="27"/>
      <c r="H11" s="5">
        <f t="shared" si="0"/>
        <v>1</v>
      </c>
      <c r="I11" s="5">
        <f t="shared" si="1"/>
        <v>62</v>
      </c>
      <c r="J11" s="5">
        <f t="shared" si="2"/>
        <v>1</v>
      </c>
      <c r="K11" s="5">
        <f t="shared" si="3"/>
        <v>2.2092042511211112</v>
      </c>
      <c r="L11" s="5">
        <f t="shared" si="4"/>
        <v>-0.10416898575034898</v>
      </c>
      <c r="M11" s="5">
        <f t="shared" si="5"/>
        <v>0.90107301605513945</v>
      </c>
      <c r="N11" s="5">
        <f t="shared" si="6"/>
        <v>9.7865481524266971E-3</v>
      </c>
      <c r="O11" s="5">
        <f t="shared" si="7"/>
        <v>1</v>
      </c>
      <c r="P11" s="5">
        <f t="shared" si="8"/>
        <v>0</v>
      </c>
    </row>
    <row r="12" spans="1:20" ht="18" x14ac:dyDescent="0.55000000000000004">
      <c r="A12" s="34" t="s">
        <v>146</v>
      </c>
      <c r="B12" s="34">
        <v>62.5</v>
      </c>
      <c r="C12" s="34" t="s">
        <v>147</v>
      </c>
      <c r="D12" s="27"/>
      <c r="E12" s="27"/>
      <c r="F12" s="27"/>
      <c r="H12" s="5">
        <f t="shared" si="0"/>
        <v>1</v>
      </c>
      <c r="I12" s="5">
        <f t="shared" si="1"/>
        <v>62.5</v>
      </c>
      <c r="J12" s="5">
        <f t="shared" si="2"/>
        <v>1</v>
      </c>
      <c r="K12" s="5">
        <f t="shared" si="3"/>
        <v>2.1089001191433994</v>
      </c>
      <c r="L12" s="5">
        <f t="shared" si="4"/>
        <v>-0.11455238905440306</v>
      </c>
      <c r="M12" s="5">
        <f t="shared" si="5"/>
        <v>0.89176521845778411</v>
      </c>
      <c r="N12" s="5">
        <f t="shared" si="6"/>
        <v>1.1714767935491196E-2</v>
      </c>
      <c r="O12" s="5">
        <f t="shared" si="7"/>
        <v>1</v>
      </c>
      <c r="P12" s="5">
        <f t="shared" si="8"/>
        <v>0</v>
      </c>
      <c r="R12" s="30" t="s">
        <v>132</v>
      </c>
      <c r="S12">
        <f>1-((T7/T8)^2)^(1/J47)</f>
        <v>0.43469645171067905</v>
      </c>
    </row>
    <row r="13" spans="1:20" ht="18" x14ac:dyDescent="0.55000000000000004">
      <c r="A13" s="34" t="s">
        <v>146</v>
      </c>
      <c r="B13" s="34">
        <v>63</v>
      </c>
      <c r="C13" s="34" t="s">
        <v>147</v>
      </c>
      <c r="D13" s="27"/>
      <c r="E13" s="27"/>
      <c r="F13" s="27"/>
      <c r="H13" s="5">
        <f t="shared" si="0"/>
        <v>1</v>
      </c>
      <c r="I13" s="5">
        <f t="shared" si="1"/>
        <v>63</v>
      </c>
      <c r="J13" s="5">
        <f t="shared" si="2"/>
        <v>1</v>
      </c>
      <c r="K13" s="5">
        <f t="shared" si="3"/>
        <v>2.0085959871656858</v>
      </c>
      <c r="L13" s="5">
        <f t="shared" si="4"/>
        <v>-0.12590721483935946</v>
      </c>
      <c r="M13" s="5">
        <f t="shared" si="5"/>
        <v>0.88169665135366437</v>
      </c>
      <c r="N13" s="5">
        <f t="shared" si="6"/>
        <v>1.3995682300936441E-2</v>
      </c>
      <c r="O13" s="5">
        <f t="shared" si="7"/>
        <v>1</v>
      </c>
      <c r="P13" s="5">
        <f t="shared" si="8"/>
        <v>0</v>
      </c>
      <c r="R13" s="30" t="s">
        <v>133</v>
      </c>
      <c r="S13">
        <f>S12/(1-((-2*T7)^2)^(1/J47))</f>
        <v>0.59309645623182816</v>
      </c>
    </row>
    <row r="14" spans="1:20" ht="18" x14ac:dyDescent="0.55000000000000004">
      <c r="A14" s="34" t="s">
        <v>146</v>
      </c>
      <c r="B14" s="34">
        <v>63.5</v>
      </c>
      <c r="C14" s="34" t="s">
        <v>147</v>
      </c>
      <c r="D14" s="27"/>
      <c r="E14" s="27"/>
      <c r="F14" s="27"/>
      <c r="H14" s="5">
        <f t="shared" si="0"/>
        <v>1</v>
      </c>
      <c r="I14" s="5">
        <f t="shared" si="1"/>
        <v>63.5</v>
      </c>
      <c r="J14" s="5">
        <f t="shared" si="2"/>
        <v>1</v>
      </c>
      <c r="K14" s="5">
        <f t="shared" si="3"/>
        <v>1.908291855187974</v>
      </c>
      <c r="L14" s="5">
        <f t="shared" si="4"/>
        <v>-0.13831180055284778</v>
      </c>
      <c r="M14" s="5">
        <f t="shared" si="5"/>
        <v>0.87082712503165294</v>
      </c>
      <c r="N14" s="5">
        <f t="shared" si="6"/>
        <v>1.6685631627588224E-2</v>
      </c>
      <c r="O14" s="5">
        <f t="shared" si="7"/>
        <v>1</v>
      </c>
      <c r="P14" s="5">
        <f t="shared" si="8"/>
        <v>0</v>
      </c>
      <c r="R14" s="30"/>
    </row>
    <row r="15" spans="1:20" ht="18" x14ac:dyDescent="0.55000000000000004">
      <c r="A15" s="34" t="s">
        <v>146</v>
      </c>
      <c r="B15" s="34">
        <v>65</v>
      </c>
      <c r="C15" s="34" t="s">
        <v>147</v>
      </c>
      <c r="D15" s="27"/>
      <c r="E15" s="27"/>
      <c r="F15" s="27"/>
      <c r="H15" s="5">
        <f t="shared" si="0"/>
        <v>1</v>
      </c>
      <c r="I15" s="5">
        <f t="shared" si="1"/>
        <v>65</v>
      </c>
      <c r="J15" s="5">
        <f t="shared" si="2"/>
        <v>1</v>
      </c>
      <c r="K15" s="5">
        <f t="shared" si="3"/>
        <v>1.6073794592548385</v>
      </c>
      <c r="L15" s="5">
        <f t="shared" si="4"/>
        <v>-0.1826649267104978</v>
      </c>
      <c r="M15" s="5">
        <f t="shared" si="5"/>
        <v>0.83304724085679982</v>
      </c>
      <c r="N15" s="5">
        <f t="shared" si="6"/>
        <v>2.7873223785527413E-2</v>
      </c>
      <c r="O15" s="5">
        <f t="shared" si="7"/>
        <v>1</v>
      </c>
      <c r="P15" s="5">
        <f t="shared" si="8"/>
        <v>0</v>
      </c>
      <c r="R15" s="30"/>
    </row>
    <row r="16" spans="1:20" ht="18" x14ac:dyDescent="0.55000000000000004">
      <c r="A16" s="34" t="s">
        <v>146</v>
      </c>
      <c r="B16" s="34">
        <v>65</v>
      </c>
      <c r="C16" s="34" t="s">
        <v>147</v>
      </c>
      <c r="D16" s="27"/>
      <c r="E16" s="27"/>
      <c r="F16" s="27"/>
      <c r="H16" s="5">
        <f t="shared" si="0"/>
        <v>1</v>
      </c>
      <c r="I16" s="5">
        <f t="shared" si="1"/>
        <v>65</v>
      </c>
      <c r="J16" s="5">
        <f t="shared" si="2"/>
        <v>1</v>
      </c>
      <c r="K16" s="5">
        <f t="shared" si="3"/>
        <v>1.6073794592548385</v>
      </c>
      <c r="L16" s="5">
        <f t="shared" si="4"/>
        <v>-0.1826649267104978</v>
      </c>
      <c r="M16" s="5">
        <f t="shared" si="5"/>
        <v>0.83304724085679982</v>
      </c>
      <c r="N16" s="5">
        <f t="shared" si="6"/>
        <v>2.7873223785527413E-2</v>
      </c>
      <c r="O16" s="5">
        <f t="shared" si="7"/>
        <v>1</v>
      </c>
      <c r="P16" s="5">
        <f t="shared" si="8"/>
        <v>0</v>
      </c>
      <c r="R16" s="30"/>
    </row>
    <row r="17" spans="1:23" ht="18" x14ac:dyDescent="0.55000000000000004">
      <c r="A17" s="34" t="s">
        <v>146</v>
      </c>
      <c r="B17" s="34">
        <v>66.5</v>
      </c>
      <c r="C17" s="34" t="s">
        <v>148</v>
      </c>
      <c r="D17" s="27"/>
      <c r="E17" s="27"/>
      <c r="F17" s="27"/>
      <c r="H17" s="5">
        <f t="shared" si="0"/>
        <v>0</v>
      </c>
      <c r="I17" s="5">
        <f t="shared" si="1"/>
        <v>66.5</v>
      </c>
      <c r="J17" s="5">
        <f t="shared" si="2"/>
        <v>1</v>
      </c>
      <c r="K17" s="5">
        <f t="shared" si="3"/>
        <v>-0.89903796805224445</v>
      </c>
      <c r="L17" s="5">
        <f t="shared" si="4"/>
        <v>-1.240470013706015</v>
      </c>
      <c r="M17" s="5">
        <f t="shared" si="5"/>
        <v>0.28924823534965866</v>
      </c>
      <c r="N17" s="5">
        <f t="shared" si="6"/>
        <v>0.5051680709535743</v>
      </c>
      <c r="O17" s="5">
        <f t="shared" si="7"/>
        <v>0</v>
      </c>
      <c r="P17" s="5">
        <f t="shared" si="8"/>
        <v>1</v>
      </c>
      <c r="R17" s="30"/>
    </row>
    <row r="18" spans="1:23" ht="15.4" x14ac:dyDescent="0.45">
      <c r="A18" s="34" t="s">
        <v>146</v>
      </c>
      <c r="B18" s="34">
        <v>66.5</v>
      </c>
      <c r="C18" s="34" t="s">
        <v>148</v>
      </c>
      <c r="D18" s="27"/>
      <c r="E18" s="27"/>
      <c r="F18" s="27"/>
      <c r="H18" s="5">
        <f t="shared" si="0"/>
        <v>0</v>
      </c>
      <c r="I18" s="5">
        <f t="shared" si="1"/>
        <v>66.5</v>
      </c>
      <c r="J18" s="5">
        <f t="shared" si="2"/>
        <v>1</v>
      </c>
      <c r="K18" s="5">
        <f t="shared" si="3"/>
        <v>-0.89903796805224445</v>
      </c>
      <c r="L18" s="5">
        <f t="shared" si="4"/>
        <v>-1.240470013706015</v>
      </c>
      <c r="M18" s="5">
        <f t="shared" si="5"/>
        <v>0.28924823534965866</v>
      </c>
      <c r="N18" s="5">
        <f t="shared" si="6"/>
        <v>0.5051680709535743</v>
      </c>
      <c r="O18" s="5">
        <f t="shared" si="7"/>
        <v>0</v>
      </c>
      <c r="P18" s="5">
        <f t="shared" si="8"/>
        <v>1</v>
      </c>
    </row>
    <row r="19" spans="1:23" ht="15.4" x14ac:dyDescent="0.45">
      <c r="A19" s="34" t="s">
        <v>146</v>
      </c>
      <c r="B19" s="34">
        <v>66.5</v>
      </c>
      <c r="C19" s="34" t="s">
        <v>147</v>
      </c>
      <c r="D19" s="27"/>
      <c r="E19" s="27"/>
      <c r="F19" s="27"/>
      <c r="H19" s="5">
        <f t="shared" si="0"/>
        <v>1</v>
      </c>
      <c r="I19" s="5">
        <f t="shared" si="1"/>
        <v>66.5</v>
      </c>
      <c r="J19" s="5">
        <f t="shared" si="2"/>
        <v>1</v>
      </c>
      <c r="K19" s="5">
        <f t="shared" si="3"/>
        <v>1.3064670633217013</v>
      </c>
      <c r="L19" s="5">
        <f t="shared" si="4"/>
        <v>-0.23962695013333066</v>
      </c>
      <c r="M19" s="5">
        <f t="shared" si="5"/>
        <v>0.78692136722805606</v>
      </c>
      <c r="N19" s="5">
        <f t="shared" si="6"/>
        <v>4.5402503743960945E-2</v>
      </c>
      <c r="O19" s="5">
        <f t="shared" si="7"/>
        <v>1</v>
      </c>
      <c r="P19" s="5">
        <f t="shared" si="8"/>
        <v>0</v>
      </c>
      <c r="R19" s="40" t="s">
        <v>134</v>
      </c>
      <c r="S19" s="40"/>
      <c r="T19" s="40"/>
      <c r="U19" s="40"/>
      <c r="V19" s="40"/>
      <c r="W19" s="40"/>
    </row>
    <row r="20" spans="1:23" ht="15.4" x14ac:dyDescent="0.45">
      <c r="A20" s="34" t="s">
        <v>146</v>
      </c>
      <c r="B20" s="34">
        <v>68.5</v>
      </c>
      <c r="C20" s="34" t="s">
        <v>147</v>
      </c>
      <c r="D20" s="27"/>
      <c r="E20" s="27"/>
      <c r="F20" s="27"/>
      <c r="H20" s="5">
        <f t="shared" si="0"/>
        <v>1</v>
      </c>
      <c r="I20" s="5">
        <f t="shared" si="1"/>
        <v>68.5</v>
      </c>
      <c r="J20" s="5">
        <f t="shared" si="2"/>
        <v>1</v>
      </c>
      <c r="K20" s="5">
        <f t="shared" si="3"/>
        <v>0.90525053541085221</v>
      </c>
      <c r="L20" s="5">
        <f t="shared" si="4"/>
        <v>-0.33963903539575718</v>
      </c>
      <c r="M20" s="5">
        <f t="shared" si="5"/>
        <v>0.71202729303127299</v>
      </c>
      <c r="N20" s="5">
        <f t="shared" si="6"/>
        <v>8.2928279958896317E-2</v>
      </c>
      <c r="O20" s="5">
        <f t="shared" si="7"/>
        <v>1</v>
      </c>
      <c r="P20" s="5">
        <f t="shared" si="8"/>
        <v>0</v>
      </c>
      <c r="R20" s="41"/>
      <c r="S20" s="42"/>
      <c r="T20" s="43"/>
      <c r="U20" s="38" t="s">
        <v>135</v>
      </c>
      <c r="V20" s="50"/>
      <c r="W20" s="39"/>
    </row>
    <row r="21" spans="1:23" ht="15.75" customHeight="1" x14ac:dyDescent="0.45">
      <c r="A21" s="34" t="s">
        <v>146</v>
      </c>
      <c r="B21" s="34">
        <v>69</v>
      </c>
      <c r="C21" s="34" t="s">
        <v>148</v>
      </c>
      <c r="D21" s="27"/>
      <c r="E21" s="27"/>
      <c r="F21" s="27"/>
      <c r="H21" s="5">
        <f t="shared" si="0"/>
        <v>0</v>
      </c>
      <c r="I21" s="5">
        <f t="shared" si="1"/>
        <v>69</v>
      </c>
      <c r="J21" s="5">
        <f t="shared" si="2"/>
        <v>1</v>
      </c>
      <c r="K21" s="5">
        <f t="shared" si="3"/>
        <v>-1.4005586279408053</v>
      </c>
      <c r="L21" s="5">
        <f t="shared" si="4"/>
        <v>-1.6208655570094923</v>
      </c>
      <c r="M21" s="5">
        <f t="shared" si="5"/>
        <v>0.1977274805878276</v>
      </c>
      <c r="N21" s="5">
        <f t="shared" si="6"/>
        <v>0.64364119540395448</v>
      </c>
      <c r="O21" s="5">
        <f t="shared" si="7"/>
        <v>0</v>
      </c>
      <c r="P21" s="5">
        <f t="shared" si="8"/>
        <v>1</v>
      </c>
      <c r="R21" s="44"/>
      <c r="S21" s="45"/>
      <c r="T21" s="46"/>
      <c r="U21" s="38" t="s">
        <v>136</v>
      </c>
      <c r="V21" s="39"/>
      <c r="W21" s="51" t="s">
        <v>137</v>
      </c>
    </row>
    <row r="22" spans="1:23" ht="15.4" x14ac:dyDescent="0.45">
      <c r="A22" s="34" t="s">
        <v>146</v>
      </c>
      <c r="B22" s="34">
        <v>71</v>
      </c>
      <c r="C22" s="34" t="s">
        <v>147</v>
      </c>
      <c r="D22" s="27"/>
      <c r="E22" s="27"/>
      <c r="F22" s="27"/>
      <c r="H22" s="5">
        <f t="shared" si="0"/>
        <v>1</v>
      </c>
      <c r="I22" s="5">
        <f t="shared" si="1"/>
        <v>71</v>
      </c>
      <c r="J22" s="5">
        <f t="shared" si="2"/>
        <v>1</v>
      </c>
      <c r="K22" s="5">
        <f t="shared" si="3"/>
        <v>0.40372987552229134</v>
      </c>
      <c r="L22" s="5">
        <f t="shared" si="4"/>
        <v>-0.51152007816595402</v>
      </c>
      <c r="M22" s="5">
        <f t="shared" si="5"/>
        <v>0.59958347200661066</v>
      </c>
      <c r="N22" s="5">
        <f t="shared" si="6"/>
        <v>0.16033339589028076</v>
      </c>
      <c r="O22" s="5">
        <f t="shared" si="7"/>
        <v>1</v>
      </c>
      <c r="P22" s="5">
        <f t="shared" si="8"/>
        <v>0</v>
      </c>
      <c r="R22" s="47"/>
      <c r="S22" s="48"/>
      <c r="T22" s="49"/>
      <c r="U22" s="31">
        <v>0</v>
      </c>
      <c r="V22" s="31">
        <v>1</v>
      </c>
      <c r="W22" s="52"/>
    </row>
    <row r="23" spans="1:23" ht="15.4" x14ac:dyDescent="0.45">
      <c r="A23" s="34" t="s">
        <v>146</v>
      </c>
      <c r="B23" s="34">
        <v>71</v>
      </c>
      <c r="C23" s="34" t="s">
        <v>147</v>
      </c>
      <c r="D23" s="27"/>
      <c r="E23" s="27"/>
      <c r="F23" s="27"/>
      <c r="H23" s="5">
        <f t="shared" si="0"/>
        <v>1</v>
      </c>
      <c r="I23" s="5">
        <f t="shared" si="1"/>
        <v>71</v>
      </c>
      <c r="J23" s="5">
        <f t="shared" si="2"/>
        <v>1</v>
      </c>
      <c r="K23" s="5">
        <f t="shared" si="3"/>
        <v>0.40372987552229134</v>
      </c>
      <c r="L23" s="5">
        <f t="shared" si="4"/>
        <v>-0.51152007816595402</v>
      </c>
      <c r="M23" s="5">
        <f t="shared" si="5"/>
        <v>0.59958347200661066</v>
      </c>
      <c r="N23" s="5">
        <f t="shared" si="6"/>
        <v>0.16033339589028076</v>
      </c>
      <c r="O23" s="5">
        <f t="shared" si="7"/>
        <v>1</v>
      </c>
      <c r="P23" s="5">
        <f t="shared" si="8"/>
        <v>0</v>
      </c>
      <c r="R23" s="5" t="s">
        <v>138</v>
      </c>
      <c r="S23" s="5" t="s">
        <v>136</v>
      </c>
      <c r="T23" s="21">
        <v>0</v>
      </c>
      <c r="U23" s="5">
        <f>O47-V23-V24-U24</f>
        <v>16</v>
      </c>
      <c r="V23" s="5">
        <f>O48-V24</f>
        <v>5</v>
      </c>
      <c r="W23" s="32">
        <f>U23/(U23+V23)</f>
        <v>0.76190476190476186</v>
      </c>
    </row>
    <row r="24" spans="1:23" ht="15.4" x14ac:dyDescent="0.45">
      <c r="A24" s="34" t="s">
        <v>146</v>
      </c>
      <c r="B24" s="34">
        <v>71</v>
      </c>
      <c r="C24" s="34" t="s">
        <v>147</v>
      </c>
      <c r="D24" s="27"/>
      <c r="E24" s="27"/>
      <c r="F24" s="27"/>
      <c r="H24" s="5">
        <f t="shared" si="0"/>
        <v>1</v>
      </c>
      <c r="I24" s="5">
        <f t="shared" si="1"/>
        <v>71</v>
      </c>
      <c r="J24" s="5">
        <f t="shared" si="2"/>
        <v>1</v>
      </c>
      <c r="K24" s="5">
        <f t="shared" si="3"/>
        <v>0.40372987552229134</v>
      </c>
      <c r="L24" s="5">
        <f t="shared" si="4"/>
        <v>-0.51152007816595402</v>
      </c>
      <c r="M24" s="5">
        <f t="shared" si="5"/>
        <v>0.59958347200661066</v>
      </c>
      <c r="N24" s="5">
        <f t="shared" si="6"/>
        <v>0.16033339589028076</v>
      </c>
      <c r="O24" s="5">
        <f t="shared" si="7"/>
        <v>1</v>
      </c>
      <c r="P24" s="5">
        <f t="shared" si="8"/>
        <v>0</v>
      </c>
      <c r="R24" s="5"/>
      <c r="S24" s="5"/>
      <c r="T24" s="21">
        <v>1</v>
      </c>
      <c r="U24" s="5">
        <f>J48-V24</f>
        <v>4</v>
      </c>
      <c r="V24" s="5">
        <f t="array" ref="V24">MMULT(TRANSPOSE(J2:J46),O2:O46)</f>
        <v>20</v>
      </c>
      <c r="W24" s="32">
        <f>V24/(U24+V24)</f>
        <v>0.83333333333333337</v>
      </c>
    </row>
    <row r="25" spans="1:23" ht="15.4" x14ac:dyDescent="0.45">
      <c r="A25" s="34" t="s">
        <v>146</v>
      </c>
      <c r="B25" s="34">
        <v>73.5</v>
      </c>
      <c r="C25" s="34" t="s">
        <v>147</v>
      </c>
      <c r="D25" s="27"/>
      <c r="E25" s="27"/>
      <c r="F25" s="27"/>
      <c r="H25" s="5">
        <f t="shared" si="0"/>
        <v>1</v>
      </c>
      <c r="I25" s="5">
        <f t="shared" si="1"/>
        <v>73.5</v>
      </c>
      <c r="J25" s="5">
        <f t="shared" si="2"/>
        <v>1</v>
      </c>
      <c r="K25" s="5">
        <f t="shared" si="3"/>
        <v>-9.7790784366269534E-2</v>
      </c>
      <c r="L25" s="5">
        <f t="shared" si="4"/>
        <v>-0.74323747642402993</v>
      </c>
      <c r="M25" s="5">
        <f t="shared" si="5"/>
        <v>0.4755717681478096</v>
      </c>
      <c r="N25" s="5">
        <f t="shared" si="6"/>
        <v>0.27502497036361484</v>
      </c>
      <c r="O25" s="5">
        <f t="shared" si="7"/>
        <v>0</v>
      </c>
      <c r="P25" s="5">
        <f t="shared" si="8"/>
        <v>1</v>
      </c>
      <c r="R25" s="5"/>
      <c r="S25" s="38" t="s">
        <v>139</v>
      </c>
      <c r="T25" s="39"/>
      <c r="U25" s="5"/>
      <c r="V25" s="5"/>
      <c r="W25" s="32">
        <f>(V24+U23)/SUM(U23:V24)</f>
        <v>0.8</v>
      </c>
    </row>
    <row r="26" spans="1:23" ht="15.4" x14ac:dyDescent="0.45">
      <c r="A26" s="34" t="s">
        <v>149</v>
      </c>
      <c r="B26" s="34">
        <v>61.1</v>
      </c>
      <c r="C26" s="34" t="s">
        <v>147</v>
      </c>
      <c r="D26" s="27"/>
      <c r="E26" s="27"/>
      <c r="F26" s="27"/>
      <c r="H26" s="5">
        <f t="shared" si="0"/>
        <v>1</v>
      </c>
      <c r="I26" s="5">
        <f t="shared" si="1"/>
        <v>61.1</v>
      </c>
      <c r="J26" s="5">
        <f t="shared" si="2"/>
        <v>0</v>
      </c>
      <c r="K26" s="5">
        <f t="shared" si="3"/>
        <v>2.3897516886809935</v>
      </c>
      <c r="L26" s="5">
        <f t="shared" si="4"/>
        <v>-2.4774442363955806</v>
      </c>
      <c r="M26" s="5">
        <f t="shared" si="5"/>
        <v>0.91604247278422413</v>
      </c>
      <c r="N26" s="5">
        <f t="shared" si="6"/>
        <v>0.83913381194463599</v>
      </c>
      <c r="O26" s="5">
        <f t="shared" si="7"/>
        <v>1</v>
      </c>
      <c r="P26" s="5">
        <f t="shared" si="8"/>
        <v>1</v>
      </c>
    </row>
    <row r="27" spans="1:23" ht="15.4" x14ac:dyDescent="0.45">
      <c r="A27" s="34" t="s">
        <v>149</v>
      </c>
      <c r="B27" s="34">
        <v>62.5</v>
      </c>
      <c r="C27" s="34" t="s">
        <v>148</v>
      </c>
      <c r="D27" s="27"/>
      <c r="E27" s="27"/>
      <c r="F27" s="27"/>
      <c r="H27" s="5">
        <f t="shared" si="0"/>
        <v>0</v>
      </c>
      <c r="I27" s="5">
        <f t="shared" si="1"/>
        <v>62.5</v>
      </c>
      <c r="J27" s="5">
        <f t="shared" si="2"/>
        <v>0</v>
      </c>
      <c r="K27" s="5">
        <f t="shared" si="3"/>
        <v>-9.6604912230546347E-2</v>
      </c>
      <c r="L27" s="5">
        <f t="shared" si="4"/>
        <v>-0.64601083473651588</v>
      </c>
      <c r="M27" s="5">
        <f t="shared" si="5"/>
        <v>0.47586753705956436</v>
      </c>
      <c r="N27" s="5">
        <f t="shared" si="6"/>
        <v>0.22644991282713586</v>
      </c>
      <c r="O27" s="5">
        <f t="shared" si="7"/>
        <v>0</v>
      </c>
      <c r="P27" s="5">
        <f t="shared" si="8"/>
        <v>0</v>
      </c>
    </row>
    <row r="28" spans="1:23" ht="15.4" x14ac:dyDescent="0.45">
      <c r="A28" s="34" t="s">
        <v>149</v>
      </c>
      <c r="B28" s="34">
        <v>63.5</v>
      </c>
      <c r="C28" s="34" t="s">
        <v>148</v>
      </c>
      <c r="D28" s="27"/>
      <c r="E28" s="27"/>
      <c r="F28" s="27"/>
      <c r="H28" s="5">
        <f t="shared" si="0"/>
        <v>0</v>
      </c>
      <c r="I28" s="5">
        <f t="shared" si="1"/>
        <v>63.5</v>
      </c>
      <c r="J28" s="5">
        <f t="shared" si="2"/>
        <v>0</v>
      </c>
      <c r="K28" s="5">
        <f t="shared" si="3"/>
        <v>-0.29721317618597176</v>
      </c>
      <c r="L28" s="5">
        <f t="shared" si="4"/>
        <v>-0.55554214760684117</v>
      </c>
      <c r="M28" s="5">
        <f t="shared" si="5"/>
        <v>0.42623888635455431</v>
      </c>
      <c r="N28" s="5">
        <f t="shared" si="6"/>
        <v>0.18167958824077066</v>
      </c>
      <c r="O28" s="5">
        <f t="shared" si="7"/>
        <v>0</v>
      </c>
      <c r="P28" s="5">
        <f t="shared" si="8"/>
        <v>0</v>
      </c>
    </row>
    <row r="29" spans="1:23" ht="15.4" x14ac:dyDescent="0.45">
      <c r="A29" s="34" t="s">
        <v>149</v>
      </c>
      <c r="B29" s="34">
        <v>64.5</v>
      </c>
      <c r="C29" s="34" t="s">
        <v>147</v>
      </c>
      <c r="D29" s="27"/>
      <c r="E29" s="27"/>
      <c r="F29" s="27"/>
      <c r="H29" s="5">
        <f t="shared" si="0"/>
        <v>1</v>
      </c>
      <c r="I29" s="5">
        <f t="shared" si="1"/>
        <v>64.5</v>
      </c>
      <c r="J29" s="5">
        <f t="shared" si="2"/>
        <v>0</v>
      </c>
      <c r="K29" s="5">
        <f t="shared" si="3"/>
        <v>1.7076835912325503</v>
      </c>
      <c r="L29" s="5">
        <f t="shared" si="4"/>
        <v>-1.8742866211658551</v>
      </c>
      <c r="M29" s="5">
        <f t="shared" si="5"/>
        <v>0.84653559393644351</v>
      </c>
      <c r="N29" s="5">
        <f t="shared" si="6"/>
        <v>0.71662251180132719</v>
      </c>
      <c r="O29" s="5">
        <f t="shared" si="7"/>
        <v>1</v>
      </c>
      <c r="P29" s="5">
        <f t="shared" si="8"/>
        <v>1</v>
      </c>
    </row>
    <row r="30" spans="1:23" ht="15.4" x14ac:dyDescent="0.45">
      <c r="A30" s="34" t="s">
        <v>149</v>
      </c>
      <c r="B30" s="34">
        <v>69.5</v>
      </c>
      <c r="C30" s="34" t="s">
        <v>147</v>
      </c>
      <c r="D30" s="27"/>
      <c r="E30" s="27"/>
      <c r="F30" s="27"/>
      <c r="H30" s="5">
        <f t="shared" si="0"/>
        <v>1</v>
      </c>
      <c r="I30" s="5">
        <f t="shared" si="1"/>
        <v>69.5</v>
      </c>
      <c r="J30" s="5">
        <f t="shared" si="2"/>
        <v>0</v>
      </c>
      <c r="K30" s="5">
        <f t="shared" si="3"/>
        <v>0.70464227145542679</v>
      </c>
      <c r="L30" s="5">
        <f t="shared" si="4"/>
        <v>-1.1062903456941813</v>
      </c>
      <c r="M30" s="5">
        <f t="shared" si="5"/>
        <v>0.66921621868060777</v>
      </c>
      <c r="N30" s="5">
        <f t="shared" si="6"/>
        <v>0.44785034734517104</v>
      </c>
      <c r="O30" s="5">
        <f t="shared" si="7"/>
        <v>1</v>
      </c>
      <c r="P30" s="5">
        <f t="shared" si="8"/>
        <v>1</v>
      </c>
    </row>
    <row r="31" spans="1:23" ht="15.4" x14ac:dyDescent="0.45">
      <c r="A31" s="34" t="s">
        <v>149</v>
      </c>
      <c r="B31" s="34">
        <v>70</v>
      </c>
      <c r="C31" s="34" t="s">
        <v>148</v>
      </c>
      <c r="D31" s="27"/>
      <c r="E31" s="27"/>
      <c r="F31" s="27"/>
      <c r="H31" s="5">
        <f t="shared" si="0"/>
        <v>0</v>
      </c>
      <c r="I31" s="5">
        <f t="shared" si="1"/>
        <v>70</v>
      </c>
      <c r="J31" s="5">
        <f t="shared" si="2"/>
        <v>0</v>
      </c>
      <c r="K31" s="5">
        <f t="shared" si="3"/>
        <v>-1.6011668918962307</v>
      </c>
      <c r="L31" s="5">
        <f t="shared" si="4"/>
        <v>-0.18370481963241475</v>
      </c>
      <c r="M31" s="5">
        <f t="shared" si="5"/>
        <v>0.16781858880949474</v>
      </c>
      <c r="N31" s="5">
        <f t="shared" si="6"/>
        <v>2.8163078750010274E-2</v>
      </c>
      <c r="O31" s="5">
        <f t="shared" si="7"/>
        <v>0</v>
      </c>
      <c r="P31" s="5">
        <f t="shared" si="8"/>
        <v>0</v>
      </c>
    </row>
    <row r="32" spans="1:23" ht="15.4" x14ac:dyDescent="0.45">
      <c r="A32" s="34" t="s">
        <v>149</v>
      </c>
      <c r="B32" s="34">
        <v>70</v>
      </c>
      <c r="C32" s="34" t="s">
        <v>148</v>
      </c>
      <c r="D32" s="27"/>
      <c r="E32" s="27"/>
      <c r="F32" s="27"/>
      <c r="H32" s="5">
        <f t="shared" si="0"/>
        <v>0</v>
      </c>
      <c r="I32" s="5">
        <f t="shared" si="1"/>
        <v>70</v>
      </c>
      <c r="J32" s="5">
        <f t="shared" si="2"/>
        <v>0</v>
      </c>
      <c r="K32" s="5">
        <f t="shared" si="3"/>
        <v>-1.6011668918962307</v>
      </c>
      <c r="L32" s="5">
        <f t="shared" si="4"/>
        <v>-0.18370481963241475</v>
      </c>
      <c r="M32" s="5">
        <f t="shared" si="5"/>
        <v>0.16781858880949474</v>
      </c>
      <c r="N32" s="5">
        <f t="shared" si="6"/>
        <v>2.8163078750010274E-2</v>
      </c>
      <c r="O32" s="5">
        <f t="shared" si="7"/>
        <v>0</v>
      </c>
      <c r="P32" s="5">
        <f t="shared" si="8"/>
        <v>0</v>
      </c>
    </row>
    <row r="33" spans="1:16" ht="15.4" x14ac:dyDescent="0.45">
      <c r="A33" s="34" t="s">
        <v>149</v>
      </c>
      <c r="B33" s="34">
        <v>71</v>
      </c>
      <c r="C33" s="34" t="s">
        <v>147</v>
      </c>
      <c r="D33" s="27"/>
      <c r="E33" s="27"/>
      <c r="F33" s="27"/>
      <c r="H33" s="5">
        <f t="shared" si="0"/>
        <v>1</v>
      </c>
      <c r="I33" s="5">
        <f t="shared" si="1"/>
        <v>71</v>
      </c>
      <c r="J33" s="5">
        <f t="shared" si="2"/>
        <v>0</v>
      </c>
      <c r="K33" s="5">
        <f t="shared" si="3"/>
        <v>0.40372987552229134</v>
      </c>
      <c r="L33" s="5">
        <f t="shared" si="4"/>
        <v>-0.91524995368824524</v>
      </c>
      <c r="M33" s="5">
        <f t="shared" si="5"/>
        <v>0.59958347200661066</v>
      </c>
      <c r="N33" s="5">
        <f t="shared" si="6"/>
        <v>0.35950033990350205</v>
      </c>
      <c r="O33" s="5">
        <f t="shared" si="7"/>
        <v>1</v>
      </c>
      <c r="P33" s="5">
        <f t="shared" si="8"/>
        <v>1</v>
      </c>
    </row>
    <row r="34" spans="1:16" ht="15.4" x14ac:dyDescent="0.45">
      <c r="A34" s="34" t="s">
        <v>149</v>
      </c>
      <c r="B34" s="34">
        <v>71.5</v>
      </c>
      <c r="C34" s="34" t="s">
        <v>147</v>
      </c>
      <c r="D34" s="27"/>
      <c r="E34" s="27"/>
      <c r="F34" s="27"/>
      <c r="H34" s="5">
        <f t="shared" si="0"/>
        <v>1</v>
      </c>
      <c r="I34" s="5">
        <f t="shared" si="1"/>
        <v>71.5</v>
      </c>
      <c r="J34" s="5">
        <f t="shared" si="2"/>
        <v>0</v>
      </c>
      <c r="K34" s="5">
        <f t="shared" si="3"/>
        <v>0.30342574354457774</v>
      </c>
      <c r="L34" s="5">
        <f t="shared" si="4"/>
        <v>-0.85632457141470131</v>
      </c>
      <c r="M34" s="5">
        <f t="shared" si="5"/>
        <v>0.57527975396302211</v>
      </c>
      <c r="N34" s="5">
        <f t="shared" si="6"/>
        <v>0.33094679531975524</v>
      </c>
      <c r="O34" s="5">
        <f t="shared" si="7"/>
        <v>1</v>
      </c>
      <c r="P34" s="5">
        <f t="shared" si="8"/>
        <v>1</v>
      </c>
    </row>
    <row r="35" spans="1:16" ht="15.4" x14ac:dyDescent="0.45">
      <c r="A35" s="34" t="s">
        <v>149</v>
      </c>
      <c r="B35" s="34">
        <v>71.5</v>
      </c>
      <c r="C35" s="34" t="s">
        <v>148</v>
      </c>
      <c r="D35" s="27"/>
      <c r="E35" s="27"/>
      <c r="F35" s="27"/>
      <c r="H35" s="5">
        <f t="shared" si="0"/>
        <v>0</v>
      </c>
      <c r="I35" s="5">
        <f t="shared" si="1"/>
        <v>71.5</v>
      </c>
      <c r="J35" s="5">
        <f t="shared" si="2"/>
        <v>0</v>
      </c>
      <c r="K35" s="5">
        <f t="shared" si="3"/>
        <v>-1.902079287829368</v>
      </c>
      <c r="L35" s="5">
        <f t="shared" si="4"/>
        <v>-0.13911646985420897</v>
      </c>
      <c r="M35" s="5">
        <f t="shared" si="5"/>
        <v>0.12987332097116039</v>
      </c>
      <c r="N35" s="5">
        <f t="shared" si="6"/>
        <v>1.6867079500078049E-2</v>
      </c>
      <c r="O35" s="5">
        <f t="shared" si="7"/>
        <v>0</v>
      </c>
      <c r="P35" s="5">
        <f t="shared" si="8"/>
        <v>0</v>
      </c>
    </row>
    <row r="36" spans="1:16" ht="15.4" x14ac:dyDescent="0.45">
      <c r="A36" s="34" t="s">
        <v>149</v>
      </c>
      <c r="B36" s="34">
        <v>72</v>
      </c>
      <c r="C36" s="34" t="s">
        <v>148</v>
      </c>
      <c r="D36" s="27"/>
      <c r="E36" s="27"/>
      <c r="F36" s="27"/>
      <c r="H36" s="5">
        <f t="shared" si="0"/>
        <v>0</v>
      </c>
      <c r="I36" s="5">
        <f t="shared" si="1"/>
        <v>72</v>
      </c>
      <c r="J36" s="5">
        <f t="shared" si="2"/>
        <v>0</v>
      </c>
      <c r="K36" s="5">
        <f t="shared" si="3"/>
        <v>-2.0023834198070798</v>
      </c>
      <c r="L36" s="5">
        <f t="shared" si="4"/>
        <v>-0.12664419847517799</v>
      </c>
      <c r="M36" s="5">
        <f t="shared" si="5"/>
        <v>0.11895290526443991</v>
      </c>
      <c r="N36" s="5">
        <f t="shared" si="6"/>
        <v>1.4149793670850817E-2</v>
      </c>
      <c r="O36" s="5">
        <f t="shared" si="7"/>
        <v>0</v>
      </c>
      <c r="P36" s="5">
        <f t="shared" si="8"/>
        <v>0</v>
      </c>
    </row>
    <row r="37" spans="1:16" ht="15.4" x14ac:dyDescent="0.45">
      <c r="A37" s="34" t="s">
        <v>149</v>
      </c>
      <c r="B37" s="34">
        <v>73</v>
      </c>
      <c r="C37" s="34" t="s">
        <v>148</v>
      </c>
      <c r="D37" s="27"/>
      <c r="E37" s="27"/>
      <c r="F37" s="27"/>
      <c r="H37" s="5">
        <f t="shared" si="0"/>
        <v>0</v>
      </c>
      <c r="I37" s="5">
        <f t="shared" si="1"/>
        <v>73</v>
      </c>
      <c r="J37" s="5">
        <f t="shared" si="2"/>
        <v>0</v>
      </c>
      <c r="K37" s="5">
        <f t="shared" si="3"/>
        <v>-2.2029916837625034</v>
      </c>
      <c r="L37" s="5">
        <f t="shared" si="4"/>
        <v>-0.10478529939361619</v>
      </c>
      <c r="M37" s="5">
        <f t="shared" si="5"/>
        <v>9.9482156440470496E-2</v>
      </c>
      <c r="N37" s="5">
        <f t="shared" si="6"/>
        <v>9.8966994500462452E-3</v>
      </c>
      <c r="O37" s="5">
        <f t="shared" si="7"/>
        <v>0</v>
      </c>
      <c r="P37" s="5">
        <f t="shared" si="8"/>
        <v>0</v>
      </c>
    </row>
    <row r="38" spans="1:16" ht="15.4" x14ac:dyDescent="0.45">
      <c r="A38" s="34" t="s">
        <v>149</v>
      </c>
      <c r="B38" s="34">
        <v>76</v>
      </c>
      <c r="C38" s="34" t="s">
        <v>148</v>
      </c>
      <c r="D38" s="27"/>
      <c r="E38" s="27"/>
      <c r="F38" s="27"/>
      <c r="H38" s="5">
        <f t="shared" si="0"/>
        <v>0</v>
      </c>
      <c r="I38" s="5">
        <f t="shared" si="1"/>
        <v>76</v>
      </c>
      <c r="J38" s="5">
        <f t="shared" si="2"/>
        <v>0</v>
      </c>
      <c r="K38" s="5">
        <f t="shared" si="3"/>
        <v>-2.8048164756287779</v>
      </c>
      <c r="L38" s="5">
        <f t="shared" si="4"/>
        <v>-5.8757351701597689E-2</v>
      </c>
      <c r="M38" s="5">
        <f t="shared" si="5"/>
        <v>5.7064456894789763E-2</v>
      </c>
      <c r="N38" s="5">
        <f t="shared" si="6"/>
        <v>3.256352240697319E-3</v>
      </c>
      <c r="O38" s="5">
        <f t="shared" si="7"/>
        <v>0</v>
      </c>
      <c r="P38" s="5">
        <f t="shared" si="8"/>
        <v>0</v>
      </c>
    </row>
    <row r="39" spans="1:16" ht="15.4" x14ac:dyDescent="0.45">
      <c r="A39" s="34" t="s">
        <v>149</v>
      </c>
      <c r="B39" s="34">
        <v>72.5</v>
      </c>
      <c r="C39" s="34" t="s">
        <v>148</v>
      </c>
      <c r="D39" s="27"/>
      <c r="E39" s="27"/>
      <c r="F39" s="27"/>
      <c r="H39" s="5">
        <f t="shared" si="0"/>
        <v>0</v>
      </c>
      <c r="I39" s="5">
        <f t="shared" si="1"/>
        <v>72.5</v>
      </c>
      <c r="J39" s="5">
        <f t="shared" si="2"/>
        <v>0</v>
      </c>
      <c r="K39" s="5">
        <f t="shared" si="3"/>
        <v>-2.1026875517847916</v>
      </c>
      <c r="L39" s="5">
        <f t="shared" si="4"/>
        <v>-0.1152266705929768</v>
      </c>
      <c r="M39" s="5">
        <f t="shared" si="5"/>
        <v>0.10883587968829839</v>
      </c>
      <c r="N39" s="5">
        <f t="shared" si="6"/>
        <v>1.1845248707525761E-2</v>
      </c>
      <c r="O39" s="5">
        <f t="shared" si="7"/>
        <v>0</v>
      </c>
      <c r="P39" s="5">
        <f t="shared" si="8"/>
        <v>0</v>
      </c>
    </row>
    <row r="40" spans="1:16" ht="15.4" x14ac:dyDescent="0.45">
      <c r="A40" s="34" t="s">
        <v>149</v>
      </c>
      <c r="B40" s="34">
        <v>73</v>
      </c>
      <c r="C40" s="34" t="s">
        <v>148</v>
      </c>
      <c r="D40" s="27"/>
      <c r="E40" s="27"/>
      <c r="F40" s="27"/>
      <c r="H40" s="5">
        <f t="shared" si="0"/>
        <v>0</v>
      </c>
      <c r="I40" s="5">
        <f t="shared" si="1"/>
        <v>73</v>
      </c>
      <c r="J40" s="5">
        <f t="shared" si="2"/>
        <v>0</v>
      </c>
      <c r="K40" s="5">
        <f t="shared" si="3"/>
        <v>-2.2029916837625034</v>
      </c>
      <c r="L40" s="5">
        <f t="shared" si="4"/>
        <v>-0.10478529939361619</v>
      </c>
      <c r="M40" s="5">
        <f t="shared" si="5"/>
        <v>9.9482156440470496E-2</v>
      </c>
      <c r="N40" s="5">
        <f t="shared" si="6"/>
        <v>9.8966994500462452E-3</v>
      </c>
      <c r="O40" s="5">
        <f t="shared" si="7"/>
        <v>0</v>
      </c>
      <c r="P40" s="5">
        <f t="shared" si="8"/>
        <v>0</v>
      </c>
    </row>
    <row r="41" spans="1:16" ht="15.4" x14ac:dyDescent="0.45">
      <c r="A41" s="34" t="s">
        <v>149</v>
      </c>
      <c r="B41" s="34">
        <v>73.5</v>
      </c>
      <c r="C41" s="34" t="s">
        <v>148</v>
      </c>
      <c r="D41" s="27"/>
      <c r="E41" s="27"/>
      <c r="F41" s="27"/>
      <c r="H41" s="5">
        <f t="shared" si="0"/>
        <v>0</v>
      </c>
      <c r="I41" s="5">
        <f t="shared" si="1"/>
        <v>73.5</v>
      </c>
      <c r="J41" s="5">
        <f t="shared" si="2"/>
        <v>0</v>
      </c>
      <c r="K41" s="5">
        <f t="shared" si="3"/>
        <v>-2.3032958157402152</v>
      </c>
      <c r="L41" s="5">
        <f t="shared" si="4"/>
        <v>-9.52455895145458E-2</v>
      </c>
      <c r="M41" s="5">
        <f t="shared" si="5"/>
        <v>9.0850370567475774E-2</v>
      </c>
      <c r="N41" s="5">
        <f t="shared" si="6"/>
        <v>8.2537898322476693E-3</v>
      </c>
      <c r="O41" s="5">
        <f t="shared" si="7"/>
        <v>0</v>
      </c>
      <c r="P41" s="5">
        <f t="shared" si="8"/>
        <v>0</v>
      </c>
    </row>
    <row r="42" spans="1:16" ht="15.4" x14ac:dyDescent="0.45">
      <c r="A42" s="34" t="s">
        <v>149</v>
      </c>
      <c r="B42" s="34">
        <v>74</v>
      </c>
      <c r="C42" s="34" t="s">
        <v>148</v>
      </c>
      <c r="D42" s="27"/>
      <c r="E42" s="27"/>
      <c r="F42" s="27"/>
      <c r="H42" s="5">
        <f t="shared" si="0"/>
        <v>0</v>
      </c>
      <c r="I42" s="5">
        <f t="shared" si="1"/>
        <v>74</v>
      </c>
      <c r="J42" s="5">
        <f t="shared" si="2"/>
        <v>0</v>
      </c>
      <c r="K42" s="5">
        <f t="shared" si="3"/>
        <v>-2.4035999477179288</v>
      </c>
      <c r="L42" s="5">
        <f t="shared" si="4"/>
        <v>-8.6537228419042142E-2</v>
      </c>
      <c r="M42" s="5">
        <f t="shared" si="5"/>
        <v>8.2898594086276395E-2</v>
      </c>
      <c r="N42" s="5">
        <f t="shared" si="6"/>
        <v>6.8721769014812193E-3</v>
      </c>
      <c r="O42" s="5">
        <f t="shared" si="7"/>
        <v>0</v>
      </c>
      <c r="P42" s="5">
        <f t="shared" si="8"/>
        <v>0</v>
      </c>
    </row>
    <row r="43" spans="1:16" ht="15.4" x14ac:dyDescent="0.45">
      <c r="A43" s="34" t="s">
        <v>149</v>
      </c>
      <c r="B43" s="34">
        <v>75</v>
      </c>
      <c r="C43" s="34" t="s">
        <v>148</v>
      </c>
      <c r="D43" s="27"/>
      <c r="E43" s="27"/>
      <c r="F43" s="27"/>
      <c r="H43" s="5">
        <f t="shared" si="0"/>
        <v>0</v>
      </c>
      <c r="I43" s="5">
        <f t="shared" si="1"/>
        <v>75</v>
      </c>
      <c r="J43" s="5">
        <f t="shared" si="2"/>
        <v>0</v>
      </c>
      <c r="K43" s="5">
        <f t="shared" si="3"/>
        <v>-2.6042082116733525</v>
      </c>
      <c r="L43" s="5">
        <f t="shared" si="4"/>
        <v>-7.1354312033810832E-2</v>
      </c>
      <c r="M43" s="5">
        <f t="shared" si="5"/>
        <v>6.8868077570255662E-2</v>
      </c>
      <c r="N43" s="5">
        <f t="shared" si="6"/>
        <v>4.742812108222751E-3</v>
      </c>
      <c r="O43" s="5">
        <f t="shared" si="7"/>
        <v>0</v>
      </c>
      <c r="P43" s="5">
        <f t="shared" si="8"/>
        <v>0</v>
      </c>
    </row>
    <row r="44" spans="1:16" ht="15.4" x14ac:dyDescent="0.45">
      <c r="A44" s="34" t="s">
        <v>149</v>
      </c>
      <c r="B44" s="34">
        <v>77</v>
      </c>
      <c r="C44" s="34" t="s">
        <v>148</v>
      </c>
      <c r="D44" s="27"/>
      <c r="E44" s="27"/>
      <c r="F44" s="27"/>
      <c r="H44" s="5">
        <f t="shared" si="0"/>
        <v>0</v>
      </c>
      <c r="I44" s="5">
        <f t="shared" si="1"/>
        <v>77</v>
      </c>
      <c r="J44" s="5">
        <f t="shared" si="2"/>
        <v>0</v>
      </c>
      <c r="K44" s="5">
        <f t="shared" si="3"/>
        <v>-3.0054247395842015</v>
      </c>
      <c r="L44" s="5">
        <f t="shared" si="4"/>
        <v>-4.8330742200255704E-2</v>
      </c>
      <c r="M44" s="5">
        <f t="shared" si="5"/>
        <v>4.7181402362273618E-2</v>
      </c>
      <c r="N44" s="5">
        <f t="shared" si="6"/>
        <v>2.2260847288707586E-3</v>
      </c>
      <c r="O44" s="5">
        <f t="shared" si="7"/>
        <v>0</v>
      </c>
      <c r="P44" s="5">
        <f t="shared" si="8"/>
        <v>0</v>
      </c>
    </row>
    <row r="45" spans="1:16" ht="15.4" x14ac:dyDescent="0.45">
      <c r="A45" s="34" t="s">
        <v>149</v>
      </c>
      <c r="B45" s="34">
        <v>77</v>
      </c>
      <c r="C45" s="34" t="s">
        <v>148</v>
      </c>
      <c r="D45" s="27"/>
      <c r="E45" s="27"/>
      <c r="F45" s="27"/>
      <c r="H45" s="5">
        <f t="shared" si="0"/>
        <v>0</v>
      </c>
      <c r="I45" s="5">
        <f t="shared" si="1"/>
        <v>77</v>
      </c>
      <c r="J45" s="5">
        <f t="shared" si="2"/>
        <v>0</v>
      </c>
      <c r="K45" s="5">
        <f t="shared" si="3"/>
        <v>-3.0054247395842015</v>
      </c>
      <c r="L45" s="5">
        <f t="shared" si="4"/>
        <v>-4.8330742200255704E-2</v>
      </c>
      <c r="M45" s="5">
        <f t="shared" si="5"/>
        <v>4.7181402362273618E-2</v>
      </c>
      <c r="N45" s="5">
        <f t="shared" si="6"/>
        <v>2.2260847288707586E-3</v>
      </c>
      <c r="O45" s="5">
        <f t="shared" si="7"/>
        <v>0</v>
      </c>
      <c r="P45" s="5">
        <f t="shared" si="8"/>
        <v>0</v>
      </c>
    </row>
    <row r="46" spans="1:16" ht="15.4" x14ac:dyDescent="0.45">
      <c r="A46" s="34" t="s">
        <v>149</v>
      </c>
      <c r="B46" s="34">
        <v>78.5</v>
      </c>
      <c r="C46" s="34" t="s">
        <v>148</v>
      </c>
      <c r="D46" s="27"/>
      <c r="E46" s="27"/>
      <c r="F46" s="27"/>
      <c r="H46" s="5">
        <f t="shared" si="0"/>
        <v>0</v>
      </c>
      <c r="I46" s="5">
        <f t="shared" si="1"/>
        <v>78.5</v>
      </c>
      <c r="J46" s="5">
        <f t="shared" si="2"/>
        <v>0</v>
      </c>
      <c r="K46" s="5">
        <f t="shared" si="3"/>
        <v>-3.3063371355173388</v>
      </c>
      <c r="L46" s="5">
        <f t="shared" si="4"/>
        <v>-3.5994526923791507E-2</v>
      </c>
      <c r="M46" s="5">
        <f t="shared" si="5"/>
        <v>3.5354426952589328E-2</v>
      </c>
      <c r="N46" s="5">
        <f t="shared" si="6"/>
        <v>1.2499355051459747E-3</v>
      </c>
      <c r="O46" s="5">
        <f t="shared" si="7"/>
        <v>0</v>
      </c>
      <c r="P46" s="5">
        <f t="shared" si="8"/>
        <v>0</v>
      </c>
    </row>
    <row r="47" spans="1:16" x14ac:dyDescent="0.45">
      <c r="J47" s="20">
        <f>COUNT(J2:J46)</f>
        <v>45</v>
      </c>
      <c r="M47" s="20">
        <f>COUNT(M2:M46)</f>
        <v>45</v>
      </c>
      <c r="O47" s="20">
        <f>COUNT(O2:O46)</f>
        <v>45</v>
      </c>
    </row>
    <row r="48" spans="1:16" x14ac:dyDescent="0.45">
      <c r="J48" s="20">
        <f>COUNTIF(J2:J46,1)</f>
        <v>24</v>
      </c>
      <c r="M48" s="20">
        <f>COUNTIF(M2:M46,1)</f>
        <v>0</v>
      </c>
      <c r="O48" s="20">
        <f>COUNTIF(O2:O46,1)</f>
        <v>25</v>
      </c>
    </row>
  </sheetData>
  <mergeCells count="6">
    <mergeCell ref="S25:T25"/>
    <mergeCell ref="R19:W19"/>
    <mergeCell ref="R20:T22"/>
    <mergeCell ref="U20:W20"/>
    <mergeCell ref="U21:V21"/>
    <mergeCell ref="W21:W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8"/>
  <sheetViews>
    <sheetView workbookViewId="0">
      <selection activeCell="K20" sqref="K20"/>
    </sheetView>
  </sheetViews>
  <sheetFormatPr defaultRowHeight="14.25" x14ac:dyDescent="0.45"/>
  <cols>
    <col min="1" max="1" width="6.73046875" bestFit="1" customWidth="1"/>
    <col min="3" max="3" width="14.265625" bestFit="1" customWidth="1"/>
    <col min="4" max="4" width="4" customWidth="1"/>
    <col min="5" max="5" width="4.265625" customWidth="1"/>
    <col min="6" max="6" width="3.3984375" customWidth="1"/>
    <col min="7" max="7" width="3.59765625" customWidth="1"/>
    <col min="8" max="8" width="9.86328125" bestFit="1" customWidth="1"/>
    <col min="9" max="9" width="17.3984375" bestFit="1" customWidth="1"/>
    <col min="10" max="10" width="11.86328125" bestFit="1" customWidth="1"/>
    <col min="11" max="11" width="23.3984375" bestFit="1" customWidth="1"/>
    <col min="12" max="12" width="12.73046875" bestFit="1" customWidth="1"/>
    <col min="13" max="14" width="12" bestFit="1" customWidth="1"/>
    <col min="15" max="15" width="11.86328125" bestFit="1" customWidth="1"/>
    <col min="16" max="16" width="11.265625" bestFit="1" customWidth="1"/>
    <col min="17" max="17" width="4.1328125" customWidth="1"/>
    <col min="18" max="18" width="29.265625" bestFit="1" customWidth="1"/>
    <col min="20" max="20" width="12" bestFit="1" customWidth="1"/>
    <col min="23" max="23" width="12.265625" customWidth="1"/>
  </cols>
  <sheetData>
    <row r="1" spans="1:20" ht="22.15" x14ac:dyDescent="0.75">
      <c r="A1" s="33" t="s">
        <v>140</v>
      </c>
      <c r="B1" s="33" t="s">
        <v>141</v>
      </c>
      <c r="C1" s="33" t="s">
        <v>142</v>
      </c>
      <c r="D1" s="23"/>
      <c r="E1" s="23"/>
      <c r="F1" s="23"/>
      <c r="H1" s="22" t="s">
        <v>143</v>
      </c>
      <c r="I1" s="22" t="s">
        <v>144</v>
      </c>
      <c r="J1" s="22" t="s">
        <v>145</v>
      </c>
      <c r="K1" s="22" t="s">
        <v>150</v>
      </c>
      <c r="L1" s="22" t="s">
        <v>123</v>
      </c>
      <c r="M1" s="24" t="s">
        <v>39</v>
      </c>
      <c r="N1" s="24" t="s">
        <v>124</v>
      </c>
      <c r="O1" s="24" t="s">
        <v>125</v>
      </c>
      <c r="P1" s="22" t="s">
        <v>126</v>
      </c>
    </row>
    <row r="2" spans="1:20" ht="15.4" x14ac:dyDescent="0.45">
      <c r="A2" s="34" t="s">
        <v>146</v>
      </c>
      <c r="B2" s="34">
        <v>48.5</v>
      </c>
      <c r="C2" s="34" t="s">
        <v>147</v>
      </c>
      <c r="D2" s="27"/>
      <c r="E2" s="27"/>
      <c r="F2" s="27"/>
      <c r="H2" s="5">
        <f>IF(C2="положително",1,0)</f>
        <v>1</v>
      </c>
      <c r="I2" s="5">
        <f>B2</f>
        <v>48.5</v>
      </c>
      <c r="J2" s="5">
        <f>IF(A2="да",1,0)</f>
        <v>1</v>
      </c>
      <c r="K2" s="5">
        <f>$S$3+$S$4*H2+$S$5*I2</f>
        <v>1.8405703472208923</v>
      </c>
      <c r="L2" s="5">
        <f>-J2*LN(1+EXP(-K2))-(1-J2)*LN(1+EXP(K2))</f>
        <v>-0.14732187727216497</v>
      </c>
      <c r="M2" s="5">
        <f>1/(1+EXP(-($S$3+$S$4*H2+$S$5*I2)))</f>
        <v>0.86301614742177135</v>
      </c>
      <c r="N2" s="5">
        <f>(J2-M2)^2</f>
        <v>1.876457586717388E-2</v>
      </c>
      <c r="O2" s="5">
        <f>IF(M2&gt;0.5,1,0)</f>
        <v>1</v>
      </c>
      <c r="P2" s="5">
        <f>MOD(J2+O2,2)</f>
        <v>0</v>
      </c>
    </row>
    <row r="3" spans="1:20" ht="21" x14ac:dyDescent="0.75">
      <c r="A3" s="34" t="s">
        <v>146</v>
      </c>
      <c r="B3" s="34">
        <v>55.5</v>
      </c>
      <c r="C3" s="34" t="s">
        <v>147</v>
      </c>
      <c r="D3" s="27"/>
      <c r="E3" s="27"/>
      <c r="F3" s="27"/>
      <c r="H3" s="5">
        <f t="shared" ref="H3:H46" si="0">IF(C3="положително",1,0)</f>
        <v>1</v>
      </c>
      <c r="I3" s="5">
        <f t="shared" ref="I3:I46" si="1">B3</f>
        <v>55.5</v>
      </c>
      <c r="J3" s="5">
        <f t="shared" ref="J3:J46" si="2">IF(A3="да",1,0)</f>
        <v>1</v>
      </c>
      <c r="K3" s="5">
        <f t="shared" ref="K3:K46" si="3">$S$3+$S$4*H3+$S$5*I3</f>
        <v>1.6621306517028303</v>
      </c>
      <c r="L3" s="5">
        <f t="shared" ref="L3:L46" si="4">-J3*LN(1+EXP(-K3))-(1-J3)*LN(1+EXP(K3))</f>
        <v>-0.17372999768601363</v>
      </c>
      <c r="M3" s="5">
        <f t="shared" ref="M3:M46" si="5">1/(1+EXP(-($S$3+$S$4*H3+$S$5*I3)))</f>
        <v>0.84052381039733859</v>
      </c>
      <c r="N3" s="5">
        <f t="shared" ref="N3:N46" si="6">(J3-M3)^2</f>
        <v>2.5432655050184012E-2</v>
      </c>
      <c r="O3" s="5">
        <f t="shared" ref="O3:O46" si="7">IF(M3&gt;0.5,1,0)</f>
        <v>1</v>
      </c>
      <c r="P3" s="5">
        <f t="shared" ref="P3:P46" si="8">MOD(J3+O3,2)</f>
        <v>0</v>
      </c>
      <c r="R3" s="30" t="s">
        <v>127</v>
      </c>
      <c r="S3">
        <v>0</v>
      </c>
    </row>
    <row r="4" spans="1:20" ht="21" x14ac:dyDescent="0.75">
      <c r="A4" s="34" t="s">
        <v>146</v>
      </c>
      <c r="B4" s="34">
        <v>57.5</v>
      </c>
      <c r="C4" s="34" t="s">
        <v>147</v>
      </c>
      <c r="D4" s="27"/>
      <c r="E4" s="27"/>
      <c r="F4" s="27"/>
      <c r="H4" s="5">
        <f t="shared" si="0"/>
        <v>1</v>
      </c>
      <c r="I4" s="5">
        <f t="shared" si="1"/>
        <v>57.5</v>
      </c>
      <c r="J4" s="5">
        <f t="shared" si="2"/>
        <v>1</v>
      </c>
      <c r="K4" s="5">
        <f t="shared" si="3"/>
        <v>1.6111478815548124</v>
      </c>
      <c r="L4" s="5">
        <f t="shared" si="4"/>
        <v>-0.18203676491851745</v>
      </c>
      <c r="M4" s="5">
        <f t="shared" si="5"/>
        <v>0.83357069369374448</v>
      </c>
      <c r="N4" s="5">
        <f t="shared" si="6"/>
        <v>2.7698713997581424E-2</v>
      </c>
      <c r="O4" s="5">
        <f t="shared" si="7"/>
        <v>1</v>
      </c>
      <c r="P4" s="5">
        <f t="shared" si="8"/>
        <v>0</v>
      </c>
      <c r="R4" s="30" t="s">
        <v>128</v>
      </c>
      <c r="S4">
        <v>3.0769025233103227</v>
      </c>
    </row>
    <row r="5" spans="1:20" ht="21" x14ac:dyDescent="0.75">
      <c r="A5" s="34" t="s">
        <v>146</v>
      </c>
      <c r="B5" s="34">
        <v>58.5</v>
      </c>
      <c r="C5" s="34" t="s">
        <v>147</v>
      </c>
      <c r="D5" s="27"/>
      <c r="E5" s="27"/>
      <c r="F5" s="27"/>
      <c r="H5" s="5">
        <f t="shared" si="0"/>
        <v>1</v>
      </c>
      <c r="I5" s="5">
        <f t="shared" si="1"/>
        <v>58.5</v>
      </c>
      <c r="J5" s="5">
        <f t="shared" si="2"/>
        <v>1</v>
      </c>
      <c r="K5" s="5">
        <f t="shared" si="3"/>
        <v>1.5856564964808035</v>
      </c>
      <c r="L5" s="5">
        <f t="shared" si="4"/>
        <v>-0.18632460868591016</v>
      </c>
      <c r="M5" s="5">
        <f t="shared" si="5"/>
        <v>0.83000412469988294</v>
      </c>
      <c r="N5" s="5">
        <f t="shared" si="6"/>
        <v>2.8898597619052949E-2</v>
      </c>
      <c r="O5" s="5">
        <f t="shared" si="7"/>
        <v>1</v>
      </c>
      <c r="P5" s="5">
        <f t="shared" si="8"/>
        <v>0</v>
      </c>
      <c r="R5" s="30" t="s">
        <v>129</v>
      </c>
      <c r="S5">
        <v>-2.5491385074008874E-2</v>
      </c>
    </row>
    <row r="6" spans="1:20" ht="18" x14ac:dyDescent="0.55000000000000004">
      <c r="A6" s="34" t="s">
        <v>146</v>
      </c>
      <c r="B6" s="34">
        <v>61</v>
      </c>
      <c r="C6" s="34" t="s">
        <v>147</v>
      </c>
      <c r="D6" s="27"/>
      <c r="E6" s="27"/>
      <c r="F6" s="27"/>
      <c r="H6" s="5">
        <f t="shared" si="0"/>
        <v>1</v>
      </c>
      <c r="I6" s="5">
        <f t="shared" si="1"/>
        <v>61</v>
      </c>
      <c r="J6" s="5">
        <f t="shared" si="2"/>
        <v>1</v>
      </c>
      <c r="K6" s="5">
        <f t="shared" si="3"/>
        <v>1.5219280337957815</v>
      </c>
      <c r="L6" s="5">
        <f t="shared" si="4"/>
        <v>-0.19744873630609525</v>
      </c>
      <c r="M6" s="5">
        <f t="shared" si="5"/>
        <v>0.82082221792812671</v>
      </c>
      <c r="N6" s="5">
        <f t="shared" si="6"/>
        <v>3.2104677588195719E-2</v>
      </c>
      <c r="O6" s="5">
        <f t="shared" si="7"/>
        <v>1</v>
      </c>
      <c r="P6" s="5">
        <f t="shared" si="8"/>
        <v>0</v>
      </c>
      <c r="R6" s="30"/>
    </row>
    <row r="7" spans="1:20" ht="18" x14ac:dyDescent="0.55000000000000004">
      <c r="A7" s="34" t="s">
        <v>146</v>
      </c>
      <c r="B7" s="34">
        <v>61.5</v>
      </c>
      <c r="C7" s="34" t="s">
        <v>147</v>
      </c>
      <c r="D7" s="27"/>
      <c r="E7" s="27"/>
      <c r="F7" s="27"/>
      <c r="H7" s="5">
        <f t="shared" si="0"/>
        <v>1</v>
      </c>
      <c r="I7" s="5">
        <f t="shared" si="1"/>
        <v>61.5</v>
      </c>
      <c r="J7" s="5">
        <f t="shared" si="2"/>
        <v>1</v>
      </c>
      <c r="K7" s="5">
        <f t="shared" si="3"/>
        <v>1.5091823412587768</v>
      </c>
      <c r="L7" s="5">
        <f t="shared" si="4"/>
        <v>-0.19974446002069121</v>
      </c>
      <c r="M7" s="5">
        <f t="shared" si="5"/>
        <v>0.81893999825179797</v>
      </c>
      <c r="N7" s="5">
        <f t="shared" si="6"/>
        <v>3.2782724233058919E-2</v>
      </c>
      <c r="O7" s="5">
        <f t="shared" si="7"/>
        <v>1</v>
      </c>
      <c r="P7" s="5">
        <f t="shared" si="8"/>
        <v>0</v>
      </c>
      <c r="R7" s="30" t="s">
        <v>130</v>
      </c>
      <c r="S7">
        <f>(J48*LN(J48)+(J47-J48)*LN(J47-J48)-J47*LN(J47))</f>
        <v>-31.091548919121777</v>
      </c>
      <c r="T7">
        <f>2*EXP(S7)</f>
        <v>6.2826355333267772E-14</v>
      </c>
    </row>
    <row r="8" spans="1:20" ht="18" x14ac:dyDescent="0.55000000000000004">
      <c r="A8" s="34" t="s">
        <v>146</v>
      </c>
      <c r="B8" s="34">
        <v>61.5</v>
      </c>
      <c r="C8" s="34" t="s">
        <v>147</v>
      </c>
      <c r="D8" s="27"/>
      <c r="E8" s="27"/>
      <c r="F8" s="27"/>
      <c r="H8" s="5">
        <f t="shared" si="0"/>
        <v>1</v>
      </c>
      <c r="I8" s="5">
        <f t="shared" si="1"/>
        <v>61.5</v>
      </c>
      <c r="J8" s="5">
        <f t="shared" si="2"/>
        <v>1</v>
      </c>
      <c r="K8" s="5">
        <f t="shared" si="3"/>
        <v>1.5091823412587768</v>
      </c>
      <c r="L8" s="5">
        <f t="shared" si="4"/>
        <v>-0.19974446002069121</v>
      </c>
      <c r="M8" s="5">
        <f t="shared" si="5"/>
        <v>0.81893999825179797</v>
      </c>
      <c r="N8" s="5">
        <f t="shared" si="6"/>
        <v>3.2782724233058919E-2</v>
      </c>
      <c r="O8" s="5">
        <f t="shared" si="7"/>
        <v>1</v>
      </c>
      <c r="P8" s="5">
        <f t="shared" si="8"/>
        <v>0</v>
      </c>
      <c r="R8" s="30" t="s">
        <v>131</v>
      </c>
      <c r="S8">
        <f>SUM(L2:L46)</f>
        <v>-20.341948941608688</v>
      </c>
      <c r="T8">
        <f>2*EXP(S8)</f>
        <v>2.928423067411921E-9</v>
      </c>
    </row>
    <row r="9" spans="1:20" ht="15.4" x14ac:dyDescent="0.45">
      <c r="A9" s="34" t="s">
        <v>146</v>
      </c>
      <c r="B9" s="34">
        <v>62</v>
      </c>
      <c r="C9" s="34" t="s">
        <v>147</v>
      </c>
      <c r="D9" s="27"/>
      <c r="E9" s="27"/>
      <c r="F9" s="27"/>
      <c r="H9" s="5">
        <f t="shared" si="0"/>
        <v>1</v>
      </c>
      <c r="I9" s="5">
        <f t="shared" si="1"/>
        <v>62</v>
      </c>
      <c r="J9" s="5">
        <f t="shared" si="2"/>
        <v>1</v>
      </c>
      <c r="K9" s="5">
        <f t="shared" si="3"/>
        <v>1.4964366487217724</v>
      </c>
      <c r="L9" s="5">
        <f t="shared" si="4"/>
        <v>-0.20206427181212183</v>
      </c>
      <c r="M9" s="5">
        <f t="shared" si="5"/>
        <v>0.81704241345816087</v>
      </c>
      <c r="N9" s="5">
        <f t="shared" si="6"/>
        <v>3.3473478473214559E-2</v>
      </c>
      <c r="O9" s="5">
        <f t="shared" si="7"/>
        <v>1</v>
      </c>
      <c r="P9" s="5">
        <f t="shared" si="8"/>
        <v>0</v>
      </c>
    </row>
    <row r="10" spans="1:20" ht="18" x14ac:dyDescent="0.55000000000000004">
      <c r="A10" s="34" t="s">
        <v>146</v>
      </c>
      <c r="B10" s="34">
        <v>62</v>
      </c>
      <c r="C10" s="34" t="s">
        <v>147</v>
      </c>
      <c r="D10" s="27"/>
      <c r="E10" s="27"/>
      <c r="F10" s="27"/>
      <c r="H10" s="5">
        <f t="shared" si="0"/>
        <v>1</v>
      </c>
      <c r="I10" s="5">
        <f t="shared" si="1"/>
        <v>62</v>
      </c>
      <c r="J10" s="5">
        <f t="shared" si="2"/>
        <v>1</v>
      </c>
      <c r="K10" s="5">
        <f t="shared" si="3"/>
        <v>1.4964366487217724</v>
      </c>
      <c r="L10" s="5">
        <f t="shared" si="4"/>
        <v>-0.20206427181212183</v>
      </c>
      <c r="M10" s="5">
        <f t="shared" si="5"/>
        <v>0.81704241345816087</v>
      </c>
      <c r="N10" s="5">
        <f t="shared" si="6"/>
        <v>3.3473478473214559E-2</v>
      </c>
      <c r="O10" s="5">
        <f t="shared" si="7"/>
        <v>1</v>
      </c>
      <c r="P10" s="5">
        <f t="shared" si="8"/>
        <v>0</v>
      </c>
      <c r="R10" s="30" t="str">
        <f>"-2Max(log(Likelyhood))"</f>
        <v>-2Max(log(Likelyhood))</v>
      </c>
      <c r="S10">
        <f>-2*S8</f>
        <v>40.683897883217377</v>
      </c>
    </row>
    <row r="11" spans="1:20" ht="15.4" x14ac:dyDescent="0.45">
      <c r="A11" s="34" t="s">
        <v>146</v>
      </c>
      <c r="B11" s="34">
        <v>62</v>
      </c>
      <c r="C11" s="34" t="s">
        <v>147</v>
      </c>
      <c r="D11" s="27"/>
      <c r="E11" s="27"/>
      <c r="F11" s="27"/>
      <c r="H11" s="5">
        <f t="shared" si="0"/>
        <v>1</v>
      </c>
      <c r="I11" s="5">
        <f t="shared" si="1"/>
        <v>62</v>
      </c>
      <c r="J11" s="5">
        <f t="shared" si="2"/>
        <v>1</v>
      </c>
      <c r="K11" s="5">
        <f t="shared" si="3"/>
        <v>1.4964366487217724</v>
      </c>
      <c r="L11" s="5">
        <f t="shared" si="4"/>
        <v>-0.20206427181212183</v>
      </c>
      <c r="M11" s="5">
        <f t="shared" si="5"/>
        <v>0.81704241345816087</v>
      </c>
      <c r="N11" s="5">
        <f t="shared" si="6"/>
        <v>3.3473478473214559E-2</v>
      </c>
      <c r="O11" s="5">
        <f t="shared" si="7"/>
        <v>1</v>
      </c>
      <c r="P11" s="5">
        <f t="shared" si="8"/>
        <v>0</v>
      </c>
    </row>
    <row r="12" spans="1:20" ht="18" x14ac:dyDescent="0.55000000000000004">
      <c r="A12" s="34" t="s">
        <v>146</v>
      </c>
      <c r="B12" s="34">
        <v>62.5</v>
      </c>
      <c r="C12" s="34" t="s">
        <v>147</v>
      </c>
      <c r="D12" s="27"/>
      <c r="E12" s="27"/>
      <c r="F12" s="27"/>
      <c r="H12" s="5">
        <f t="shared" si="0"/>
        <v>1</v>
      </c>
      <c r="I12" s="5">
        <f t="shared" si="1"/>
        <v>62.5</v>
      </c>
      <c r="J12" s="5">
        <f t="shared" si="2"/>
        <v>1</v>
      </c>
      <c r="K12" s="5">
        <f t="shared" si="3"/>
        <v>1.483690956184768</v>
      </c>
      <c r="L12" s="5">
        <f t="shared" si="4"/>
        <v>-0.20440836773115495</v>
      </c>
      <c r="M12" s="5">
        <f t="shared" si="5"/>
        <v>0.8151294306546405</v>
      </c>
      <c r="N12" s="5">
        <f t="shared" si="6"/>
        <v>3.4177127410077376E-2</v>
      </c>
      <c r="O12" s="5">
        <f t="shared" si="7"/>
        <v>1</v>
      </c>
      <c r="P12" s="5">
        <f t="shared" si="8"/>
        <v>0</v>
      </c>
      <c r="R12" s="30" t="s">
        <v>132</v>
      </c>
      <c r="S12">
        <f>1-((T7/T8)^2)^(1/J47)</f>
        <v>0.37982897921285219</v>
      </c>
    </row>
    <row r="13" spans="1:20" ht="18" x14ac:dyDescent="0.55000000000000004">
      <c r="A13" s="34" t="s">
        <v>146</v>
      </c>
      <c r="B13" s="34">
        <v>63</v>
      </c>
      <c r="C13" s="34" t="s">
        <v>147</v>
      </c>
      <c r="D13" s="27"/>
      <c r="E13" s="27"/>
      <c r="F13" s="27"/>
      <c r="H13" s="5">
        <f t="shared" si="0"/>
        <v>1</v>
      </c>
      <c r="I13" s="5">
        <f t="shared" si="1"/>
        <v>63</v>
      </c>
      <c r="J13" s="5">
        <f t="shared" si="2"/>
        <v>1</v>
      </c>
      <c r="K13" s="5">
        <f t="shared" si="3"/>
        <v>1.4709452636477636</v>
      </c>
      <c r="L13" s="5">
        <f t="shared" si="4"/>
        <v>-0.20677694423518564</v>
      </c>
      <c r="M13" s="5">
        <f t="shared" si="5"/>
        <v>0.81320101893435071</v>
      </c>
      <c r="N13" s="5">
        <f t="shared" si="6"/>
        <v>3.4893859327164801E-2</v>
      </c>
      <c r="O13" s="5">
        <f t="shared" si="7"/>
        <v>1</v>
      </c>
      <c r="P13" s="5">
        <f t="shared" si="8"/>
        <v>0</v>
      </c>
      <c r="R13" s="30" t="s">
        <v>133</v>
      </c>
      <c r="S13">
        <f>S12/(1-((-2*T7)^2)^(1/J47))</f>
        <v>0.51823570369337135</v>
      </c>
    </row>
    <row r="14" spans="1:20" ht="18" x14ac:dyDescent="0.55000000000000004">
      <c r="A14" s="34" t="s">
        <v>146</v>
      </c>
      <c r="B14" s="34">
        <v>63.5</v>
      </c>
      <c r="C14" s="34" t="s">
        <v>147</v>
      </c>
      <c r="D14" s="27"/>
      <c r="E14" s="27"/>
      <c r="F14" s="27"/>
      <c r="H14" s="5">
        <f t="shared" si="0"/>
        <v>1</v>
      </c>
      <c r="I14" s="5">
        <f t="shared" si="1"/>
        <v>63.5</v>
      </c>
      <c r="J14" s="5">
        <f t="shared" si="2"/>
        <v>1</v>
      </c>
      <c r="K14" s="5">
        <f t="shared" si="3"/>
        <v>1.4581995711107592</v>
      </c>
      <c r="L14" s="5">
        <f t="shared" si="4"/>
        <v>-0.2091701981626698</v>
      </c>
      <c r="M14" s="5">
        <f t="shared" si="5"/>
        <v>0.81125714941645033</v>
      </c>
      <c r="N14" s="5">
        <f t="shared" si="6"/>
        <v>3.5623863646404158E-2</v>
      </c>
      <c r="O14" s="5">
        <f t="shared" si="7"/>
        <v>1</v>
      </c>
      <c r="P14" s="5">
        <f t="shared" si="8"/>
        <v>0</v>
      </c>
      <c r="R14" s="30"/>
    </row>
    <row r="15" spans="1:20" ht="18" x14ac:dyDescent="0.55000000000000004">
      <c r="A15" s="34" t="s">
        <v>146</v>
      </c>
      <c r="B15" s="34">
        <v>65</v>
      </c>
      <c r="C15" s="34" t="s">
        <v>147</v>
      </c>
      <c r="D15" s="27"/>
      <c r="E15" s="27"/>
      <c r="F15" s="27"/>
      <c r="H15" s="5">
        <f t="shared" si="0"/>
        <v>1</v>
      </c>
      <c r="I15" s="5">
        <f t="shared" si="1"/>
        <v>65</v>
      </c>
      <c r="J15" s="5">
        <f t="shared" si="2"/>
        <v>1</v>
      </c>
      <c r="K15" s="5">
        <f t="shared" si="3"/>
        <v>1.4199624934997459</v>
      </c>
      <c r="L15" s="5">
        <f t="shared" si="4"/>
        <v>-0.21649999803503678</v>
      </c>
      <c r="M15" s="5">
        <f t="shared" si="5"/>
        <v>0.80533253650512038</v>
      </c>
      <c r="N15" s="5">
        <f t="shared" si="6"/>
        <v>3.7895421343530293E-2</v>
      </c>
      <c r="O15" s="5">
        <f t="shared" si="7"/>
        <v>1</v>
      </c>
      <c r="P15" s="5">
        <f t="shared" si="8"/>
        <v>0</v>
      </c>
      <c r="R15" s="30"/>
    </row>
    <row r="16" spans="1:20" ht="18" x14ac:dyDescent="0.55000000000000004">
      <c r="A16" s="34" t="s">
        <v>146</v>
      </c>
      <c r="B16" s="34">
        <v>65</v>
      </c>
      <c r="C16" s="34" t="s">
        <v>147</v>
      </c>
      <c r="D16" s="27"/>
      <c r="E16" s="27"/>
      <c r="F16" s="27"/>
      <c r="H16" s="5">
        <f t="shared" si="0"/>
        <v>1</v>
      </c>
      <c r="I16" s="5">
        <f t="shared" si="1"/>
        <v>65</v>
      </c>
      <c r="J16" s="5">
        <f t="shared" si="2"/>
        <v>1</v>
      </c>
      <c r="K16" s="5">
        <f t="shared" si="3"/>
        <v>1.4199624934997459</v>
      </c>
      <c r="L16" s="5">
        <f t="shared" si="4"/>
        <v>-0.21649999803503678</v>
      </c>
      <c r="M16" s="5">
        <f t="shared" si="5"/>
        <v>0.80533253650512038</v>
      </c>
      <c r="N16" s="5">
        <f t="shared" si="6"/>
        <v>3.7895421343530293E-2</v>
      </c>
      <c r="O16" s="5">
        <f t="shared" si="7"/>
        <v>1</v>
      </c>
      <c r="P16" s="5">
        <f t="shared" si="8"/>
        <v>0</v>
      </c>
      <c r="R16" s="30"/>
    </row>
    <row r="17" spans="1:23" ht="18" x14ac:dyDescent="0.55000000000000004">
      <c r="A17" s="34" t="s">
        <v>146</v>
      </c>
      <c r="B17" s="34">
        <v>66.5</v>
      </c>
      <c r="C17" s="34" t="s">
        <v>148</v>
      </c>
      <c r="D17" s="27"/>
      <c r="E17" s="27"/>
      <c r="F17" s="27"/>
      <c r="H17" s="5">
        <f t="shared" si="0"/>
        <v>0</v>
      </c>
      <c r="I17" s="5">
        <f t="shared" si="1"/>
        <v>66.5</v>
      </c>
      <c r="J17" s="5">
        <f t="shared" si="2"/>
        <v>1</v>
      </c>
      <c r="K17" s="5">
        <f t="shared" si="3"/>
        <v>-1.69517710742159</v>
      </c>
      <c r="L17" s="5">
        <f t="shared" si="4"/>
        <v>-1.8637096268405904</v>
      </c>
      <c r="M17" s="5">
        <f t="shared" si="5"/>
        <v>0.1550962128080873</v>
      </c>
      <c r="N17" s="5">
        <f t="shared" si="6"/>
        <v>0.71386240961123693</v>
      </c>
      <c r="O17" s="5">
        <f t="shared" si="7"/>
        <v>0</v>
      </c>
      <c r="P17" s="5">
        <f t="shared" si="8"/>
        <v>1</v>
      </c>
      <c r="R17" s="30"/>
    </row>
    <row r="18" spans="1:23" ht="15.4" x14ac:dyDescent="0.45">
      <c r="A18" s="34" t="s">
        <v>146</v>
      </c>
      <c r="B18" s="34">
        <v>66.5</v>
      </c>
      <c r="C18" s="34" t="s">
        <v>148</v>
      </c>
      <c r="D18" s="27"/>
      <c r="E18" s="27"/>
      <c r="F18" s="27"/>
      <c r="H18" s="5">
        <f t="shared" si="0"/>
        <v>0</v>
      </c>
      <c r="I18" s="5">
        <f t="shared" si="1"/>
        <v>66.5</v>
      </c>
      <c r="J18" s="5">
        <f t="shared" si="2"/>
        <v>1</v>
      </c>
      <c r="K18" s="5">
        <f t="shared" si="3"/>
        <v>-1.69517710742159</v>
      </c>
      <c r="L18" s="5">
        <f t="shared" si="4"/>
        <v>-1.8637096268405904</v>
      </c>
      <c r="M18" s="5">
        <f t="shared" si="5"/>
        <v>0.1550962128080873</v>
      </c>
      <c r="N18" s="5">
        <f t="shared" si="6"/>
        <v>0.71386240961123693</v>
      </c>
      <c r="O18" s="5">
        <f t="shared" si="7"/>
        <v>0</v>
      </c>
      <c r="P18" s="5">
        <f t="shared" si="8"/>
        <v>1</v>
      </c>
    </row>
    <row r="19" spans="1:23" ht="15.4" x14ac:dyDescent="0.45">
      <c r="A19" s="34" t="s">
        <v>146</v>
      </c>
      <c r="B19" s="34">
        <v>66.5</v>
      </c>
      <c r="C19" s="34" t="s">
        <v>147</v>
      </c>
      <c r="D19" s="27"/>
      <c r="E19" s="27"/>
      <c r="F19" s="27"/>
      <c r="H19" s="5">
        <f t="shared" si="0"/>
        <v>1</v>
      </c>
      <c r="I19" s="5">
        <f t="shared" si="1"/>
        <v>66.5</v>
      </c>
      <c r="J19" s="5">
        <f t="shared" si="2"/>
        <v>1</v>
      </c>
      <c r="K19" s="5">
        <f t="shared" si="3"/>
        <v>1.3817254158887327</v>
      </c>
      <c r="L19" s="5">
        <f t="shared" si="4"/>
        <v>-0.2240590119074449</v>
      </c>
      <c r="M19" s="5">
        <f t="shared" si="5"/>
        <v>0.79926796665037858</v>
      </c>
      <c r="N19" s="5">
        <f t="shared" si="6"/>
        <v>4.0293349212673524E-2</v>
      </c>
      <c r="O19" s="5">
        <f t="shared" si="7"/>
        <v>1</v>
      </c>
      <c r="P19" s="5">
        <f t="shared" si="8"/>
        <v>0</v>
      </c>
      <c r="R19" s="40" t="s">
        <v>134</v>
      </c>
      <c r="S19" s="40"/>
      <c r="T19" s="40"/>
      <c r="U19" s="40"/>
      <c r="V19" s="40"/>
      <c r="W19" s="40"/>
    </row>
    <row r="20" spans="1:23" ht="15.4" x14ac:dyDescent="0.45">
      <c r="A20" s="34" t="s">
        <v>146</v>
      </c>
      <c r="B20" s="34">
        <v>68.5</v>
      </c>
      <c r="C20" s="34" t="s">
        <v>147</v>
      </c>
      <c r="D20" s="27"/>
      <c r="E20" s="27"/>
      <c r="F20" s="27"/>
      <c r="H20" s="5">
        <f t="shared" si="0"/>
        <v>1</v>
      </c>
      <c r="I20" s="5">
        <f t="shared" si="1"/>
        <v>68.5</v>
      </c>
      <c r="J20" s="5">
        <f t="shared" si="2"/>
        <v>1</v>
      </c>
      <c r="K20" s="5">
        <f t="shared" si="3"/>
        <v>1.3307426457407148</v>
      </c>
      <c r="L20" s="5">
        <f t="shared" si="4"/>
        <v>-0.23450351889737397</v>
      </c>
      <c r="M20" s="5">
        <f t="shared" si="5"/>
        <v>0.79096345056727213</v>
      </c>
      <c r="N20" s="5">
        <f t="shared" si="6"/>
        <v>4.3696278998741282E-2</v>
      </c>
      <c r="O20" s="5">
        <f t="shared" si="7"/>
        <v>1</v>
      </c>
      <c r="P20" s="5">
        <f t="shared" si="8"/>
        <v>0</v>
      </c>
      <c r="R20" s="41"/>
      <c r="S20" s="42"/>
      <c r="T20" s="43"/>
      <c r="U20" s="38" t="s">
        <v>135</v>
      </c>
      <c r="V20" s="50"/>
      <c r="W20" s="39"/>
    </row>
    <row r="21" spans="1:23" ht="15.4" x14ac:dyDescent="0.45">
      <c r="A21" s="34" t="s">
        <v>146</v>
      </c>
      <c r="B21" s="34">
        <v>69</v>
      </c>
      <c r="C21" s="34" t="s">
        <v>148</v>
      </c>
      <c r="D21" s="27"/>
      <c r="E21" s="27"/>
      <c r="F21" s="27"/>
      <c r="H21" s="5">
        <f t="shared" si="0"/>
        <v>0</v>
      </c>
      <c r="I21" s="5">
        <f t="shared" si="1"/>
        <v>69</v>
      </c>
      <c r="J21" s="5">
        <f t="shared" si="2"/>
        <v>1</v>
      </c>
      <c r="K21" s="5">
        <f t="shared" si="3"/>
        <v>-1.7589055701066123</v>
      </c>
      <c r="L21" s="5">
        <f t="shared" si="4"/>
        <v>-1.917816267003096</v>
      </c>
      <c r="M21" s="5">
        <f t="shared" si="5"/>
        <v>0.1469274624072813</v>
      </c>
      <c r="N21" s="5">
        <f t="shared" si="6"/>
        <v>0.7277327543948805</v>
      </c>
      <c r="O21" s="5">
        <f t="shared" si="7"/>
        <v>0</v>
      </c>
      <c r="P21" s="5">
        <f t="shared" si="8"/>
        <v>1</v>
      </c>
      <c r="R21" s="44"/>
      <c r="S21" s="45"/>
      <c r="T21" s="46"/>
      <c r="U21" s="38" t="s">
        <v>136</v>
      </c>
      <c r="V21" s="39"/>
      <c r="W21" s="51" t="s">
        <v>137</v>
      </c>
    </row>
    <row r="22" spans="1:23" ht="15.4" x14ac:dyDescent="0.45">
      <c r="A22" s="34" t="s">
        <v>146</v>
      </c>
      <c r="B22" s="34">
        <v>71</v>
      </c>
      <c r="C22" s="34" t="s">
        <v>147</v>
      </c>
      <c r="D22" s="27"/>
      <c r="E22" s="27"/>
      <c r="F22" s="27"/>
      <c r="H22" s="5">
        <f t="shared" si="0"/>
        <v>1</v>
      </c>
      <c r="I22" s="5">
        <f t="shared" si="1"/>
        <v>71</v>
      </c>
      <c r="J22" s="5">
        <f t="shared" si="2"/>
        <v>1</v>
      </c>
      <c r="K22" s="5">
        <f t="shared" si="3"/>
        <v>1.2670141830556927</v>
      </c>
      <c r="L22" s="5">
        <f t="shared" si="4"/>
        <v>-0.24816499698342565</v>
      </c>
      <c r="M22" s="5">
        <f t="shared" si="5"/>
        <v>0.78023119686308429</v>
      </c>
      <c r="N22" s="5">
        <f t="shared" si="6"/>
        <v>4.8298326832232411E-2</v>
      </c>
      <c r="O22" s="5">
        <f t="shared" si="7"/>
        <v>1</v>
      </c>
      <c r="P22" s="5">
        <f t="shared" si="8"/>
        <v>0</v>
      </c>
      <c r="R22" s="47"/>
      <c r="S22" s="48"/>
      <c r="T22" s="49"/>
      <c r="U22" s="31">
        <v>0</v>
      </c>
      <c r="V22" s="31">
        <v>1</v>
      </c>
      <c r="W22" s="52"/>
    </row>
    <row r="23" spans="1:23" ht="15.4" x14ac:dyDescent="0.45">
      <c r="A23" s="34" t="s">
        <v>146</v>
      </c>
      <c r="B23" s="34">
        <v>71</v>
      </c>
      <c r="C23" s="34" t="s">
        <v>147</v>
      </c>
      <c r="D23" s="27"/>
      <c r="E23" s="27"/>
      <c r="F23" s="27"/>
      <c r="H23" s="5">
        <f t="shared" si="0"/>
        <v>1</v>
      </c>
      <c r="I23" s="5">
        <f t="shared" si="1"/>
        <v>71</v>
      </c>
      <c r="J23" s="5">
        <f t="shared" si="2"/>
        <v>1</v>
      </c>
      <c r="K23" s="5">
        <f t="shared" si="3"/>
        <v>1.2670141830556927</v>
      </c>
      <c r="L23" s="5">
        <f t="shared" si="4"/>
        <v>-0.24816499698342565</v>
      </c>
      <c r="M23" s="5">
        <f t="shared" si="5"/>
        <v>0.78023119686308429</v>
      </c>
      <c r="N23" s="5">
        <f t="shared" si="6"/>
        <v>4.8298326832232411E-2</v>
      </c>
      <c r="O23" s="5">
        <f t="shared" si="7"/>
        <v>1</v>
      </c>
      <c r="P23" s="5">
        <f t="shared" si="8"/>
        <v>0</v>
      </c>
      <c r="R23" s="5" t="s">
        <v>138</v>
      </c>
      <c r="S23" s="5" t="s">
        <v>136</v>
      </c>
      <c r="T23" s="21">
        <v>0</v>
      </c>
      <c r="U23" s="5">
        <f>O47-V23-V24-U24</f>
        <v>16</v>
      </c>
      <c r="V23" s="5">
        <f>O48-V24</f>
        <v>5</v>
      </c>
      <c r="W23" s="32">
        <f>U23/(U23+V23)</f>
        <v>0.76190476190476186</v>
      </c>
    </row>
    <row r="24" spans="1:23" ht="15.4" x14ac:dyDescent="0.45">
      <c r="A24" s="34" t="s">
        <v>146</v>
      </c>
      <c r="B24" s="34">
        <v>71</v>
      </c>
      <c r="C24" s="34" t="s">
        <v>147</v>
      </c>
      <c r="D24" s="27"/>
      <c r="E24" s="27"/>
      <c r="F24" s="27"/>
      <c r="H24" s="5">
        <f t="shared" si="0"/>
        <v>1</v>
      </c>
      <c r="I24" s="5">
        <f t="shared" si="1"/>
        <v>71</v>
      </c>
      <c r="J24" s="5">
        <f t="shared" si="2"/>
        <v>1</v>
      </c>
      <c r="K24" s="5">
        <f t="shared" si="3"/>
        <v>1.2670141830556927</v>
      </c>
      <c r="L24" s="5">
        <f t="shared" si="4"/>
        <v>-0.24816499698342565</v>
      </c>
      <c r="M24" s="5">
        <f t="shared" si="5"/>
        <v>0.78023119686308429</v>
      </c>
      <c r="N24" s="5">
        <f t="shared" si="6"/>
        <v>4.8298326832232411E-2</v>
      </c>
      <c r="O24" s="5">
        <f t="shared" si="7"/>
        <v>1</v>
      </c>
      <c r="P24" s="5">
        <f t="shared" si="8"/>
        <v>0</v>
      </c>
      <c r="R24" s="5"/>
      <c r="S24" s="5"/>
      <c r="T24" s="21">
        <v>1</v>
      </c>
      <c r="U24" s="5">
        <f>J48-V24</f>
        <v>3</v>
      </c>
      <c r="V24" s="5">
        <f t="array" ref="V24">MMULT(TRANSPOSE(J2:J46),O2:O46)</f>
        <v>21</v>
      </c>
      <c r="W24" s="32">
        <f>V24/(U24+V24)</f>
        <v>0.875</v>
      </c>
    </row>
    <row r="25" spans="1:23" ht="15.4" x14ac:dyDescent="0.45">
      <c r="A25" s="34" t="s">
        <v>146</v>
      </c>
      <c r="B25" s="34">
        <v>73.5</v>
      </c>
      <c r="C25" s="34" t="s">
        <v>147</v>
      </c>
      <c r="D25" s="27"/>
      <c r="E25" s="27"/>
      <c r="F25" s="27"/>
      <c r="H25" s="5">
        <f t="shared" si="0"/>
        <v>1</v>
      </c>
      <c r="I25" s="5">
        <f t="shared" si="1"/>
        <v>73.5</v>
      </c>
      <c r="J25" s="5">
        <f t="shared" si="2"/>
        <v>1</v>
      </c>
      <c r="K25" s="5">
        <f t="shared" si="3"/>
        <v>1.2032857203706704</v>
      </c>
      <c r="L25" s="5">
        <f t="shared" si="4"/>
        <v>-0.26252286420946763</v>
      </c>
      <c r="M25" s="5">
        <f t="shared" si="5"/>
        <v>0.76910877910330588</v>
      </c>
      <c r="N25" s="5">
        <f t="shared" si="6"/>
        <v>5.3310755887165995E-2</v>
      </c>
      <c r="O25" s="5">
        <f t="shared" si="7"/>
        <v>1</v>
      </c>
      <c r="P25" s="5">
        <f t="shared" si="8"/>
        <v>0</v>
      </c>
      <c r="R25" s="5"/>
      <c r="S25" s="38" t="s">
        <v>139</v>
      </c>
      <c r="T25" s="39"/>
      <c r="U25" s="5"/>
      <c r="V25" s="5"/>
      <c r="W25" s="32">
        <f>(V24+U23)/SUM(U23:V24)</f>
        <v>0.82222222222222219</v>
      </c>
    </row>
    <row r="26" spans="1:23" ht="15.4" x14ac:dyDescent="0.45">
      <c r="A26" s="34" t="s">
        <v>149</v>
      </c>
      <c r="B26" s="34">
        <v>61.1</v>
      </c>
      <c r="C26" s="34" t="s">
        <v>147</v>
      </c>
      <c r="D26" s="27"/>
      <c r="E26" s="27"/>
      <c r="F26" s="27"/>
      <c r="H26" s="5">
        <f t="shared" si="0"/>
        <v>1</v>
      </c>
      <c r="I26" s="5">
        <f t="shared" si="1"/>
        <v>61.1</v>
      </c>
      <c r="J26" s="5">
        <f t="shared" si="2"/>
        <v>0</v>
      </c>
      <c r="K26" s="5">
        <f t="shared" si="3"/>
        <v>1.5193788952883804</v>
      </c>
      <c r="L26" s="5">
        <f t="shared" si="4"/>
        <v>-1.7172848586873799</v>
      </c>
      <c r="M26" s="5">
        <f t="shared" si="5"/>
        <v>0.82044700155771411</v>
      </c>
      <c r="N26" s="5">
        <f t="shared" si="6"/>
        <v>0.67313328236504377</v>
      </c>
      <c r="O26" s="5">
        <f t="shared" si="7"/>
        <v>1</v>
      </c>
      <c r="P26" s="5">
        <f t="shared" si="8"/>
        <v>1</v>
      </c>
    </row>
    <row r="27" spans="1:23" ht="15.4" x14ac:dyDescent="0.45">
      <c r="A27" s="34" t="s">
        <v>149</v>
      </c>
      <c r="B27" s="34">
        <v>62.5</v>
      </c>
      <c r="C27" s="34" t="s">
        <v>148</v>
      </c>
      <c r="D27" s="27"/>
      <c r="E27" s="27"/>
      <c r="F27" s="27"/>
      <c r="H27" s="5">
        <f t="shared" si="0"/>
        <v>0</v>
      </c>
      <c r="I27" s="5">
        <f t="shared" si="1"/>
        <v>62.5</v>
      </c>
      <c r="J27" s="5">
        <f t="shared" si="2"/>
        <v>0</v>
      </c>
      <c r="K27" s="5">
        <f t="shared" si="3"/>
        <v>-1.5932115671255547</v>
      </c>
      <c r="L27" s="5">
        <f t="shared" si="4"/>
        <v>-0.1850442980007542</v>
      </c>
      <c r="M27" s="5">
        <f t="shared" si="5"/>
        <v>0.16893253159063593</v>
      </c>
      <c r="N27" s="5">
        <f t="shared" si="6"/>
        <v>2.8538200229621204E-2</v>
      </c>
      <c r="O27" s="5">
        <f t="shared" si="7"/>
        <v>0</v>
      </c>
      <c r="P27" s="5">
        <f t="shared" si="8"/>
        <v>0</v>
      </c>
    </row>
    <row r="28" spans="1:23" ht="15.4" x14ac:dyDescent="0.45">
      <c r="A28" s="34" t="s">
        <v>149</v>
      </c>
      <c r="B28" s="34">
        <v>63.5</v>
      </c>
      <c r="C28" s="34" t="s">
        <v>148</v>
      </c>
      <c r="D28" s="27"/>
      <c r="E28" s="27"/>
      <c r="F28" s="27"/>
      <c r="H28" s="5">
        <f t="shared" si="0"/>
        <v>0</v>
      </c>
      <c r="I28" s="5">
        <f t="shared" si="1"/>
        <v>63.5</v>
      </c>
      <c r="J28" s="5">
        <f t="shared" si="2"/>
        <v>0</v>
      </c>
      <c r="K28" s="5">
        <f t="shared" si="3"/>
        <v>-1.6187029521995635</v>
      </c>
      <c r="L28" s="5">
        <f t="shared" si="4"/>
        <v>-0.18078333241130382</v>
      </c>
      <c r="M28" s="5">
        <f t="shared" si="5"/>
        <v>0.16538382661948559</v>
      </c>
      <c r="N28" s="5">
        <f t="shared" si="6"/>
        <v>2.7351810107304069E-2</v>
      </c>
      <c r="O28" s="5">
        <f t="shared" si="7"/>
        <v>0</v>
      </c>
      <c r="P28" s="5">
        <f t="shared" si="8"/>
        <v>0</v>
      </c>
    </row>
    <row r="29" spans="1:23" ht="15.4" x14ac:dyDescent="0.45">
      <c r="A29" s="34" t="s">
        <v>149</v>
      </c>
      <c r="B29" s="34">
        <v>64.5</v>
      </c>
      <c r="C29" s="34" t="s">
        <v>147</v>
      </c>
      <c r="D29" s="27"/>
      <c r="E29" s="27"/>
      <c r="F29" s="27"/>
      <c r="H29" s="5">
        <f t="shared" si="0"/>
        <v>1</v>
      </c>
      <c r="I29" s="5">
        <f t="shared" si="1"/>
        <v>64.5</v>
      </c>
      <c r="J29" s="5">
        <f t="shared" si="2"/>
        <v>0</v>
      </c>
      <c r="K29" s="5">
        <f t="shared" si="3"/>
        <v>1.4327081860367503</v>
      </c>
      <c r="L29" s="5">
        <f t="shared" si="4"/>
        <v>-1.6467397134268813</v>
      </c>
      <c r="M29" s="5">
        <f t="shared" si="5"/>
        <v>0.80732293183641357</v>
      </c>
      <c r="N29" s="5">
        <f t="shared" si="6"/>
        <v>0.65177031626894244</v>
      </c>
      <c r="O29" s="5">
        <f t="shared" si="7"/>
        <v>1</v>
      </c>
      <c r="P29" s="5">
        <f t="shared" si="8"/>
        <v>1</v>
      </c>
    </row>
    <row r="30" spans="1:23" ht="15.4" x14ac:dyDescent="0.45">
      <c r="A30" s="34" t="s">
        <v>149</v>
      </c>
      <c r="B30" s="34">
        <v>69.5</v>
      </c>
      <c r="C30" s="34" t="s">
        <v>147</v>
      </c>
      <c r="D30" s="27"/>
      <c r="E30" s="27"/>
      <c r="F30" s="27"/>
      <c r="H30" s="5">
        <f t="shared" si="0"/>
        <v>1</v>
      </c>
      <c r="I30" s="5">
        <f t="shared" si="1"/>
        <v>69.5</v>
      </c>
      <c r="J30" s="5">
        <f t="shared" si="2"/>
        <v>0</v>
      </c>
      <c r="K30" s="5">
        <f t="shared" si="3"/>
        <v>1.3052512606667059</v>
      </c>
      <c r="L30" s="5">
        <f t="shared" si="4"/>
        <v>-1.5451373963237269</v>
      </c>
      <c r="M30" s="5">
        <f t="shared" si="5"/>
        <v>0.78671743503066638</v>
      </c>
      <c r="N30" s="5">
        <f t="shared" si="6"/>
        <v>0.61892432258123076</v>
      </c>
      <c r="O30" s="5">
        <f t="shared" si="7"/>
        <v>1</v>
      </c>
      <c r="P30" s="5">
        <f t="shared" si="8"/>
        <v>1</v>
      </c>
    </row>
    <row r="31" spans="1:23" ht="15.4" x14ac:dyDescent="0.45">
      <c r="A31" s="34" t="s">
        <v>149</v>
      </c>
      <c r="B31" s="34">
        <v>70</v>
      </c>
      <c r="C31" s="34" t="s">
        <v>148</v>
      </c>
      <c r="D31" s="27"/>
      <c r="E31" s="27"/>
      <c r="F31" s="27"/>
      <c r="H31" s="5">
        <f t="shared" si="0"/>
        <v>0</v>
      </c>
      <c r="I31" s="5">
        <f t="shared" si="1"/>
        <v>70</v>
      </c>
      <c r="J31" s="5">
        <f t="shared" si="2"/>
        <v>0</v>
      </c>
      <c r="K31" s="5">
        <f t="shared" si="3"/>
        <v>-1.7843969551806211</v>
      </c>
      <c r="L31" s="5">
        <f t="shared" si="4"/>
        <v>-0.1552057921422606</v>
      </c>
      <c r="M31" s="5">
        <f t="shared" si="5"/>
        <v>0.14376104789690405</v>
      </c>
      <c r="N31" s="5">
        <f t="shared" si="6"/>
        <v>2.0667238892415941E-2</v>
      </c>
      <c r="O31" s="5">
        <f t="shared" si="7"/>
        <v>0</v>
      </c>
      <c r="P31" s="5">
        <f t="shared" si="8"/>
        <v>0</v>
      </c>
    </row>
    <row r="32" spans="1:23" ht="15.4" x14ac:dyDescent="0.45">
      <c r="A32" s="34" t="s">
        <v>149</v>
      </c>
      <c r="B32" s="34">
        <v>70</v>
      </c>
      <c r="C32" s="34" t="s">
        <v>148</v>
      </c>
      <c r="D32" s="27"/>
      <c r="E32" s="27"/>
      <c r="F32" s="27"/>
      <c r="H32" s="5">
        <f t="shared" si="0"/>
        <v>0</v>
      </c>
      <c r="I32" s="5">
        <f t="shared" si="1"/>
        <v>70</v>
      </c>
      <c r="J32" s="5">
        <f t="shared" si="2"/>
        <v>0</v>
      </c>
      <c r="K32" s="5">
        <f t="shared" si="3"/>
        <v>-1.7843969551806211</v>
      </c>
      <c r="L32" s="5">
        <f t="shared" si="4"/>
        <v>-0.1552057921422606</v>
      </c>
      <c r="M32" s="5">
        <f t="shared" si="5"/>
        <v>0.14376104789690405</v>
      </c>
      <c r="N32" s="5">
        <f t="shared" si="6"/>
        <v>2.0667238892415941E-2</v>
      </c>
      <c r="O32" s="5">
        <f t="shared" si="7"/>
        <v>0</v>
      </c>
      <c r="P32" s="5">
        <f t="shared" si="8"/>
        <v>0</v>
      </c>
    </row>
    <row r="33" spans="1:16" ht="15.4" x14ac:dyDescent="0.45">
      <c r="A33" s="34" t="s">
        <v>149</v>
      </c>
      <c r="B33" s="34">
        <v>71</v>
      </c>
      <c r="C33" s="34" t="s">
        <v>147</v>
      </c>
      <c r="D33" s="27"/>
      <c r="E33" s="27"/>
      <c r="F33" s="27"/>
      <c r="H33" s="5">
        <f t="shared" si="0"/>
        <v>1</v>
      </c>
      <c r="I33" s="5">
        <f t="shared" si="1"/>
        <v>71</v>
      </c>
      <c r="J33" s="5">
        <f t="shared" si="2"/>
        <v>0</v>
      </c>
      <c r="K33" s="5">
        <f t="shared" si="3"/>
        <v>1.2670141830556927</v>
      </c>
      <c r="L33" s="5">
        <f t="shared" si="4"/>
        <v>-1.5151791800391183</v>
      </c>
      <c r="M33" s="5">
        <f t="shared" si="5"/>
        <v>0.78023119686308429</v>
      </c>
      <c r="N33" s="5">
        <f t="shared" si="6"/>
        <v>0.60876072055840103</v>
      </c>
      <c r="O33" s="5">
        <f t="shared" si="7"/>
        <v>1</v>
      </c>
      <c r="P33" s="5">
        <f t="shared" si="8"/>
        <v>1</v>
      </c>
    </row>
    <row r="34" spans="1:16" ht="15.4" x14ac:dyDescent="0.45">
      <c r="A34" s="34" t="s">
        <v>149</v>
      </c>
      <c r="B34" s="34">
        <v>71.5</v>
      </c>
      <c r="C34" s="34" t="s">
        <v>147</v>
      </c>
      <c r="D34" s="27"/>
      <c r="E34" s="27"/>
      <c r="F34" s="27"/>
      <c r="H34" s="5">
        <f t="shared" si="0"/>
        <v>1</v>
      </c>
      <c r="I34" s="5">
        <f t="shared" si="1"/>
        <v>71.5</v>
      </c>
      <c r="J34" s="5">
        <f t="shared" si="2"/>
        <v>0</v>
      </c>
      <c r="K34" s="5">
        <f t="shared" si="3"/>
        <v>1.2542684905186883</v>
      </c>
      <c r="L34" s="5">
        <f t="shared" si="4"/>
        <v>-1.5052485541740706</v>
      </c>
      <c r="M34" s="5">
        <f t="shared" si="5"/>
        <v>0.77803788263569362</v>
      </c>
      <c r="N34" s="5">
        <f t="shared" si="6"/>
        <v>0.60534294681623335</v>
      </c>
      <c r="O34" s="5">
        <f t="shared" si="7"/>
        <v>1</v>
      </c>
      <c r="P34" s="5">
        <f t="shared" si="8"/>
        <v>1</v>
      </c>
    </row>
    <row r="35" spans="1:16" ht="15.4" x14ac:dyDescent="0.45">
      <c r="A35" s="34" t="s">
        <v>149</v>
      </c>
      <c r="B35" s="34">
        <v>71.5</v>
      </c>
      <c r="C35" s="34" t="s">
        <v>148</v>
      </c>
      <c r="D35" s="27"/>
      <c r="E35" s="27"/>
      <c r="F35" s="27"/>
      <c r="H35" s="5">
        <f t="shared" si="0"/>
        <v>0</v>
      </c>
      <c r="I35" s="5">
        <f t="shared" si="1"/>
        <v>71.5</v>
      </c>
      <c r="J35" s="5">
        <f t="shared" si="2"/>
        <v>0</v>
      </c>
      <c r="K35" s="5">
        <f t="shared" si="3"/>
        <v>-1.8226340327916344</v>
      </c>
      <c r="L35" s="5">
        <f t="shared" si="4"/>
        <v>-0.14979796165977186</v>
      </c>
      <c r="M35" s="5">
        <f t="shared" si="5"/>
        <v>0.13911810999595028</v>
      </c>
      <c r="N35" s="5">
        <f t="shared" si="6"/>
        <v>1.9353848528845322E-2</v>
      </c>
      <c r="O35" s="5">
        <f t="shared" si="7"/>
        <v>0</v>
      </c>
      <c r="P35" s="5">
        <f t="shared" si="8"/>
        <v>0</v>
      </c>
    </row>
    <row r="36" spans="1:16" ht="15.4" x14ac:dyDescent="0.45">
      <c r="A36" s="34" t="s">
        <v>149</v>
      </c>
      <c r="B36" s="34">
        <v>72</v>
      </c>
      <c r="C36" s="34" t="s">
        <v>148</v>
      </c>
      <c r="D36" s="27"/>
      <c r="E36" s="27"/>
      <c r="F36" s="27"/>
      <c r="H36" s="5">
        <f t="shared" si="0"/>
        <v>0</v>
      </c>
      <c r="I36" s="5">
        <f t="shared" si="1"/>
        <v>72</v>
      </c>
      <c r="J36" s="5">
        <f t="shared" si="2"/>
        <v>0</v>
      </c>
      <c r="K36" s="5">
        <f t="shared" si="3"/>
        <v>-1.835379725328639</v>
      </c>
      <c r="L36" s="5">
        <f t="shared" si="4"/>
        <v>-0.14803450322255851</v>
      </c>
      <c r="M36" s="5">
        <f t="shared" si="5"/>
        <v>0.13759864119731052</v>
      </c>
      <c r="N36" s="5">
        <f t="shared" si="6"/>
        <v>1.8933386059346202E-2</v>
      </c>
      <c r="O36" s="5">
        <f t="shared" si="7"/>
        <v>0</v>
      </c>
      <c r="P36" s="5">
        <f t="shared" si="8"/>
        <v>0</v>
      </c>
    </row>
    <row r="37" spans="1:16" ht="15.4" x14ac:dyDescent="0.45">
      <c r="A37" s="34" t="s">
        <v>149</v>
      </c>
      <c r="B37" s="34">
        <v>73</v>
      </c>
      <c r="C37" s="34" t="s">
        <v>148</v>
      </c>
      <c r="D37" s="27"/>
      <c r="E37" s="27"/>
      <c r="F37" s="27"/>
      <c r="H37" s="5">
        <f t="shared" si="0"/>
        <v>0</v>
      </c>
      <c r="I37" s="5">
        <f t="shared" si="1"/>
        <v>73</v>
      </c>
      <c r="J37" s="5">
        <f t="shared" si="2"/>
        <v>0</v>
      </c>
      <c r="K37" s="5">
        <f t="shared" si="3"/>
        <v>-1.8608711104026479</v>
      </c>
      <c r="L37" s="5">
        <f t="shared" si="4"/>
        <v>-0.14456524140554797</v>
      </c>
      <c r="M37" s="5">
        <f t="shared" si="5"/>
        <v>0.13460154924997791</v>
      </c>
      <c r="N37" s="5">
        <f t="shared" si="6"/>
        <v>1.811757706049423E-2</v>
      </c>
      <c r="O37" s="5">
        <f t="shared" si="7"/>
        <v>0</v>
      </c>
      <c r="P37" s="5">
        <f t="shared" si="8"/>
        <v>0</v>
      </c>
    </row>
    <row r="38" spans="1:16" ht="15.4" x14ac:dyDescent="0.45">
      <c r="A38" s="34" t="s">
        <v>149</v>
      </c>
      <c r="B38" s="34">
        <v>76</v>
      </c>
      <c r="C38" s="34" t="s">
        <v>148</v>
      </c>
      <c r="D38" s="27"/>
      <c r="E38" s="27"/>
      <c r="F38" s="27"/>
      <c r="H38" s="5">
        <f t="shared" si="0"/>
        <v>0</v>
      </c>
      <c r="I38" s="5">
        <f t="shared" si="1"/>
        <v>76</v>
      </c>
      <c r="J38" s="5">
        <f t="shared" si="2"/>
        <v>0</v>
      </c>
      <c r="K38" s="5">
        <f t="shared" si="3"/>
        <v>-1.9373452656246744</v>
      </c>
      <c r="L38" s="5">
        <f t="shared" si="4"/>
        <v>-0.13460602337517469</v>
      </c>
      <c r="M38" s="5">
        <f t="shared" si="5"/>
        <v>0.12593979684908166</v>
      </c>
      <c r="N38" s="5">
        <f t="shared" si="6"/>
        <v>1.586083243038796E-2</v>
      </c>
      <c r="O38" s="5">
        <f t="shared" si="7"/>
        <v>0</v>
      </c>
      <c r="P38" s="5">
        <f t="shared" si="8"/>
        <v>0</v>
      </c>
    </row>
    <row r="39" spans="1:16" ht="15.4" x14ac:dyDescent="0.45">
      <c r="A39" s="34" t="s">
        <v>149</v>
      </c>
      <c r="B39" s="34">
        <v>72.5</v>
      </c>
      <c r="C39" s="34" t="s">
        <v>148</v>
      </c>
      <c r="D39" s="27"/>
      <c r="E39" s="27"/>
      <c r="F39" s="27"/>
      <c r="H39" s="5">
        <f t="shared" si="0"/>
        <v>0</v>
      </c>
      <c r="I39" s="5">
        <f t="shared" si="1"/>
        <v>72.5</v>
      </c>
      <c r="J39" s="5">
        <f t="shared" si="2"/>
        <v>0</v>
      </c>
      <c r="K39" s="5">
        <f t="shared" si="3"/>
        <v>-1.8481254178656434</v>
      </c>
      <c r="L39" s="5">
        <f t="shared" si="4"/>
        <v>-0.14629032234901881</v>
      </c>
      <c r="M39" s="5">
        <f t="shared" si="5"/>
        <v>0.13609314469453376</v>
      </c>
      <c r="N39" s="5">
        <f t="shared" si="6"/>
        <v>1.8521344032847303E-2</v>
      </c>
      <c r="O39" s="5">
        <f t="shared" si="7"/>
        <v>0</v>
      </c>
      <c r="P39" s="5">
        <f t="shared" si="8"/>
        <v>0</v>
      </c>
    </row>
    <row r="40" spans="1:16" ht="15.4" x14ac:dyDescent="0.45">
      <c r="A40" s="34" t="s">
        <v>149</v>
      </c>
      <c r="B40" s="34">
        <v>73</v>
      </c>
      <c r="C40" s="34" t="s">
        <v>148</v>
      </c>
      <c r="D40" s="27"/>
      <c r="E40" s="27"/>
      <c r="F40" s="27"/>
      <c r="H40" s="5">
        <f t="shared" si="0"/>
        <v>0</v>
      </c>
      <c r="I40" s="5">
        <f t="shared" si="1"/>
        <v>73</v>
      </c>
      <c r="J40" s="5">
        <f t="shared" si="2"/>
        <v>0</v>
      </c>
      <c r="K40" s="5">
        <f t="shared" si="3"/>
        <v>-1.8608711104026479</v>
      </c>
      <c r="L40" s="5">
        <f t="shared" si="4"/>
        <v>-0.14456524140554797</v>
      </c>
      <c r="M40" s="5">
        <f t="shared" si="5"/>
        <v>0.13460154924997791</v>
      </c>
      <c r="N40" s="5">
        <f t="shared" si="6"/>
        <v>1.811757706049423E-2</v>
      </c>
      <c r="O40" s="5">
        <f t="shared" si="7"/>
        <v>0</v>
      </c>
      <c r="P40" s="5">
        <f t="shared" si="8"/>
        <v>0</v>
      </c>
    </row>
    <row r="41" spans="1:16" ht="15.4" x14ac:dyDescent="0.45">
      <c r="A41" s="34" t="s">
        <v>149</v>
      </c>
      <c r="B41" s="34">
        <v>73.5</v>
      </c>
      <c r="C41" s="34" t="s">
        <v>148</v>
      </c>
      <c r="D41" s="27"/>
      <c r="E41" s="27"/>
      <c r="F41" s="27"/>
      <c r="H41" s="5">
        <f t="shared" si="0"/>
        <v>0</v>
      </c>
      <c r="I41" s="5">
        <f t="shared" si="1"/>
        <v>73.5</v>
      </c>
      <c r="J41" s="5">
        <f t="shared" si="2"/>
        <v>0</v>
      </c>
      <c r="K41" s="5">
        <f t="shared" si="3"/>
        <v>-1.8736168029396523</v>
      </c>
      <c r="L41" s="5">
        <f t="shared" si="4"/>
        <v>-0.14285908367246483</v>
      </c>
      <c r="M41" s="5">
        <f t="shared" si="5"/>
        <v>0.1331237826980958</v>
      </c>
      <c r="N41" s="5">
        <f t="shared" si="6"/>
        <v>1.7721941519849831E-2</v>
      </c>
      <c r="O41" s="5">
        <f t="shared" si="7"/>
        <v>0</v>
      </c>
      <c r="P41" s="5">
        <f t="shared" si="8"/>
        <v>0</v>
      </c>
    </row>
    <row r="42" spans="1:16" ht="15.4" x14ac:dyDescent="0.45">
      <c r="A42" s="34" t="s">
        <v>149</v>
      </c>
      <c r="B42" s="34">
        <v>74</v>
      </c>
      <c r="C42" s="34" t="s">
        <v>148</v>
      </c>
      <c r="D42" s="27"/>
      <c r="E42" s="27"/>
      <c r="F42" s="27"/>
      <c r="H42" s="5">
        <f t="shared" si="0"/>
        <v>0</v>
      </c>
      <c r="I42" s="5">
        <f t="shared" si="1"/>
        <v>74</v>
      </c>
      <c r="J42" s="5">
        <f t="shared" si="2"/>
        <v>0</v>
      </c>
      <c r="K42" s="5">
        <f t="shared" si="3"/>
        <v>-1.8863624954766567</v>
      </c>
      <c r="L42" s="5">
        <f t="shared" si="4"/>
        <v>-0.14117167335561939</v>
      </c>
      <c r="M42" s="5">
        <f t="shared" si="5"/>
        <v>0.13165977197957721</v>
      </c>
      <c r="N42" s="5">
        <f t="shared" si="6"/>
        <v>1.7334295557714263E-2</v>
      </c>
      <c r="O42" s="5">
        <f t="shared" si="7"/>
        <v>0</v>
      </c>
      <c r="P42" s="5">
        <f t="shared" si="8"/>
        <v>0</v>
      </c>
    </row>
    <row r="43" spans="1:16" ht="15.4" x14ac:dyDescent="0.45">
      <c r="A43" s="34" t="s">
        <v>149</v>
      </c>
      <c r="B43" s="34">
        <v>75</v>
      </c>
      <c r="C43" s="34" t="s">
        <v>148</v>
      </c>
      <c r="D43" s="27"/>
      <c r="E43" s="27"/>
      <c r="F43" s="27"/>
      <c r="H43" s="5">
        <f t="shared" si="0"/>
        <v>0</v>
      </c>
      <c r="I43" s="5">
        <f t="shared" si="1"/>
        <v>75</v>
      </c>
      <c r="J43" s="5">
        <f t="shared" si="2"/>
        <v>0</v>
      </c>
      <c r="K43" s="5">
        <f t="shared" si="3"/>
        <v>-1.9118538805506655</v>
      </c>
      <c r="L43" s="5">
        <f t="shared" si="4"/>
        <v>-0.13785239648833206</v>
      </c>
      <c r="M43" s="5">
        <f t="shared" si="5"/>
        <v>0.12877272153859873</v>
      </c>
      <c r="N43" s="5">
        <f t="shared" si="6"/>
        <v>1.6582413812457487E-2</v>
      </c>
      <c r="O43" s="5">
        <f t="shared" si="7"/>
        <v>0</v>
      </c>
      <c r="P43" s="5">
        <f t="shared" si="8"/>
        <v>0</v>
      </c>
    </row>
    <row r="44" spans="1:16" ht="15.4" x14ac:dyDescent="0.45">
      <c r="A44" s="34" t="s">
        <v>149</v>
      </c>
      <c r="B44" s="34">
        <v>77</v>
      </c>
      <c r="C44" s="34" t="s">
        <v>148</v>
      </c>
      <c r="D44" s="27"/>
      <c r="E44" s="27"/>
      <c r="F44" s="27"/>
      <c r="H44" s="5">
        <f t="shared" si="0"/>
        <v>0</v>
      </c>
      <c r="I44" s="5">
        <f t="shared" si="1"/>
        <v>77</v>
      </c>
      <c r="J44" s="5">
        <f t="shared" si="2"/>
        <v>0</v>
      </c>
      <c r="K44" s="5">
        <f t="shared" si="3"/>
        <v>-1.9628366506986832</v>
      </c>
      <c r="L44" s="5">
        <f t="shared" si="4"/>
        <v>-0.13143118206743473</v>
      </c>
      <c r="M44" s="5">
        <f t="shared" si="5"/>
        <v>0.12316038464895172</v>
      </c>
      <c r="N44" s="5">
        <f t="shared" si="6"/>
        <v>1.5168480346877743E-2</v>
      </c>
      <c r="O44" s="5">
        <f t="shared" si="7"/>
        <v>0</v>
      </c>
      <c r="P44" s="5">
        <f t="shared" si="8"/>
        <v>0</v>
      </c>
    </row>
    <row r="45" spans="1:16" ht="15.4" x14ac:dyDescent="0.45">
      <c r="A45" s="34" t="s">
        <v>149</v>
      </c>
      <c r="B45" s="34">
        <v>77</v>
      </c>
      <c r="C45" s="34" t="s">
        <v>148</v>
      </c>
      <c r="D45" s="27"/>
      <c r="E45" s="27"/>
      <c r="F45" s="27"/>
      <c r="H45" s="5">
        <f t="shared" si="0"/>
        <v>0</v>
      </c>
      <c r="I45" s="5">
        <f t="shared" si="1"/>
        <v>77</v>
      </c>
      <c r="J45" s="5">
        <f t="shared" si="2"/>
        <v>0</v>
      </c>
      <c r="K45" s="5">
        <f t="shared" si="3"/>
        <v>-1.9628366506986832</v>
      </c>
      <c r="L45" s="5">
        <f t="shared" si="4"/>
        <v>-0.13143118206743473</v>
      </c>
      <c r="M45" s="5">
        <f t="shared" si="5"/>
        <v>0.12316038464895172</v>
      </c>
      <c r="N45" s="5">
        <f t="shared" si="6"/>
        <v>1.5168480346877743E-2</v>
      </c>
      <c r="O45" s="5">
        <f t="shared" si="7"/>
        <v>0</v>
      </c>
      <c r="P45" s="5">
        <f t="shared" si="8"/>
        <v>0</v>
      </c>
    </row>
    <row r="46" spans="1:16" ht="15.4" x14ac:dyDescent="0.45">
      <c r="A46" s="34" t="s">
        <v>149</v>
      </c>
      <c r="B46" s="34">
        <v>78.5</v>
      </c>
      <c r="C46" s="34" t="s">
        <v>148</v>
      </c>
      <c r="D46" s="27"/>
      <c r="E46" s="27"/>
      <c r="F46" s="27"/>
      <c r="H46" s="5">
        <f t="shared" si="0"/>
        <v>0</v>
      </c>
      <c r="I46" s="5">
        <f t="shared" si="1"/>
        <v>78.5</v>
      </c>
      <c r="J46" s="5">
        <f t="shared" si="2"/>
        <v>0</v>
      </c>
      <c r="K46" s="5">
        <f t="shared" si="3"/>
        <v>-2.0010737283096964</v>
      </c>
      <c r="L46" s="5">
        <f t="shared" si="4"/>
        <v>-0.12680007999766113</v>
      </c>
      <c r="M46" s="5">
        <f t="shared" si="5"/>
        <v>0.11909023352319963</v>
      </c>
      <c r="N46" s="5">
        <f t="shared" si="6"/>
        <v>1.418248372061022E-2</v>
      </c>
      <c r="O46" s="5">
        <f t="shared" si="7"/>
        <v>0</v>
      </c>
      <c r="P46" s="5">
        <f t="shared" si="8"/>
        <v>0</v>
      </c>
    </row>
    <row r="47" spans="1:16" x14ac:dyDescent="0.45">
      <c r="J47" s="20">
        <f>COUNT(J2:J46)</f>
        <v>45</v>
      </c>
      <c r="O47" s="20">
        <f>COUNT(O2:O46)</f>
        <v>45</v>
      </c>
      <c r="P47">
        <f>SUM(P2:P46)</f>
        <v>8</v>
      </c>
    </row>
    <row r="48" spans="1:16" x14ac:dyDescent="0.45">
      <c r="J48" s="20">
        <f>COUNTIF(J2:J46,1)</f>
        <v>24</v>
      </c>
      <c r="O48" s="20">
        <f>COUNTIF(O2:O46,1)</f>
        <v>26</v>
      </c>
    </row>
  </sheetData>
  <mergeCells count="6">
    <mergeCell ref="S25:T25"/>
    <mergeCell ref="R19:W19"/>
    <mergeCell ref="R20:T22"/>
    <mergeCell ref="U20:W20"/>
    <mergeCell ref="U21:V21"/>
    <mergeCell ref="W21:W2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09"/>
  <sheetViews>
    <sheetView workbookViewId="0">
      <selection activeCell="O5" sqref="O5"/>
    </sheetView>
  </sheetViews>
  <sheetFormatPr defaultRowHeight="14.25" x14ac:dyDescent="0.45"/>
  <cols>
    <col min="1" max="1" width="12" bestFit="1" customWidth="1"/>
    <col min="2" max="2" width="12.73046875" bestFit="1" customWidth="1"/>
    <col min="3" max="3" width="12" bestFit="1" customWidth="1"/>
    <col min="5" max="5" width="3.265625" customWidth="1"/>
    <col min="10" max="10" width="3.1328125" customWidth="1"/>
    <col min="13" max="13" width="12" bestFit="1" customWidth="1"/>
    <col min="14" max="14" width="2.73046875" customWidth="1"/>
    <col min="15" max="15" width="11.265625" customWidth="1"/>
    <col min="17" max="17" width="12.265625" customWidth="1"/>
  </cols>
  <sheetData>
    <row r="1" spans="1:22" ht="20.65" x14ac:dyDescent="0.55000000000000004">
      <c r="A1" t="s">
        <v>117</v>
      </c>
      <c r="B1" t="s">
        <v>118</v>
      </c>
      <c r="C1" t="s">
        <v>119</v>
      </c>
      <c r="F1" s="12" t="s">
        <v>1</v>
      </c>
      <c r="G1" s="12" t="s">
        <v>0</v>
      </c>
      <c r="H1" s="13" t="s">
        <v>39</v>
      </c>
      <c r="I1" s="13" t="s">
        <v>47</v>
      </c>
      <c r="K1" s="37" t="s">
        <v>45</v>
      </c>
      <c r="L1" s="37"/>
      <c r="M1" s="18"/>
      <c r="O1" s="37" t="s">
        <v>48</v>
      </c>
      <c r="P1" s="37"/>
      <c r="Q1" s="37"/>
      <c r="T1" s="37" t="s">
        <v>49</v>
      </c>
      <c r="U1" s="37"/>
      <c r="V1" s="37"/>
    </row>
    <row r="2" spans="1:22" ht="17.649999999999999" x14ac:dyDescent="0.45">
      <c r="A2">
        <v>3.9</v>
      </c>
      <c r="B2">
        <v>-0.3</v>
      </c>
      <c r="C2">
        <v>200</v>
      </c>
      <c r="F2" s="17">
        <v>0</v>
      </c>
      <c r="G2" s="17">
        <v>3.895</v>
      </c>
      <c r="H2" s="5">
        <f>C2/(1+EXP(A2+B2*F2))</f>
        <v>3.968061146815502</v>
      </c>
      <c r="I2" s="5">
        <f>(G2-H2)</f>
        <v>-7.3061146815502021E-2</v>
      </c>
      <c r="K2" s="5">
        <f>-C2*EXP(A2+B2*F2)/(1+EXP(A2+B2*F2))^2</f>
        <v>-3.8893336004911681</v>
      </c>
      <c r="L2" s="5">
        <f>-C2*EXP(A2+B2*F2)*F2/(1+EXP(A2+B2*F2))^2</f>
        <v>0</v>
      </c>
      <c r="M2" s="5">
        <f>1/(1+EXP(A2+B2*F2))</f>
        <v>1.984030573407751E-2</v>
      </c>
      <c r="O2" s="5">
        <f t="array" ref="O2:Q4">MMULT(TRANSPOSE(K2:M19),K2:M19)</f>
        <v>19781.212654371284</v>
      </c>
      <c r="P2" s="5">
        <v>241538.58000097563</v>
      </c>
      <c r="Q2" s="5">
        <v>-210.24239878166654</v>
      </c>
      <c r="T2" s="5">
        <f t="array" ref="T2:V4">MINVERSE(O2:Q4)</f>
        <v>1.1353375207612301E-3</v>
      </c>
      <c r="U2" s="5">
        <v>-1.4169623223312115E-4</v>
      </c>
      <c r="V2" s="5">
        <v>-6.0723973215650325E-2</v>
      </c>
    </row>
    <row r="3" spans="1:22" ht="17.649999999999999" x14ac:dyDescent="0.45">
      <c r="A3">
        <f t="shared" ref="A3:B3" si="0">A2</f>
        <v>3.9</v>
      </c>
      <c r="B3">
        <f t="shared" si="0"/>
        <v>-0.3</v>
      </c>
      <c r="C3">
        <f>C2</f>
        <v>200</v>
      </c>
      <c r="F3" s="17">
        <v>1</v>
      </c>
      <c r="G3" s="17">
        <v>5.2670000000000003</v>
      </c>
      <c r="H3" s="5">
        <f t="shared" ref="H3:H19" si="1">C3/(1+EXP(A3+B3*F3))</f>
        <v>5.319398715373171</v>
      </c>
      <c r="I3" s="5">
        <f t="shared" ref="I3:I19" si="2">(G3-H3)</f>
        <v>-5.2398715373170646E-2</v>
      </c>
      <c r="K3" s="5">
        <f t="shared" ref="K3:K19" si="3">-C3*EXP(A3+B3*F3)/(1+EXP(A3+B3*F3))^2</f>
        <v>-5.1779187019076023</v>
      </c>
      <c r="L3" s="5">
        <f t="shared" ref="L3:L19" si="4">-C3*EXP(A3+B3*F3)*F3/(1+EXP(A3+B3*F3))^2</f>
        <v>-5.1779187019076023</v>
      </c>
      <c r="M3" s="5">
        <f t="shared" ref="M3:M19" si="5">1/(1+EXP(A3+B3*F3))</f>
        <v>2.6596993576865856E-2</v>
      </c>
      <c r="O3" s="5">
        <v>241538.58000097563</v>
      </c>
      <c r="P3" s="5">
        <v>3137964.564239189</v>
      </c>
      <c r="Q3" s="5">
        <v>-2806.3042324662265</v>
      </c>
      <c r="T3" s="5">
        <v>-1.4169623223312124E-4</v>
      </c>
      <c r="U3" s="5">
        <v>2.542028020728201E-5</v>
      </c>
      <c r="V3" s="5">
        <v>1.5872417275036573E-2</v>
      </c>
    </row>
    <row r="4" spans="1:22" ht="17.649999999999999" x14ac:dyDescent="0.45">
      <c r="A4">
        <f t="shared" ref="A4:A19" si="6">A3</f>
        <v>3.9</v>
      </c>
      <c r="B4">
        <f t="shared" ref="B4:B19" si="7">B3</f>
        <v>-0.3</v>
      </c>
      <c r="C4">
        <f t="shared" ref="C4:C19" si="8">C3</f>
        <v>200</v>
      </c>
      <c r="F4" s="17">
        <v>2</v>
      </c>
      <c r="G4" s="17">
        <v>7.1820000000000004</v>
      </c>
      <c r="H4" s="5">
        <f t="shared" si="1"/>
        <v>7.1142378545272358</v>
      </c>
      <c r="I4" s="5">
        <f t="shared" si="2"/>
        <v>6.7762145472764601E-2</v>
      </c>
      <c r="K4" s="5">
        <f t="shared" si="3"/>
        <v>-6.8611759532732934</v>
      </c>
      <c r="L4" s="5">
        <f t="shared" si="4"/>
        <v>-13.722351906546587</v>
      </c>
      <c r="M4" s="5">
        <f t="shared" si="5"/>
        <v>3.5571189272636181E-2</v>
      </c>
      <c r="O4" s="5">
        <v>-210.24239878166654</v>
      </c>
      <c r="P4" s="5">
        <v>-2806.3042324662265</v>
      </c>
      <c r="Q4" s="5">
        <v>2.617527214238494</v>
      </c>
      <c r="T4" s="5">
        <v>-6.0723973215650415E-2</v>
      </c>
      <c r="U4" s="5">
        <v>1.5872417275036584E-2</v>
      </c>
      <c r="V4" s="5">
        <v>12.521771620062639</v>
      </c>
    </row>
    <row r="5" spans="1:22" ht="17.649999999999999" x14ac:dyDescent="0.45">
      <c r="A5">
        <f t="shared" si="6"/>
        <v>3.9</v>
      </c>
      <c r="B5">
        <f t="shared" si="7"/>
        <v>-0.3</v>
      </c>
      <c r="C5">
        <f t="shared" si="8"/>
        <v>200</v>
      </c>
      <c r="F5" s="17">
        <v>3</v>
      </c>
      <c r="G5" s="17">
        <v>9.5660000000000007</v>
      </c>
      <c r="H5" s="5">
        <f t="shared" si="1"/>
        <v>9.4851746355133564</v>
      </c>
      <c r="I5" s="5">
        <f t="shared" si="2"/>
        <v>8.0825364486644347E-2</v>
      </c>
      <c r="K5" s="5">
        <f t="shared" si="3"/>
        <v>-9.035331946182426</v>
      </c>
      <c r="L5" s="5">
        <f t="shared" si="4"/>
        <v>-27.10599583854728</v>
      </c>
      <c r="M5" s="5">
        <f t="shared" si="5"/>
        <v>4.7425873177566781E-2</v>
      </c>
    </row>
    <row r="6" spans="1:22" ht="17.649999999999999" x14ac:dyDescent="0.45">
      <c r="A6">
        <f t="shared" si="6"/>
        <v>3.9</v>
      </c>
      <c r="B6">
        <f t="shared" si="7"/>
        <v>-0.3</v>
      </c>
      <c r="C6">
        <f t="shared" si="8"/>
        <v>200</v>
      </c>
      <c r="F6" s="17">
        <v>4</v>
      </c>
      <c r="G6" s="17">
        <v>12.834</v>
      </c>
      <c r="H6" s="5">
        <f t="shared" si="1"/>
        <v>12.594671211399296</v>
      </c>
      <c r="I6" s="5">
        <f t="shared" si="2"/>
        <v>0.23932878860070339</v>
      </c>
      <c r="K6" s="5">
        <f t="shared" si="3"/>
        <v>-11.801542496783044</v>
      </c>
      <c r="L6" s="5">
        <f t="shared" si="4"/>
        <v>-47.206169987132178</v>
      </c>
      <c r="M6" s="5">
        <f t="shared" si="5"/>
        <v>6.2973356056996485E-2</v>
      </c>
    </row>
    <row r="7" spans="1:22" ht="20.65" x14ac:dyDescent="0.55000000000000004">
      <c r="A7">
        <f t="shared" si="6"/>
        <v>3.9</v>
      </c>
      <c r="B7">
        <f t="shared" si="7"/>
        <v>-0.3</v>
      </c>
      <c r="C7">
        <f t="shared" si="8"/>
        <v>200</v>
      </c>
      <c r="F7" s="17">
        <v>5</v>
      </c>
      <c r="G7" s="17">
        <v>16.984999999999999</v>
      </c>
      <c r="H7" s="5">
        <f t="shared" si="1"/>
        <v>16.634539298784475</v>
      </c>
      <c r="I7" s="5">
        <f t="shared" si="2"/>
        <v>0.35046070121552475</v>
      </c>
      <c r="K7" s="5">
        <f t="shared" si="3"/>
        <v>-15.250999810370448</v>
      </c>
      <c r="L7" s="5">
        <f t="shared" si="4"/>
        <v>-76.254999051852238</v>
      </c>
      <c r="M7" s="5">
        <f t="shared" si="5"/>
        <v>8.317269649392238E-2</v>
      </c>
      <c r="O7" s="14" t="s">
        <v>50</v>
      </c>
      <c r="Q7" s="14" t="s">
        <v>51</v>
      </c>
    </row>
    <row r="8" spans="1:22" ht="17.649999999999999" x14ac:dyDescent="0.45">
      <c r="A8">
        <f t="shared" si="6"/>
        <v>3.9</v>
      </c>
      <c r="B8">
        <f t="shared" si="7"/>
        <v>-0.3</v>
      </c>
      <c r="C8">
        <f t="shared" si="8"/>
        <v>200</v>
      </c>
      <c r="F8" s="17">
        <v>6</v>
      </c>
      <c r="G8" s="17">
        <v>23.068999999999999</v>
      </c>
      <c r="H8" s="5">
        <f t="shared" si="1"/>
        <v>21.819364239122585</v>
      </c>
      <c r="I8" s="5">
        <f t="shared" si="2"/>
        <v>1.249635760877414</v>
      </c>
      <c r="K8" s="5">
        <f t="shared" si="3"/>
        <v>-19.438940960125073</v>
      </c>
      <c r="L8" s="5">
        <f t="shared" si="4"/>
        <v>-116.63364576075044</v>
      </c>
      <c r="M8" s="5">
        <f t="shared" si="5"/>
        <v>0.10909682119561293</v>
      </c>
      <c r="O8" s="5">
        <f t="array" ref="O8:O10">MMULT(TRANSPOSE(K2:M19),I2:I19)</f>
        <v>-3264.013315398814</v>
      </c>
      <c r="Q8" s="5">
        <f t="array" ref="Q8:Q10">MMULT(T2:V4,O8:O10)</f>
        <v>-2.8514968618622571E-2</v>
      </c>
    </row>
    <row r="9" spans="1:22" ht="17.649999999999999" x14ac:dyDescent="0.45">
      <c r="A9">
        <f t="shared" si="6"/>
        <v>3.9</v>
      </c>
      <c r="B9">
        <f t="shared" si="7"/>
        <v>-0.3</v>
      </c>
      <c r="C9">
        <f t="shared" si="8"/>
        <v>200</v>
      </c>
      <c r="F9" s="17">
        <v>7</v>
      </c>
      <c r="G9" s="17">
        <v>31.277999999999999</v>
      </c>
      <c r="H9" s="5">
        <f t="shared" si="1"/>
        <v>28.370212980097563</v>
      </c>
      <c r="I9" s="5">
        <f t="shared" si="2"/>
        <v>2.907787019902436</v>
      </c>
      <c r="K9" s="5">
        <f t="shared" si="3"/>
        <v>-24.345868057417082</v>
      </c>
      <c r="L9" s="5">
        <f t="shared" si="4"/>
        <v>-170.42107640191958</v>
      </c>
      <c r="M9" s="5">
        <f t="shared" si="5"/>
        <v>0.14185106490048782</v>
      </c>
      <c r="O9" s="5">
        <v>-44774.856574019243</v>
      </c>
      <c r="Q9" s="5">
        <v>2.1475154501072624E-2</v>
      </c>
    </row>
    <row r="10" spans="1:22" ht="17.649999999999999" x14ac:dyDescent="0.45">
      <c r="A10">
        <f t="shared" si="6"/>
        <v>3.9</v>
      </c>
      <c r="B10">
        <f t="shared" si="7"/>
        <v>-0.3</v>
      </c>
      <c r="C10">
        <f t="shared" si="8"/>
        <v>200</v>
      </c>
      <c r="F10" s="17">
        <v>8</v>
      </c>
      <c r="G10" s="17">
        <v>38.415999999999997</v>
      </c>
      <c r="H10" s="5">
        <f t="shared" si="1"/>
        <v>36.485104761271273</v>
      </c>
      <c r="I10" s="5">
        <f t="shared" si="2"/>
        <v>1.9308952387287235</v>
      </c>
      <c r="K10" s="5">
        <f t="shared" si="3"/>
        <v>-29.829290414066573</v>
      </c>
      <c r="L10" s="5">
        <f t="shared" si="4"/>
        <v>-238.63432331253259</v>
      </c>
      <c r="M10" s="5">
        <f t="shared" si="5"/>
        <v>0.18242552380635635</v>
      </c>
      <c r="O10" s="5">
        <v>43.923124878982748</v>
      </c>
      <c r="Q10" s="5">
        <v>37.513988741168873</v>
      </c>
    </row>
    <row r="11" spans="1:22" ht="17.649999999999999" x14ac:dyDescent="0.45">
      <c r="A11">
        <f t="shared" si="6"/>
        <v>3.9</v>
      </c>
      <c r="B11">
        <f t="shared" si="7"/>
        <v>-0.3</v>
      </c>
      <c r="C11">
        <f t="shared" si="8"/>
        <v>200</v>
      </c>
      <c r="F11" s="17">
        <v>9</v>
      </c>
      <c r="G11" s="17">
        <v>49.923999999999999</v>
      </c>
      <c r="H11" s="5">
        <f t="shared" si="1"/>
        <v>46.295043300196461</v>
      </c>
      <c r="I11" s="5">
        <f t="shared" si="2"/>
        <v>3.6289566998035383</v>
      </c>
      <c r="K11" s="5">
        <f t="shared" si="3"/>
        <v>-35.57888812936114</v>
      </c>
      <c r="L11" s="5">
        <f t="shared" si="4"/>
        <v>-320.20999316425025</v>
      </c>
      <c r="M11" s="5">
        <f t="shared" si="5"/>
        <v>0.23147521650098232</v>
      </c>
    </row>
    <row r="12" spans="1:22" ht="17.649999999999999" x14ac:dyDescent="0.45">
      <c r="A12">
        <f t="shared" si="6"/>
        <v>3.9</v>
      </c>
      <c r="B12">
        <f t="shared" si="7"/>
        <v>-0.3</v>
      </c>
      <c r="C12">
        <f t="shared" si="8"/>
        <v>200</v>
      </c>
      <c r="F12" s="17">
        <v>10</v>
      </c>
      <c r="G12" s="17">
        <v>62.692</v>
      </c>
      <c r="H12" s="5">
        <f t="shared" si="1"/>
        <v>57.810099474999213</v>
      </c>
      <c r="I12" s="5">
        <f t="shared" si="2"/>
        <v>4.8819005250007876</v>
      </c>
      <c r="K12" s="5">
        <f t="shared" si="3"/>
        <v>-41.100061468452694</v>
      </c>
      <c r="L12" s="5">
        <f t="shared" si="4"/>
        <v>-411.00061468452685</v>
      </c>
      <c r="M12" s="5">
        <f t="shared" si="5"/>
        <v>0.28905049737499605</v>
      </c>
    </row>
    <row r="13" spans="1:22" ht="17.649999999999999" x14ac:dyDescent="0.45">
      <c r="A13">
        <f t="shared" si="6"/>
        <v>3.9</v>
      </c>
      <c r="B13">
        <f t="shared" si="7"/>
        <v>-0.3</v>
      </c>
      <c r="C13">
        <f t="shared" si="8"/>
        <v>200</v>
      </c>
      <c r="F13" s="17">
        <v>11</v>
      </c>
      <c r="G13" s="17">
        <v>75.733999999999995</v>
      </c>
      <c r="H13" s="5">
        <f t="shared" si="1"/>
        <v>70.868738754840905</v>
      </c>
      <c r="I13" s="5">
        <f t="shared" si="2"/>
        <v>4.8652612451590898</v>
      </c>
      <c r="K13" s="5">
        <f t="shared" si="3"/>
        <v>-45.756848091331463</v>
      </c>
      <c r="L13" s="5">
        <f t="shared" si="4"/>
        <v>-503.32532900464611</v>
      </c>
      <c r="M13" s="5">
        <f t="shared" si="5"/>
        <v>0.35434369377420455</v>
      </c>
    </row>
    <row r="14" spans="1:22" ht="17.649999999999999" x14ac:dyDescent="0.45">
      <c r="A14">
        <f t="shared" si="6"/>
        <v>3.9</v>
      </c>
      <c r="B14">
        <f t="shared" si="7"/>
        <v>-0.3</v>
      </c>
      <c r="C14">
        <f t="shared" si="8"/>
        <v>200</v>
      </c>
      <c r="F14" s="17">
        <v>12</v>
      </c>
      <c r="G14" s="17">
        <v>91.811999999999998</v>
      </c>
      <c r="H14" s="5">
        <f t="shared" si="1"/>
        <v>85.111496637668182</v>
      </c>
      <c r="I14" s="5">
        <f t="shared" si="2"/>
        <v>6.7005033623318155</v>
      </c>
      <c r="K14" s="5">
        <f t="shared" si="3"/>
        <v>-48.891662338149168</v>
      </c>
      <c r="L14" s="5">
        <f t="shared" si="4"/>
        <v>-586.69994805779004</v>
      </c>
      <c r="M14" s="5">
        <f t="shared" si="5"/>
        <v>0.42555748318834091</v>
      </c>
    </row>
    <row r="15" spans="1:22" ht="17.649999999999999" x14ac:dyDescent="0.45">
      <c r="A15">
        <f t="shared" si="6"/>
        <v>3.9</v>
      </c>
      <c r="B15">
        <f t="shared" si="7"/>
        <v>-0.3</v>
      </c>
      <c r="C15">
        <f t="shared" si="8"/>
        <v>200</v>
      </c>
      <c r="F15" s="17">
        <v>13</v>
      </c>
      <c r="G15" s="17">
        <v>109.806</v>
      </c>
      <c r="H15" s="5">
        <f t="shared" si="1"/>
        <v>100</v>
      </c>
      <c r="I15" s="5">
        <f t="shared" si="2"/>
        <v>9.8059999999999974</v>
      </c>
      <c r="K15" s="5">
        <f t="shared" si="3"/>
        <v>-50</v>
      </c>
      <c r="L15" s="5">
        <f t="shared" si="4"/>
        <v>-650</v>
      </c>
      <c r="M15" s="5">
        <f t="shared" si="5"/>
        <v>0.5</v>
      </c>
    </row>
    <row r="16" spans="1:22" ht="17.649999999999999" x14ac:dyDescent="0.45">
      <c r="A16">
        <f t="shared" si="6"/>
        <v>3.9</v>
      </c>
      <c r="B16">
        <f t="shared" si="7"/>
        <v>-0.3</v>
      </c>
      <c r="C16">
        <f t="shared" si="8"/>
        <v>200</v>
      </c>
      <c r="F16" s="17">
        <v>14</v>
      </c>
      <c r="G16" s="17">
        <v>122.77500000000001</v>
      </c>
      <c r="H16" s="5">
        <f t="shared" si="1"/>
        <v>114.8885033623318</v>
      </c>
      <c r="I16" s="5">
        <f t="shared" si="2"/>
        <v>7.886496637668202</v>
      </c>
      <c r="K16" s="5">
        <f t="shared" si="3"/>
        <v>-48.89166233814916</v>
      </c>
      <c r="L16" s="5">
        <f t="shared" si="4"/>
        <v>-684.48327273408825</v>
      </c>
      <c r="M16" s="5">
        <f t="shared" si="5"/>
        <v>0.57444251681165903</v>
      </c>
    </row>
    <row r="17" spans="1:22" ht="17.649999999999999" x14ac:dyDescent="0.45">
      <c r="A17">
        <f t="shared" si="6"/>
        <v>3.9</v>
      </c>
      <c r="B17">
        <f t="shared" si="7"/>
        <v>-0.3</v>
      </c>
      <c r="C17">
        <f t="shared" si="8"/>
        <v>200</v>
      </c>
      <c r="F17" s="17">
        <v>15</v>
      </c>
      <c r="G17" s="17">
        <v>131.66900000000001</v>
      </c>
      <c r="H17" s="5">
        <f t="shared" si="1"/>
        <v>129.1312612451591</v>
      </c>
      <c r="I17" s="5">
        <f t="shared" si="2"/>
        <v>2.537738754840916</v>
      </c>
      <c r="K17" s="5">
        <f t="shared" si="3"/>
        <v>-45.756848091331456</v>
      </c>
      <c r="L17" s="5">
        <f t="shared" si="4"/>
        <v>-686.35272136997185</v>
      </c>
      <c r="M17" s="5">
        <f t="shared" si="5"/>
        <v>0.6456563062257954</v>
      </c>
    </row>
    <row r="18" spans="1:22" ht="17.649999999999999" x14ac:dyDescent="0.45">
      <c r="A18">
        <f t="shared" si="6"/>
        <v>3.9</v>
      </c>
      <c r="B18">
        <f t="shared" si="7"/>
        <v>-0.3</v>
      </c>
      <c r="C18">
        <f t="shared" si="8"/>
        <v>200</v>
      </c>
      <c r="F18" s="17">
        <v>16</v>
      </c>
      <c r="G18" s="17">
        <v>150.697</v>
      </c>
      <c r="H18" s="5">
        <f t="shared" si="1"/>
        <v>142.18990052500078</v>
      </c>
      <c r="I18" s="5">
        <f t="shared" si="2"/>
        <v>8.5070994749992224</v>
      </c>
      <c r="K18" s="5">
        <f t="shared" si="3"/>
        <v>-41.100061468452687</v>
      </c>
      <c r="L18" s="5">
        <f t="shared" si="4"/>
        <v>-657.60098349524299</v>
      </c>
      <c r="M18" s="5">
        <f t="shared" si="5"/>
        <v>0.71094950262500389</v>
      </c>
    </row>
    <row r="19" spans="1:22" ht="17.649999999999999" x14ac:dyDescent="0.45">
      <c r="A19">
        <f t="shared" si="6"/>
        <v>3.9</v>
      </c>
      <c r="B19">
        <f t="shared" si="7"/>
        <v>-0.3</v>
      </c>
      <c r="C19">
        <f t="shared" si="8"/>
        <v>200</v>
      </c>
      <c r="F19" s="17">
        <v>17</v>
      </c>
      <c r="G19" s="17">
        <v>178.464</v>
      </c>
      <c r="H19" s="5">
        <f t="shared" si="1"/>
        <v>153.70495669980352</v>
      </c>
      <c r="I19" s="5">
        <f t="shared" si="2"/>
        <v>24.759043300196481</v>
      </c>
      <c r="K19" s="5">
        <f t="shared" si="3"/>
        <v>-35.578888129361147</v>
      </c>
      <c r="L19" s="5">
        <f t="shared" si="4"/>
        <v>-604.84109819913954</v>
      </c>
      <c r="M19" s="5">
        <f t="shared" si="5"/>
        <v>0.76852478349901754</v>
      </c>
    </row>
    <row r="20" spans="1:22" ht="17.649999999999999" x14ac:dyDescent="0.45">
      <c r="F20" s="19"/>
      <c r="G20" s="19"/>
      <c r="I20" s="20">
        <f t="array" ref="I20">SUM(I2:I19^2)</f>
        <v>969.68982186715039</v>
      </c>
    </row>
    <row r="22" spans="1:22" ht="20.65" x14ac:dyDescent="0.55000000000000004">
      <c r="A22">
        <f>A2+Q8</f>
        <v>3.8714850313813773</v>
      </c>
      <c r="B22">
        <f>B2+Q9</f>
        <v>-0.27852484549892736</v>
      </c>
      <c r="C22">
        <f>Q10+C2</f>
        <v>237.51398874116887</v>
      </c>
      <c r="F22" s="12" t="s">
        <v>1</v>
      </c>
      <c r="G22" s="12" t="s">
        <v>0</v>
      </c>
      <c r="H22" s="13" t="s">
        <v>39</v>
      </c>
      <c r="I22" s="13" t="s">
        <v>47</v>
      </c>
      <c r="K22" s="37" t="s">
        <v>45</v>
      </c>
      <c r="L22" s="37"/>
      <c r="M22" s="18"/>
      <c r="O22" s="37" t="s">
        <v>48</v>
      </c>
      <c r="P22" s="37"/>
      <c r="Q22" s="37"/>
      <c r="T22" s="37" t="s">
        <v>49</v>
      </c>
      <c r="U22" s="37"/>
      <c r="V22" s="37"/>
    </row>
    <row r="23" spans="1:22" ht="17.649999999999999" x14ac:dyDescent="0.45">
      <c r="A23">
        <f>A22</f>
        <v>3.8714850313813773</v>
      </c>
      <c r="B23">
        <f t="shared" ref="B23:C23" si="9">B22</f>
        <v>-0.27852484549892736</v>
      </c>
      <c r="C23">
        <f t="shared" si="9"/>
        <v>237.51398874116887</v>
      </c>
      <c r="F23" s="17">
        <v>0</v>
      </c>
      <c r="G23" s="17">
        <v>3.895</v>
      </c>
      <c r="H23" s="5">
        <f>C23/(1+EXP(A23+B23*F23))</f>
        <v>4.8458758289199695</v>
      </c>
      <c r="I23" s="5">
        <f>(G23-H23)</f>
        <v>-0.95087582891996947</v>
      </c>
      <c r="K23" s="5">
        <f>-C23*EXP(A23+B23*F23)/(1+EXP(A23+B23*F23))^2</f>
        <v>-4.7470079151866829</v>
      </c>
      <c r="L23" s="5">
        <f>-C23*EXP(A23+B23*F23)*F23/(1+EXP(A23+B23*F23))^2</f>
        <v>0</v>
      </c>
      <c r="M23" s="5">
        <f>1/(1+EXP(A23+B23*F23))</f>
        <v>2.0402485995049194E-2</v>
      </c>
      <c r="O23" s="5">
        <f t="array" ref="O23:Q25">MMULT(TRANSPOSE(K23:M40),K23:M40)</f>
        <v>27758.671518411302</v>
      </c>
      <c r="P23" s="5">
        <v>350702.38643261913</v>
      </c>
      <c r="Q23" s="5">
        <v>-228.15164129441885</v>
      </c>
      <c r="T23" s="5">
        <f t="array" ref="T23:V25">MINVERSE(O23:Q25)</f>
        <v>7.3431801380337356E-4</v>
      </c>
      <c r="U23" s="5">
        <v>-8.8641982553255358E-5</v>
      </c>
      <c r="V23" s="5">
        <v>-5.1295981119954669E-2</v>
      </c>
    </row>
    <row r="24" spans="1:22" ht="17.649999999999999" x14ac:dyDescent="0.45">
      <c r="A24">
        <f t="shared" ref="A24:A40" si="10">A23</f>
        <v>3.8714850313813773</v>
      </c>
      <c r="B24">
        <f t="shared" ref="B24:B40" si="11">B23</f>
        <v>-0.27852484549892736</v>
      </c>
      <c r="C24">
        <f t="shared" ref="C24:C40" si="12">C23</f>
        <v>237.51398874116887</v>
      </c>
      <c r="F24" s="17">
        <v>1</v>
      </c>
      <c r="G24" s="17">
        <v>5.2670000000000003</v>
      </c>
      <c r="H24" s="5">
        <f t="shared" ref="H24:H40" si="13">C24/(1+EXP(A24+B24*F24))</f>
        <v>6.3605914096207758</v>
      </c>
      <c r="I24" s="5">
        <f t="shared" ref="I24:I40" si="14">(G24-H24)</f>
        <v>-1.0935914096207755</v>
      </c>
      <c r="K24" s="5">
        <f t="shared" ref="K24:K40" si="15">-C24*EXP(A24+B24*F24)/(1+EXP(A24+B24*F24))^2</f>
        <v>-6.1902556609999664</v>
      </c>
      <c r="L24" s="5">
        <f t="shared" ref="L24:L40" si="16">-C24*EXP(A24+B24*F24)*F24/(1+EXP(A24+B24*F24))^2</f>
        <v>-6.1902556609999664</v>
      </c>
      <c r="M24" s="5">
        <f t="shared" ref="M24:M40" si="17">1/(1+EXP(A24+B24*F24))</f>
        <v>2.677986018142383E-2</v>
      </c>
      <c r="O24" s="5">
        <v>350702.38643261913</v>
      </c>
      <c r="P24" s="5">
        <v>4699413.0065779109</v>
      </c>
      <c r="Q24" s="5">
        <v>-3100.4028468898687</v>
      </c>
      <c r="T24" s="5">
        <v>-8.8641982553255684E-5</v>
      </c>
      <c r="U24" s="5">
        <v>2.0350827888927602E-5</v>
      </c>
      <c r="V24" s="5">
        <v>2.049733328043447E-2</v>
      </c>
    </row>
    <row r="25" spans="1:22" ht="17.649999999999999" x14ac:dyDescent="0.45">
      <c r="A25">
        <f t="shared" si="10"/>
        <v>3.8714850313813773</v>
      </c>
      <c r="B25">
        <f t="shared" si="11"/>
        <v>-0.27852484549892736</v>
      </c>
      <c r="C25">
        <f t="shared" si="12"/>
        <v>237.51398874116887</v>
      </c>
      <c r="F25" s="17">
        <v>2</v>
      </c>
      <c r="G25" s="17">
        <v>7.1820000000000004</v>
      </c>
      <c r="H25" s="5">
        <f t="shared" si="13"/>
        <v>8.3318193882584541</v>
      </c>
      <c r="I25" s="5">
        <f t="shared" si="14"/>
        <v>-1.1498193882584538</v>
      </c>
      <c r="K25" s="5">
        <f t="shared" si="15"/>
        <v>-8.0395451744890529</v>
      </c>
      <c r="L25" s="5">
        <f t="shared" si="16"/>
        <v>-16.079090348978106</v>
      </c>
      <c r="M25" s="5">
        <f t="shared" si="17"/>
        <v>3.5079278624460572E-2</v>
      </c>
      <c r="O25" s="5">
        <v>-228.15164129441885</v>
      </c>
      <c r="P25" s="5">
        <v>-3100.4028468898687</v>
      </c>
      <c r="Q25" s="5">
        <v>2.0915867605667189</v>
      </c>
      <c r="T25" s="5">
        <v>-5.1295981119955175E-2</v>
      </c>
      <c r="U25" s="5">
        <v>2.0497333280434512E-2</v>
      </c>
      <c r="V25" s="5">
        <v>25.266333277834192</v>
      </c>
    </row>
    <row r="26" spans="1:22" ht="17.649999999999999" x14ac:dyDescent="0.45">
      <c r="A26">
        <f t="shared" si="10"/>
        <v>3.8714850313813773</v>
      </c>
      <c r="B26">
        <f t="shared" si="11"/>
        <v>-0.27852484549892736</v>
      </c>
      <c r="C26">
        <f t="shared" si="12"/>
        <v>237.51398874116887</v>
      </c>
      <c r="F26" s="17">
        <v>3</v>
      </c>
      <c r="G26" s="17">
        <v>9.5660000000000007</v>
      </c>
      <c r="H26" s="5">
        <f t="shared" si="13"/>
        <v>10.885187782890332</v>
      </c>
      <c r="I26" s="5">
        <f t="shared" si="14"/>
        <v>-1.3191877828903316</v>
      </c>
      <c r="K26" s="5">
        <f t="shared" si="15"/>
        <v>-10.386323216231453</v>
      </c>
      <c r="L26" s="5">
        <f t="shared" si="16"/>
        <v>-31.158969648694359</v>
      </c>
      <c r="M26" s="5">
        <f t="shared" si="17"/>
        <v>4.5829670246296431E-2</v>
      </c>
    </row>
    <row r="27" spans="1:22" ht="17.649999999999999" x14ac:dyDescent="0.45">
      <c r="A27">
        <f t="shared" si="10"/>
        <v>3.8714850313813773</v>
      </c>
      <c r="B27">
        <f t="shared" si="11"/>
        <v>-0.27852484549892736</v>
      </c>
      <c r="C27">
        <f t="shared" si="12"/>
        <v>237.51398874116887</v>
      </c>
      <c r="F27" s="17">
        <v>4</v>
      </c>
      <c r="G27" s="17">
        <v>12.834</v>
      </c>
      <c r="H27" s="5">
        <f t="shared" si="13"/>
        <v>14.172670893497058</v>
      </c>
      <c r="I27" s="5">
        <f t="shared" si="14"/>
        <v>-1.3386708934970581</v>
      </c>
      <c r="K27" s="5">
        <f t="shared" si="15"/>
        <v>-13.326975019666776</v>
      </c>
      <c r="L27" s="5">
        <f t="shared" si="16"/>
        <v>-53.307900078667103</v>
      </c>
      <c r="M27" s="5">
        <f t="shared" si="17"/>
        <v>5.9670889148940788E-2</v>
      </c>
    </row>
    <row r="28" spans="1:22" ht="20.65" x14ac:dyDescent="0.55000000000000004">
      <c r="A28">
        <f t="shared" si="10"/>
        <v>3.8714850313813773</v>
      </c>
      <c r="B28">
        <f t="shared" si="11"/>
        <v>-0.27852484549892736</v>
      </c>
      <c r="C28">
        <f t="shared" si="12"/>
        <v>237.51398874116887</v>
      </c>
      <c r="F28" s="17">
        <v>5</v>
      </c>
      <c r="G28" s="17">
        <v>16.984999999999999</v>
      </c>
      <c r="H28" s="5">
        <f t="shared" si="13"/>
        <v>18.37253056679814</v>
      </c>
      <c r="I28" s="5">
        <f t="shared" si="14"/>
        <v>-1.3875305667981408</v>
      </c>
      <c r="K28" s="5">
        <f t="shared" si="15"/>
        <v>-16.951351623962157</v>
      </c>
      <c r="L28" s="5">
        <f t="shared" si="16"/>
        <v>-84.756758119810797</v>
      </c>
      <c r="M28" s="5">
        <f t="shared" si="17"/>
        <v>7.7353467322801031E-2</v>
      </c>
      <c r="O28" s="14" t="s">
        <v>50</v>
      </c>
      <c r="Q28" s="14" t="s">
        <v>51</v>
      </c>
    </row>
    <row r="29" spans="1:22" ht="17.649999999999999" x14ac:dyDescent="0.45">
      <c r="A29">
        <f t="shared" si="10"/>
        <v>3.8714850313813773</v>
      </c>
      <c r="B29">
        <f t="shared" si="11"/>
        <v>-0.27852484549892736</v>
      </c>
      <c r="C29">
        <f t="shared" si="12"/>
        <v>237.51398874116887</v>
      </c>
      <c r="F29" s="17">
        <v>6</v>
      </c>
      <c r="G29" s="17">
        <v>23.068999999999999</v>
      </c>
      <c r="H29" s="5">
        <f t="shared" si="13"/>
        <v>23.684971912375961</v>
      </c>
      <c r="I29" s="5">
        <f t="shared" si="14"/>
        <v>-0.61597191237596149</v>
      </c>
      <c r="K29" s="5">
        <f t="shared" si="15"/>
        <v>-21.323098839285667</v>
      </c>
      <c r="L29" s="5">
        <f t="shared" si="16"/>
        <v>-127.93859303571401</v>
      </c>
      <c r="M29" s="5">
        <f t="shared" si="17"/>
        <v>9.9720324002417746E-2</v>
      </c>
      <c r="O29" s="5">
        <f t="array" ref="O29:O31">MMULT(TRANSPOSE(K23:M40),I23:I40)</f>
        <v>-1103.7512575470319</v>
      </c>
      <c r="Q29" s="5">
        <f t="array" ref="Q29:Q31">MMULT(T23:V25,O29:O31)</f>
        <v>1.8548722432177756E-2</v>
      </c>
    </row>
    <row r="30" spans="1:22" ht="17.649999999999999" x14ac:dyDescent="0.45">
      <c r="A30">
        <f t="shared" si="10"/>
        <v>3.8714850313813773</v>
      </c>
      <c r="B30">
        <f t="shared" si="11"/>
        <v>-0.27852484549892736</v>
      </c>
      <c r="C30">
        <f t="shared" si="12"/>
        <v>237.51398874116887</v>
      </c>
      <c r="F30" s="17">
        <v>7</v>
      </c>
      <c r="G30" s="17">
        <v>31.277999999999999</v>
      </c>
      <c r="H30" s="5">
        <f t="shared" si="13"/>
        <v>30.320974000535671</v>
      </c>
      <c r="I30" s="5">
        <f t="shared" si="14"/>
        <v>0.95702599946432798</v>
      </c>
      <c r="K30" s="5">
        <f t="shared" si="15"/>
        <v>-26.450206349275199</v>
      </c>
      <c r="L30" s="5">
        <f t="shared" si="16"/>
        <v>-185.1514444449264</v>
      </c>
      <c r="M30" s="5">
        <f t="shared" si="17"/>
        <v>0.12765973979569678</v>
      </c>
      <c r="O30" s="5">
        <v>-15452.670177172595</v>
      </c>
      <c r="Q30" s="5">
        <v>-5.770459142841744E-4</v>
      </c>
    </row>
    <row r="31" spans="1:22" ht="17.649999999999999" x14ac:dyDescent="0.45">
      <c r="A31">
        <f t="shared" si="10"/>
        <v>3.8714850313813773</v>
      </c>
      <c r="B31">
        <f t="shared" si="11"/>
        <v>-0.27852484549892736</v>
      </c>
      <c r="C31">
        <f t="shared" si="12"/>
        <v>237.51398874116887</v>
      </c>
      <c r="F31" s="17">
        <v>8</v>
      </c>
      <c r="G31" s="17">
        <v>38.415999999999997</v>
      </c>
      <c r="H31" s="5">
        <f t="shared" si="13"/>
        <v>38.481635362250479</v>
      </c>
      <c r="I31" s="5">
        <f t="shared" si="14"/>
        <v>-6.5635362250482387E-2</v>
      </c>
      <c r="K31" s="5">
        <f t="shared" si="15"/>
        <v>-32.24690254503124</v>
      </c>
      <c r="L31" s="5">
        <f t="shared" si="16"/>
        <v>-257.97522036024992</v>
      </c>
      <c r="M31" s="5">
        <f t="shared" si="17"/>
        <v>0.16201839548990052</v>
      </c>
      <c r="O31" s="5">
        <v>10.540829024687742</v>
      </c>
      <c r="Q31" s="5">
        <v>6.207572136550084</v>
      </c>
    </row>
    <row r="32" spans="1:22" ht="17.649999999999999" x14ac:dyDescent="0.45">
      <c r="A32">
        <f t="shared" si="10"/>
        <v>3.8714850313813773</v>
      </c>
      <c r="B32">
        <f t="shared" si="11"/>
        <v>-0.27852484549892736</v>
      </c>
      <c r="C32">
        <f t="shared" si="12"/>
        <v>237.51398874116887</v>
      </c>
      <c r="F32" s="17">
        <v>9</v>
      </c>
      <c r="G32" s="17">
        <v>49.923999999999999</v>
      </c>
      <c r="H32" s="5">
        <f t="shared" si="13"/>
        <v>48.326386094922285</v>
      </c>
      <c r="I32" s="5">
        <f t="shared" si="14"/>
        <v>1.5976139050777149</v>
      </c>
      <c r="K32" s="5">
        <f t="shared" si="15"/>
        <v>-38.493535384219321</v>
      </c>
      <c r="L32" s="5">
        <f t="shared" si="16"/>
        <v>-346.44181845797391</v>
      </c>
      <c r="M32" s="5">
        <f t="shared" si="17"/>
        <v>0.20346753616935806</v>
      </c>
    </row>
    <row r="33" spans="1:22" ht="17.649999999999999" x14ac:dyDescent="0.45">
      <c r="A33">
        <f t="shared" si="10"/>
        <v>3.8714850313813773</v>
      </c>
      <c r="B33">
        <f t="shared" si="11"/>
        <v>-0.27852484549892736</v>
      </c>
      <c r="C33">
        <f t="shared" si="12"/>
        <v>237.51398874116887</v>
      </c>
      <c r="F33" s="17">
        <v>10</v>
      </c>
      <c r="G33" s="17">
        <v>62.692</v>
      </c>
      <c r="H33" s="5">
        <f t="shared" si="13"/>
        <v>59.931338979441293</v>
      </c>
      <c r="I33" s="5">
        <f t="shared" si="14"/>
        <v>2.7606610205587074</v>
      </c>
      <c r="K33" s="5">
        <f t="shared" si="15"/>
        <v>-44.809006981628606</v>
      </c>
      <c r="L33" s="5">
        <f t="shared" si="16"/>
        <v>-448.09006981628607</v>
      </c>
      <c r="M33" s="5">
        <f t="shared" si="17"/>
        <v>0.2523276178261295</v>
      </c>
    </row>
    <row r="34" spans="1:22" ht="17.649999999999999" x14ac:dyDescent="0.45">
      <c r="A34">
        <f t="shared" si="10"/>
        <v>3.8714850313813773</v>
      </c>
      <c r="B34">
        <f t="shared" si="11"/>
        <v>-0.27852484549892736</v>
      </c>
      <c r="C34">
        <f t="shared" si="12"/>
        <v>237.51398874116887</v>
      </c>
      <c r="F34" s="17">
        <v>11</v>
      </c>
      <c r="G34" s="17">
        <v>75.733999999999995</v>
      </c>
      <c r="H34" s="5">
        <f t="shared" si="13"/>
        <v>73.244166299647262</v>
      </c>
      <c r="I34" s="5">
        <f t="shared" si="14"/>
        <v>2.4898337003527331</v>
      </c>
      <c r="K34" s="5">
        <f t="shared" si="15"/>
        <v>-50.65725289145815</v>
      </c>
      <c r="L34" s="5">
        <f t="shared" si="16"/>
        <v>-557.22978180603968</v>
      </c>
      <c r="M34" s="5">
        <f t="shared" si="17"/>
        <v>0.3083783262107781</v>
      </c>
    </row>
    <row r="35" spans="1:22" ht="17.649999999999999" x14ac:dyDescent="0.45">
      <c r="A35">
        <f t="shared" si="10"/>
        <v>3.8714850313813773</v>
      </c>
      <c r="B35">
        <f t="shared" si="11"/>
        <v>-0.27852484549892736</v>
      </c>
      <c r="C35">
        <f t="shared" si="12"/>
        <v>237.51398874116887</v>
      </c>
      <c r="F35" s="17">
        <v>12</v>
      </c>
      <c r="G35" s="17">
        <v>91.811999999999998</v>
      </c>
      <c r="H35" s="5">
        <f t="shared" si="13"/>
        <v>88.047992308144558</v>
      </c>
      <c r="I35" s="5">
        <f t="shared" si="14"/>
        <v>3.7640076918554399</v>
      </c>
      <c r="K35" s="5">
        <f t="shared" si="15"/>
        <v>-55.408024487372018</v>
      </c>
      <c r="L35" s="5">
        <f t="shared" si="16"/>
        <v>-664.89629384846421</v>
      </c>
      <c r="M35" s="5">
        <f t="shared" si="17"/>
        <v>0.37070655406362174</v>
      </c>
    </row>
    <row r="36" spans="1:22" ht="17.649999999999999" x14ac:dyDescent="0.45">
      <c r="A36">
        <f t="shared" si="10"/>
        <v>3.8714850313813773</v>
      </c>
      <c r="B36">
        <f t="shared" si="11"/>
        <v>-0.27852484549892736</v>
      </c>
      <c r="C36">
        <f t="shared" si="12"/>
        <v>237.51398874116887</v>
      </c>
      <c r="F36" s="17">
        <v>13</v>
      </c>
      <c r="G36" s="17">
        <v>109.806</v>
      </c>
      <c r="H36" s="5">
        <f t="shared" si="13"/>
        <v>103.950504190937</v>
      </c>
      <c r="I36" s="5">
        <f t="shared" si="14"/>
        <v>5.8554958090630009</v>
      </c>
      <c r="K36" s="5">
        <f t="shared" si="15"/>
        <v>-58.455468808724049</v>
      </c>
      <c r="L36" s="5">
        <f t="shared" si="16"/>
        <v>-759.92109451341264</v>
      </c>
      <c r="M36" s="5">
        <f t="shared" si="17"/>
        <v>0.43766055524509412</v>
      </c>
    </row>
    <row r="37" spans="1:22" ht="17.649999999999999" x14ac:dyDescent="0.45">
      <c r="A37">
        <f t="shared" si="10"/>
        <v>3.8714850313813773</v>
      </c>
      <c r="B37">
        <f t="shared" si="11"/>
        <v>-0.27852484549892736</v>
      </c>
      <c r="C37">
        <f t="shared" si="12"/>
        <v>237.51398874116887</v>
      </c>
      <c r="F37" s="17">
        <v>14</v>
      </c>
      <c r="G37" s="17">
        <v>122.77500000000001</v>
      </c>
      <c r="H37" s="5">
        <f t="shared" si="13"/>
        <v>120.41133886882024</v>
      </c>
      <c r="I37" s="5">
        <f t="shared" si="14"/>
        <v>2.3636611311797679</v>
      </c>
      <c r="K37" s="5">
        <f t="shared" si="15"/>
        <v>-59.366974260965335</v>
      </c>
      <c r="L37" s="5">
        <f t="shared" si="16"/>
        <v>-831.13763965351461</v>
      </c>
      <c r="M37" s="5">
        <f t="shared" si="17"/>
        <v>0.50696525079219068</v>
      </c>
    </row>
    <row r="38" spans="1:22" ht="17.649999999999999" x14ac:dyDescent="0.45">
      <c r="A38">
        <f t="shared" si="10"/>
        <v>3.8714850313813773</v>
      </c>
      <c r="B38">
        <f t="shared" si="11"/>
        <v>-0.27852484549892736</v>
      </c>
      <c r="C38">
        <f t="shared" si="12"/>
        <v>237.51398874116887</v>
      </c>
      <c r="F38" s="17">
        <v>15</v>
      </c>
      <c r="G38" s="17">
        <v>131.66900000000001</v>
      </c>
      <c r="H38" s="5">
        <f t="shared" si="13"/>
        <v>136.80883745011656</v>
      </c>
      <c r="I38" s="5">
        <f t="shared" si="14"/>
        <v>-5.1398374501165449</v>
      </c>
      <c r="K38" s="5">
        <f t="shared" si="15"/>
        <v>-58.006497833611213</v>
      </c>
      <c r="L38" s="5">
        <f t="shared" si="16"/>
        <v>-870.09746750416821</v>
      </c>
      <c r="M38" s="5">
        <f t="shared" si="17"/>
        <v>0.57600328374428567</v>
      </c>
    </row>
    <row r="39" spans="1:22" ht="17.649999999999999" x14ac:dyDescent="0.45">
      <c r="A39">
        <f t="shared" si="10"/>
        <v>3.8714850313813773</v>
      </c>
      <c r="B39">
        <f t="shared" si="11"/>
        <v>-0.27852484549892736</v>
      </c>
      <c r="C39">
        <f t="shared" si="12"/>
        <v>237.51398874116887</v>
      </c>
      <c r="F39" s="17">
        <v>16</v>
      </c>
      <c r="G39" s="17">
        <v>150.697</v>
      </c>
      <c r="H39" s="5">
        <f t="shared" si="13"/>
        <v>152.53076786279198</v>
      </c>
      <c r="I39" s="5">
        <f t="shared" si="14"/>
        <v>-1.8337678627919729</v>
      </c>
      <c r="K39" s="5">
        <f t="shared" si="15"/>
        <v>-54.575968366048706</v>
      </c>
      <c r="L39" s="5">
        <f t="shared" si="16"/>
        <v>-873.21549385677929</v>
      </c>
      <c r="M39" s="5">
        <f t="shared" si="17"/>
        <v>0.64219698667522507</v>
      </c>
    </row>
    <row r="40" spans="1:22" ht="17.649999999999999" x14ac:dyDescent="0.45">
      <c r="A40">
        <f t="shared" si="10"/>
        <v>3.8714850313813773</v>
      </c>
      <c r="B40">
        <f t="shared" si="11"/>
        <v>-0.27852484549892736</v>
      </c>
      <c r="C40">
        <f t="shared" si="12"/>
        <v>237.51398874116887</v>
      </c>
      <c r="F40" s="17">
        <v>17</v>
      </c>
      <c r="G40" s="17">
        <v>178.464</v>
      </c>
      <c r="H40" s="5">
        <f t="shared" si="13"/>
        <v>167.06218871068418</v>
      </c>
      <c r="I40" s="5">
        <f t="shared" si="14"/>
        <v>11.401811289315816</v>
      </c>
      <c r="K40" s="5">
        <f t="shared" si="15"/>
        <v>-49.554268252075055</v>
      </c>
      <c r="L40" s="5">
        <f t="shared" si="16"/>
        <v>-842.42256028527595</v>
      </c>
      <c r="M40" s="5">
        <f t="shared" si="17"/>
        <v>0.70337831298324238</v>
      </c>
    </row>
    <row r="41" spans="1:22" x14ac:dyDescent="0.45">
      <c r="I41" s="20">
        <f t="array" ref="I41">SUM(I23:I40^2)</f>
        <v>240.37566163981484</v>
      </c>
    </row>
    <row r="43" spans="1:22" ht="20.65" x14ac:dyDescent="0.55000000000000004">
      <c r="A43">
        <f>A23+Q29</f>
        <v>3.890033753813555</v>
      </c>
      <c r="B43">
        <f>B23+Q30</f>
        <v>-0.27910189141321151</v>
      </c>
      <c r="C43">
        <f>Q31+C23</f>
        <v>243.72156087771896</v>
      </c>
      <c r="F43" s="12" t="s">
        <v>1</v>
      </c>
      <c r="G43" s="12" t="s">
        <v>0</v>
      </c>
      <c r="H43" s="13" t="s">
        <v>39</v>
      </c>
      <c r="I43" s="13" t="s">
        <v>47</v>
      </c>
      <c r="K43" s="37" t="s">
        <v>45</v>
      </c>
      <c r="L43" s="37"/>
      <c r="M43" s="18"/>
      <c r="O43" s="37" t="s">
        <v>48</v>
      </c>
      <c r="P43" s="37"/>
      <c r="Q43" s="37"/>
      <c r="T43" s="37" t="s">
        <v>49</v>
      </c>
      <c r="U43" s="37"/>
      <c r="V43" s="37"/>
    </row>
    <row r="44" spans="1:22" ht="17.649999999999999" x14ac:dyDescent="0.45">
      <c r="A44">
        <f>A43</f>
        <v>3.890033753813555</v>
      </c>
      <c r="B44">
        <f t="shared" ref="B44:B61" si="18">B43</f>
        <v>-0.27910189141321151</v>
      </c>
      <c r="C44">
        <f t="shared" ref="C44:C61" si="19">C43</f>
        <v>243.72156087771896</v>
      </c>
      <c r="F44" s="17">
        <v>0</v>
      </c>
      <c r="G44" s="17">
        <v>3.895</v>
      </c>
      <c r="H44" s="5">
        <f>C44/(1+EXP(A44+B44*F44))</f>
        <v>4.8829727595545505</v>
      </c>
      <c r="I44" s="5">
        <f>(G44-H44)</f>
        <v>-0.98797275955455044</v>
      </c>
      <c r="K44" s="5">
        <f>-C44*EXP(A44+B44*F44)/(1+EXP(A44+B44*F44))^2</f>
        <v>-4.785142174173906</v>
      </c>
      <c r="L44" s="5">
        <f>-C44*EXP(A44+B44*F44)*F44/(1+EXP(A44+B44*F44))^2</f>
        <v>0</v>
      </c>
      <c r="M44" s="5">
        <f>1/(1+EXP(A44+B44*F44))</f>
        <v>2.0035046312560163E-2</v>
      </c>
      <c r="O44" s="5">
        <f t="array" ref="O44:Q46">MMULT(TRANSPOSE(K44:M61),K44:M61)</f>
        <v>29099.870868594902</v>
      </c>
      <c r="P44" s="5">
        <v>368466.85301251727</v>
      </c>
      <c r="Q44" s="5">
        <v>-232.5729221039372</v>
      </c>
      <c r="T44" s="5">
        <f t="array" ref="T44:V46">MINVERSE(O44:Q46)</f>
        <v>7.0901643942414229E-4</v>
      </c>
      <c r="U44" s="5">
        <v>-8.5565163253043108E-5</v>
      </c>
      <c r="V44" s="5">
        <v>-5.1147999056749237E-2</v>
      </c>
    </row>
    <row r="45" spans="1:22" ht="17.649999999999999" x14ac:dyDescent="0.45">
      <c r="A45">
        <f t="shared" ref="A45:A61" si="20">A44</f>
        <v>3.890033753813555</v>
      </c>
      <c r="B45">
        <f t="shared" si="18"/>
        <v>-0.27910189141321151</v>
      </c>
      <c r="C45">
        <f t="shared" si="19"/>
        <v>243.72156087771896</v>
      </c>
      <c r="F45" s="17">
        <v>1</v>
      </c>
      <c r="G45" s="17">
        <v>5.2670000000000003</v>
      </c>
      <c r="H45" s="5">
        <f t="shared" ref="H45:H61" si="21">C45/(1+EXP(A45+B45*F45))</f>
        <v>6.4136381713989872</v>
      </c>
      <c r="I45" s="5">
        <f t="shared" ref="I45:I61" si="22">(G45-H45)</f>
        <v>-1.1466381713989868</v>
      </c>
      <c r="K45" s="5">
        <f t="shared" ref="K45:K61" si="23">-C45*EXP(A45+B45*F45)/(1+EXP(A45+B45*F45))^2</f>
        <v>-6.2448605119851601</v>
      </c>
      <c r="L45" s="5">
        <f t="shared" ref="L45:L61" si="24">-C45*EXP(A45+B45*F45)*F45/(1+EXP(A45+B45*F45))^2</f>
        <v>-6.2448605119851601</v>
      </c>
      <c r="M45" s="5">
        <f t="shared" ref="M45:M61" si="25">1/(1+EXP(A45+B45*F45))</f>
        <v>2.6315432037696762E-2</v>
      </c>
      <c r="O45" s="5">
        <v>368466.85301251727</v>
      </c>
      <c r="P45" s="5">
        <v>4945265.4179183505</v>
      </c>
      <c r="Q45" s="5">
        <v>-3165.1949173111516</v>
      </c>
      <c r="T45" s="5">
        <v>-8.5565163253043176E-5</v>
      </c>
      <c r="U45" s="5">
        <v>1.9586212607699504E-5</v>
      </c>
      <c r="V45" s="5">
        <v>2.0324528228470438E-2</v>
      </c>
    </row>
    <row r="46" spans="1:22" ht="17.649999999999999" x14ac:dyDescent="0.45">
      <c r="A46">
        <f t="shared" si="20"/>
        <v>3.890033753813555</v>
      </c>
      <c r="B46">
        <f t="shared" si="18"/>
        <v>-0.27910189141321151</v>
      </c>
      <c r="C46">
        <f t="shared" si="19"/>
        <v>243.72156087771896</v>
      </c>
      <c r="F46" s="17">
        <v>2</v>
      </c>
      <c r="G46" s="17">
        <v>7.1820000000000004</v>
      </c>
      <c r="H46" s="5">
        <f t="shared" si="21"/>
        <v>8.4072314421575385</v>
      </c>
      <c r="I46" s="5">
        <f t="shared" si="22"/>
        <v>-1.2252314421575381</v>
      </c>
      <c r="K46" s="5">
        <f t="shared" si="23"/>
        <v>-8.1172220549393721</v>
      </c>
      <c r="L46" s="5">
        <f t="shared" si="24"/>
        <v>-16.234444109878744</v>
      </c>
      <c r="M46" s="5">
        <f t="shared" si="25"/>
        <v>3.4495230589695967E-2</v>
      </c>
      <c r="O46" s="5">
        <v>-232.5729221039372</v>
      </c>
      <c r="P46" s="5">
        <v>-3165.1949173111516</v>
      </c>
      <c r="Q46" s="5">
        <v>2.0710955784075908</v>
      </c>
      <c r="T46" s="5">
        <v>-5.1147999056749369E-2</v>
      </c>
      <c r="U46" s="5">
        <v>2.0324528228470445E-2</v>
      </c>
      <c r="V46" s="5">
        <v>25.800573571881763</v>
      </c>
    </row>
    <row r="47" spans="1:22" ht="17.649999999999999" x14ac:dyDescent="0.45">
      <c r="A47">
        <f t="shared" si="20"/>
        <v>3.890033753813555</v>
      </c>
      <c r="B47">
        <f t="shared" si="18"/>
        <v>-0.27910189141321151</v>
      </c>
      <c r="C47">
        <f t="shared" si="19"/>
        <v>243.72156087771896</v>
      </c>
      <c r="F47" s="17">
        <v>3</v>
      </c>
      <c r="G47" s="17">
        <v>9.5660000000000007</v>
      </c>
      <c r="H47" s="5">
        <f t="shared" si="21"/>
        <v>10.991803527227479</v>
      </c>
      <c r="I47" s="5">
        <f t="shared" si="22"/>
        <v>-1.4258035272274778</v>
      </c>
      <c r="K47" s="5">
        <f t="shared" si="23"/>
        <v>-10.496074941106251</v>
      </c>
      <c r="L47" s="5">
        <f t="shared" si="24"/>
        <v>-31.488224823318752</v>
      </c>
      <c r="M47" s="5">
        <f t="shared" si="25"/>
        <v>4.5099840521464304E-2</v>
      </c>
    </row>
    <row r="48" spans="1:22" ht="17.649999999999999" x14ac:dyDescent="0.45">
      <c r="A48">
        <f t="shared" si="20"/>
        <v>3.890033753813555</v>
      </c>
      <c r="B48">
        <f t="shared" si="18"/>
        <v>-0.27910189141321151</v>
      </c>
      <c r="C48">
        <f t="shared" si="19"/>
        <v>243.72156087771896</v>
      </c>
      <c r="F48" s="17">
        <v>4</v>
      </c>
      <c r="G48" s="17">
        <v>12.834</v>
      </c>
      <c r="H48" s="5">
        <f t="shared" si="21"/>
        <v>14.322570038522862</v>
      </c>
      <c r="I48" s="5">
        <f t="shared" si="22"/>
        <v>-1.4885700385228624</v>
      </c>
      <c r="K48" s="5">
        <f t="shared" si="23"/>
        <v>-13.480888195645964</v>
      </c>
      <c r="L48" s="5">
        <f t="shared" si="24"/>
        <v>-53.923552782583855</v>
      </c>
      <c r="M48" s="5">
        <f t="shared" si="25"/>
        <v>5.8766118134738372E-2</v>
      </c>
    </row>
    <row r="49" spans="1:22" ht="20.65" x14ac:dyDescent="0.55000000000000004">
      <c r="A49">
        <f t="shared" si="20"/>
        <v>3.890033753813555</v>
      </c>
      <c r="B49">
        <f t="shared" si="18"/>
        <v>-0.27910189141321151</v>
      </c>
      <c r="C49">
        <f t="shared" si="19"/>
        <v>243.72156087771896</v>
      </c>
      <c r="F49" s="17">
        <v>5</v>
      </c>
      <c r="G49" s="17">
        <v>16.984999999999999</v>
      </c>
      <c r="H49" s="5">
        <f t="shared" si="21"/>
        <v>18.582048294803812</v>
      </c>
      <c r="I49" s="5">
        <f t="shared" si="22"/>
        <v>-1.5970482948038125</v>
      </c>
      <c r="K49" s="5">
        <f t="shared" si="23"/>
        <v>-17.165298305238206</v>
      </c>
      <c r="L49" s="5">
        <f t="shared" si="24"/>
        <v>-85.82649152619102</v>
      </c>
      <c r="M49" s="5">
        <f t="shared" si="25"/>
        <v>7.6242939803454146E-2</v>
      </c>
      <c r="O49" s="14" t="s">
        <v>50</v>
      </c>
      <c r="Q49" s="14" t="s">
        <v>51</v>
      </c>
    </row>
    <row r="50" spans="1:22" ht="17.649999999999999" x14ac:dyDescent="0.45">
      <c r="A50">
        <f t="shared" si="20"/>
        <v>3.890033753813555</v>
      </c>
      <c r="B50">
        <f t="shared" si="18"/>
        <v>-0.27910189141321151</v>
      </c>
      <c r="C50">
        <f t="shared" si="19"/>
        <v>243.72156087771896</v>
      </c>
      <c r="F50" s="17">
        <v>6</v>
      </c>
      <c r="G50" s="17">
        <v>23.068999999999999</v>
      </c>
      <c r="H50" s="5">
        <f t="shared" si="21"/>
        <v>23.975883271388099</v>
      </c>
      <c r="I50" s="5">
        <f t="shared" si="22"/>
        <v>-0.9068832713881001</v>
      </c>
      <c r="K50" s="5">
        <f t="shared" si="23"/>
        <v>-21.617277916272883</v>
      </c>
      <c r="L50" s="5">
        <f t="shared" si="24"/>
        <v>-129.7036674976373</v>
      </c>
      <c r="M50" s="5">
        <f t="shared" si="25"/>
        <v>9.8374075666688279E-2</v>
      </c>
      <c r="O50" s="5">
        <f t="array" ref="O50:O52">MMULT(TRANSPOSE(K44:M61),I44:I61)</f>
        <v>-7.50143598274326</v>
      </c>
      <c r="Q50" s="5">
        <f t="array" ref="Q50:Q52">MMULT(T44:V46,O50:O52)</f>
        <v>-1.2308938669199454E-3</v>
      </c>
    </row>
    <row r="51" spans="1:22" ht="17.649999999999999" x14ac:dyDescent="0.45">
      <c r="A51">
        <f t="shared" si="20"/>
        <v>3.890033753813555</v>
      </c>
      <c r="B51">
        <f t="shared" si="18"/>
        <v>-0.27910189141321151</v>
      </c>
      <c r="C51">
        <f t="shared" si="19"/>
        <v>243.72156087771896</v>
      </c>
      <c r="F51" s="17">
        <v>7</v>
      </c>
      <c r="G51" s="17">
        <v>31.277999999999999</v>
      </c>
      <c r="H51" s="5">
        <f t="shared" si="21"/>
        <v>30.721747075777525</v>
      </c>
      <c r="I51" s="5">
        <f t="shared" si="22"/>
        <v>0.55625292422247341</v>
      </c>
      <c r="K51" s="5">
        <f t="shared" si="23"/>
        <v>-26.849189637736231</v>
      </c>
      <c r="L51" s="5">
        <f t="shared" si="24"/>
        <v>-187.94432746415362</v>
      </c>
      <c r="M51" s="5">
        <f t="shared" si="25"/>
        <v>0.12605264370184865</v>
      </c>
      <c r="O51" s="5">
        <v>-84.607932383661137</v>
      </c>
      <c r="Q51" s="5">
        <v>2.371117730585483E-4</v>
      </c>
    </row>
    <row r="52" spans="1:22" ht="17.649999999999999" x14ac:dyDescent="0.45">
      <c r="A52">
        <f t="shared" si="20"/>
        <v>3.890033753813555</v>
      </c>
      <c r="B52">
        <f t="shared" si="18"/>
        <v>-0.27910189141321151</v>
      </c>
      <c r="C52">
        <f t="shared" si="19"/>
        <v>243.72156087771896</v>
      </c>
      <c r="F52" s="17">
        <v>8</v>
      </c>
      <c r="G52" s="17">
        <v>38.415999999999997</v>
      </c>
      <c r="H52" s="5">
        <f t="shared" si="21"/>
        <v>39.028526948020428</v>
      </c>
      <c r="I52" s="5">
        <f t="shared" si="22"/>
        <v>-0.61252694802043095</v>
      </c>
      <c r="K52" s="5">
        <f t="shared" si="23"/>
        <v>-32.778665793977531</v>
      </c>
      <c r="L52" s="5">
        <f t="shared" si="24"/>
        <v>-262.22932635182025</v>
      </c>
      <c r="M52" s="5">
        <f t="shared" si="25"/>
        <v>0.16013571719902939</v>
      </c>
      <c r="O52" s="5">
        <v>6.1620083696347194E-2</v>
      </c>
      <c r="Q52" s="5">
        <v>0.25390063339849633</v>
      </c>
    </row>
    <row r="53" spans="1:22" ht="17.649999999999999" x14ac:dyDescent="0.45">
      <c r="A53">
        <f t="shared" si="20"/>
        <v>3.890033753813555</v>
      </c>
      <c r="B53">
        <f t="shared" si="18"/>
        <v>-0.27910189141321151</v>
      </c>
      <c r="C53">
        <f t="shared" si="19"/>
        <v>243.72156087771896</v>
      </c>
      <c r="F53" s="17">
        <v>9</v>
      </c>
      <c r="G53" s="17">
        <v>49.923999999999999</v>
      </c>
      <c r="H53" s="5">
        <f t="shared" si="21"/>
        <v>49.063985004554681</v>
      </c>
      <c r="I53" s="5">
        <f t="shared" si="22"/>
        <v>0.86001499544531868</v>
      </c>
      <c r="K53" s="5">
        <f t="shared" si="23"/>
        <v>-39.186834144951604</v>
      </c>
      <c r="L53" s="5">
        <f t="shared" si="24"/>
        <v>-352.68150730456443</v>
      </c>
      <c r="M53" s="5">
        <f t="shared" si="25"/>
        <v>0.20131163130524707</v>
      </c>
    </row>
    <row r="54" spans="1:22" ht="17.649999999999999" x14ac:dyDescent="0.45">
      <c r="A54">
        <f t="shared" si="20"/>
        <v>3.890033753813555</v>
      </c>
      <c r="B54">
        <f t="shared" si="18"/>
        <v>-0.27910189141321151</v>
      </c>
      <c r="C54">
        <f t="shared" si="19"/>
        <v>243.72156087771896</v>
      </c>
      <c r="F54" s="17">
        <v>10</v>
      </c>
      <c r="G54" s="17">
        <v>62.692</v>
      </c>
      <c r="H54" s="5">
        <f t="shared" si="21"/>
        <v>60.911996378048933</v>
      </c>
      <c r="I54" s="5">
        <f t="shared" si="22"/>
        <v>1.7800036219510673</v>
      </c>
      <c r="K54" s="5">
        <f t="shared" si="23"/>
        <v>-45.688594355685474</v>
      </c>
      <c r="L54" s="5">
        <f t="shared" si="24"/>
        <v>-456.88594355685478</v>
      </c>
      <c r="M54" s="5">
        <f t="shared" si="25"/>
        <v>0.24992452928122336</v>
      </c>
    </row>
    <row r="55" spans="1:22" ht="17.649999999999999" x14ac:dyDescent="0.45">
      <c r="A55">
        <f t="shared" si="20"/>
        <v>3.890033753813555</v>
      </c>
      <c r="B55">
        <f t="shared" si="18"/>
        <v>-0.27910189141321151</v>
      </c>
      <c r="C55">
        <f t="shared" si="19"/>
        <v>243.72156087771896</v>
      </c>
      <c r="F55" s="17">
        <v>11</v>
      </c>
      <c r="G55" s="17">
        <v>75.733999999999995</v>
      </c>
      <c r="H55" s="5">
        <f t="shared" si="21"/>
        <v>74.525700174137</v>
      </c>
      <c r="I55" s="5">
        <f t="shared" si="22"/>
        <v>1.2082998258629942</v>
      </c>
      <c r="K55" s="5">
        <f t="shared" si="23"/>
        <v>-51.737072174039874</v>
      </c>
      <c r="L55" s="5">
        <f t="shared" si="24"/>
        <v>-569.10779391443862</v>
      </c>
      <c r="M55" s="5">
        <f t="shared" si="25"/>
        <v>0.30578213887087469</v>
      </c>
    </row>
    <row r="56" spans="1:22" ht="17.649999999999999" x14ac:dyDescent="0.45">
      <c r="A56">
        <f t="shared" si="20"/>
        <v>3.890033753813555</v>
      </c>
      <c r="B56">
        <f t="shared" si="18"/>
        <v>-0.27910189141321151</v>
      </c>
      <c r="C56">
        <f t="shared" si="19"/>
        <v>243.72156087771896</v>
      </c>
      <c r="F56" s="17">
        <v>12</v>
      </c>
      <c r="G56" s="17">
        <v>91.811999999999998</v>
      </c>
      <c r="H56" s="5">
        <f t="shared" si="21"/>
        <v>89.689273608027733</v>
      </c>
      <c r="I56" s="5">
        <f t="shared" si="22"/>
        <v>2.1227263919722645</v>
      </c>
      <c r="K56" s="5">
        <f t="shared" si="23"/>
        <v>-56.68371689254446</v>
      </c>
      <c r="L56" s="5">
        <f t="shared" si="24"/>
        <v>-680.20460271053355</v>
      </c>
      <c r="M56" s="5">
        <f t="shared" si="25"/>
        <v>0.36799892994705968</v>
      </c>
    </row>
    <row r="57" spans="1:22" ht="17.649999999999999" x14ac:dyDescent="0.45">
      <c r="A57">
        <f t="shared" si="20"/>
        <v>3.890033753813555</v>
      </c>
      <c r="B57">
        <f t="shared" si="18"/>
        <v>-0.27910189141321151</v>
      </c>
      <c r="C57">
        <f t="shared" si="19"/>
        <v>243.72156087771896</v>
      </c>
      <c r="F57" s="17">
        <v>13</v>
      </c>
      <c r="G57" s="17">
        <v>109.806</v>
      </c>
      <c r="H57" s="5">
        <f t="shared" si="21"/>
        <v>106.00513405740524</v>
      </c>
      <c r="I57" s="5">
        <f t="shared" si="22"/>
        <v>3.8008659425947542</v>
      </c>
      <c r="K57" s="5">
        <f t="shared" si="23"/>
        <v>-59.898879009390114</v>
      </c>
      <c r="L57" s="5">
        <f t="shared" si="24"/>
        <v>-778.68542712207147</v>
      </c>
      <c r="M57" s="5">
        <f t="shared" si="25"/>
        <v>0.43494360398664356</v>
      </c>
    </row>
    <row r="58" spans="1:22" ht="17.649999999999999" x14ac:dyDescent="0.45">
      <c r="A58">
        <f t="shared" si="20"/>
        <v>3.890033753813555</v>
      </c>
      <c r="B58">
        <f t="shared" si="18"/>
        <v>-0.27910189141321151</v>
      </c>
      <c r="C58">
        <f t="shared" si="19"/>
        <v>243.72156087771896</v>
      </c>
      <c r="F58" s="17">
        <v>14</v>
      </c>
      <c r="G58" s="17">
        <v>122.77500000000001</v>
      </c>
      <c r="H58" s="5">
        <f t="shared" si="21"/>
        <v>122.92049930505432</v>
      </c>
      <c r="I58" s="5">
        <f t="shared" si="22"/>
        <v>-0.14549930505431519</v>
      </c>
      <c r="K58" s="5">
        <f t="shared" si="23"/>
        <v>-60.925782485623479</v>
      </c>
      <c r="L58" s="5">
        <f t="shared" si="24"/>
        <v>-852.96095479872872</v>
      </c>
      <c r="M58" s="5">
        <f t="shared" si="25"/>
        <v>0.50434807188325259</v>
      </c>
    </row>
    <row r="59" spans="1:22" ht="17.649999999999999" x14ac:dyDescent="0.45">
      <c r="A59">
        <f t="shared" si="20"/>
        <v>3.890033753813555</v>
      </c>
      <c r="B59">
        <f t="shared" si="18"/>
        <v>-0.27910189141321151</v>
      </c>
      <c r="C59">
        <f t="shared" si="19"/>
        <v>243.72156087771896</v>
      </c>
      <c r="F59" s="17">
        <v>15</v>
      </c>
      <c r="G59" s="17">
        <v>131.66900000000001</v>
      </c>
      <c r="H59" s="5">
        <f t="shared" si="21"/>
        <v>139.79512267286739</v>
      </c>
      <c r="I59" s="5">
        <f t="shared" si="22"/>
        <v>-8.1261226728673819</v>
      </c>
      <c r="K59" s="5">
        <f t="shared" si="23"/>
        <v>-59.610684936859784</v>
      </c>
      <c r="L59" s="5">
        <f t="shared" si="24"/>
        <v>-894.16027405289685</v>
      </c>
      <c r="M59" s="5">
        <f t="shared" si="25"/>
        <v>0.57358537410240051</v>
      </c>
    </row>
    <row r="60" spans="1:22" ht="17.649999999999999" x14ac:dyDescent="0.45">
      <c r="A60">
        <f t="shared" si="20"/>
        <v>3.890033753813555</v>
      </c>
      <c r="B60">
        <f t="shared" si="18"/>
        <v>-0.27910189141321151</v>
      </c>
      <c r="C60">
        <f t="shared" si="19"/>
        <v>243.72156087771896</v>
      </c>
      <c r="F60" s="17">
        <v>16</v>
      </c>
      <c r="G60" s="17">
        <v>150.697</v>
      </c>
      <c r="H60" s="5">
        <f t="shared" si="21"/>
        <v>155.99484657099734</v>
      </c>
      <c r="I60" s="5">
        <f t="shared" si="22"/>
        <v>-5.2978465709973364</v>
      </c>
      <c r="K60" s="5">
        <f t="shared" si="23"/>
        <v>-56.149793597131989</v>
      </c>
      <c r="L60" s="5">
        <f t="shared" si="24"/>
        <v>-898.39669755411182</v>
      </c>
      <c r="M60" s="5">
        <f t="shared" si="25"/>
        <v>0.64005353489945749</v>
      </c>
    </row>
    <row r="61" spans="1:22" ht="17.649999999999999" x14ac:dyDescent="0.45">
      <c r="A61">
        <f t="shared" si="20"/>
        <v>3.890033753813555</v>
      </c>
      <c r="B61">
        <f t="shared" si="18"/>
        <v>-0.27910189141321151</v>
      </c>
      <c r="C61">
        <f t="shared" si="19"/>
        <v>243.72156087771896</v>
      </c>
      <c r="F61" s="17">
        <v>17</v>
      </c>
      <c r="G61" s="17">
        <v>178.464</v>
      </c>
      <c r="H61" s="5">
        <f t="shared" si="21"/>
        <v>170.98330203209861</v>
      </c>
      <c r="I61" s="5">
        <f t="shared" si="22"/>
        <v>7.4806979679013921</v>
      </c>
      <c r="K61" s="5">
        <f t="shared" si="23"/>
        <v>-51.029657108300043</v>
      </c>
      <c r="L61" s="5">
        <f t="shared" si="24"/>
        <v>-867.50417084110074</v>
      </c>
      <c r="M61" s="5">
        <f t="shared" si="25"/>
        <v>0.70155180943505069</v>
      </c>
    </row>
    <row r="62" spans="1:22" x14ac:dyDescent="0.45">
      <c r="I62" s="20">
        <f t="array" ref="I62">SUM(I44:I61^2)</f>
        <v>186.50206143957683</v>
      </c>
    </row>
    <row r="64" spans="1:22" ht="20.65" x14ac:dyDescent="0.55000000000000004">
      <c r="A64">
        <f>A44+Q50</f>
        <v>3.8888028599466349</v>
      </c>
      <c r="B64">
        <f>B44+Q51</f>
        <v>-0.27886477964015294</v>
      </c>
      <c r="C64">
        <f>Q52+C44</f>
        <v>243.97546151111746</v>
      </c>
      <c r="F64" s="12" t="s">
        <v>1</v>
      </c>
      <c r="G64" s="12" t="s">
        <v>0</v>
      </c>
      <c r="H64" s="13" t="s">
        <v>39</v>
      </c>
      <c r="I64" s="13" t="s">
        <v>47</v>
      </c>
      <c r="K64" s="37" t="s">
        <v>45</v>
      </c>
      <c r="L64" s="37"/>
      <c r="M64" s="18"/>
      <c r="O64" s="37" t="s">
        <v>48</v>
      </c>
      <c r="P64" s="37"/>
      <c r="Q64" s="37"/>
      <c r="T64" s="37" t="s">
        <v>49</v>
      </c>
      <c r="U64" s="37"/>
      <c r="V64" s="37"/>
    </row>
    <row r="65" spans="1:22" ht="17.649999999999999" x14ac:dyDescent="0.45">
      <c r="A65">
        <f>A64</f>
        <v>3.8888028599466349</v>
      </c>
      <c r="B65">
        <f t="shared" ref="B65:B82" si="26">B64</f>
        <v>-0.27886477964015294</v>
      </c>
      <c r="C65">
        <f t="shared" ref="C65:C82" si="27">C64</f>
        <v>243.97546151111746</v>
      </c>
      <c r="F65" s="17">
        <v>0</v>
      </c>
      <c r="G65" s="17">
        <v>3.895</v>
      </c>
      <c r="H65" s="5">
        <f>C65/(1+EXP(A65+B65*F65))</f>
        <v>4.8939592933263159</v>
      </c>
      <c r="I65" s="5">
        <f>(G65-H65)</f>
        <v>-0.99895929332631583</v>
      </c>
      <c r="K65" s="5">
        <f>-C65*EXP(A65+B65*F65)/(1+EXP(A65+B65*F65))^2</f>
        <v>-4.7957902503562151</v>
      </c>
      <c r="L65" s="5">
        <f>-C65*EXP(A65+B65*F65)*F65/(1+EXP(A65+B65*F65))^2</f>
        <v>0</v>
      </c>
      <c r="M65" s="5">
        <f>1/(1+EXP(A65+B65*F65))</f>
        <v>2.0059227526467074E-2</v>
      </c>
      <c r="O65" s="5">
        <f t="array" ref="O65:Q67">MMULT(TRANSPOSE(K65:M82),K65:M82)</f>
        <v>29160.962863496869</v>
      </c>
      <c r="P65" s="5">
        <v>369308.97365431231</v>
      </c>
      <c r="Q65" s="5">
        <v>-232.64449375650548</v>
      </c>
      <c r="T65" s="5">
        <f t="array" ref="T65:V67">MINVERSE(O65:Q67)</f>
        <v>7.0626041900751348E-4</v>
      </c>
      <c r="U65" s="5">
        <v>-8.5148647634160525E-5</v>
      </c>
      <c r="V65" s="5">
        <v>-5.0940065779473347E-2</v>
      </c>
    </row>
    <row r="66" spans="1:22" ht="17.649999999999999" x14ac:dyDescent="0.45">
      <c r="A66">
        <f t="shared" ref="A66:A82" si="28">A65</f>
        <v>3.8888028599466349</v>
      </c>
      <c r="B66">
        <f t="shared" si="26"/>
        <v>-0.27886477964015294</v>
      </c>
      <c r="C66">
        <f t="shared" si="27"/>
        <v>243.97546151111746</v>
      </c>
      <c r="F66" s="17">
        <v>1</v>
      </c>
      <c r="G66" s="17">
        <v>5.2670000000000003</v>
      </c>
      <c r="H66" s="5">
        <f t="shared" ref="H66:H82" si="29">C66/(1+EXP(A66+B66*F66))</f>
        <v>6.4265350973745585</v>
      </c>
      <c r="I66" s="5">
        <f t="shared" ref="I66:I82" si="30">(G66-H66)</f>
        <v>-1.1595350973745582</v>
      </c>
      <c r="K66" s="5">
        <f t="shared" ref="K66:K82" si="31">-C66*EXP(A66+B66*F66)/(1+EXP(A66+B66*F66))^2</f>
        <v>-6.2572543299482621</v>
      </c>
      <c r="L66" s="5">
        <f t="shared" ref="L66:L82" si="32">-C66*EXP(A66+B66*F66)*F66/(1+EXP(A66+B66*F66))^2</f>
        <v>-6.2572543299482621</v>
      </c>
      <c r="M66" s="5">
        <f t="shared" ref="M66:M82" si="33">1/(1+EXP(A66+B66*F66))</f>
        <v>2.634090763706462E-2</v>
      </c>
      <c r="O66" s="5">
        <v>369308.97365431231</v>
      </c>
      <c r="P66" s="5">
        <v>4957510.7192144766</v>
      </c>
      <c r="Q66" s="5">
        <v>-3166.4078251275723</v>
      </c>
      <c r="T66" s="5">
        <v>-8.5148647634160715E-5</v>
      </c>
      <c r="U66" s="5">
        <v>1.9558598334048643E-5</v>
      </c>
      <c r="V66" s="5">
        <v>2.0375076361312573E-2</v>
      </c>
    </row>
    <row r="67" spans="1:22" ht="17.649999999999999" x14ac:dyDescent="0.45">
      <c r="A67">
        <f t="shared" si="28"/>
        <v>3.8888028599466349</v>
      </c>
      <c r="B67">
        <f t="shared" si="26"/>
        <v>-0.27886477964015294</v>
      </c>
      <c r="C67">
        <f t="shared" si="27"/>
        <v>243.97546151111746</v>
      </c>
      <c r="F67" s="17">
        <v>2</v>
      </c>
      <c r="G67" s="17">
        <v>7.1820000000000004</v>
      </c>
      <c r="H67" s="5">
        <f t="shared" si="29"/>
        <v>8.4221404288189294</v>
      </c>
      <c r="I67" s="5">
        <f t="shared" si="30"/>
        <v>-1.2401404288189291</v>
      </c>
      <c r="K67" s="5">
        <f t="shared" si="31"/>
        <v>-8.131404430356584</v>
      </c>
      <c r="L67" s="5">
        <f t="shared" si="32"/>
        <v>-16.262808860713168</v>
      </c>
      <c r="M67" s="5">
        <f t="shared" si="33"/>
        <v>3.4520440607651644E-2</v>
      </c>
      <c r="O67" s="5">
        <v>-232.64449375650548</v>
      </c>
      <c r="P67" s="5">
        <v>-3166.4078251275723</v>
      </c>
      <c r="Q67" s="5">
        <v>2.0672872112782041</v>
      </c>
      <c r="T67" s="5">
        <v>-5.0940065779473701E-2</v>
      </c>
      <c r="U67" s="5">
        <v>2.0375076361312604E-2</v>
      </c>
      <c r="V67" s="5">
        <v>25.959080634791086</v>
      </c>
    </row>
    <row r="68" spans="1:22" ht="17.649999999999999" x14ac:dyDescent="0.45">
      <c r="A68">
        <f t="shared" si="28"/>
        <v>3.8888028599466349</v>
      </c>
      <c r="B68">
        <f t="shared" si="26"/>
        <v>-0.27886477964015294</v>
      </c>
      <c r="C68">
        <f t="shared" si="27"/>
        <v>243.97546151111746</v>
      </c>
      <c r="F68" s="17">
        <v>3</v>
      </c>
      <c r="G68" s="17">
        <v>9.5660000000000007</v>
      </c>
      <c r="H68" s="5">
        <f t="shared" si="29"/>
        <v>11.00871470224341</v>
      </c>
      <c r="I68" s="5">
        <f t="shared" si="30"/>
        <v>-1.4427147022434088</v>
      </c>
      <c r="K68" s="5">
        <f t="shared" si="31"/>
        <v>-10.511977044100409</v>
      </c>
      <c r="L68" s="5">
        <f t="shared" si="32"/>
        <v>-31.535931132301222</v>
      </c>
      <c r="M68" s="5">
        <f t="shared" si="33"/>
        <v>4.5122221038371782E-2</v>
      </c>
    </row>
    <row r="69" spans="1:22" ht="17.649999999999999" x14ac:dyDescent="0.45">
      <c r="A69">
        <f t="shared" si="28"/>
        <v>3.8888028599466349</v>
      </c>
      <c r="B69">
        <f t="shared" si="26"/>
        <v>-0.27886477964015294</v>
      </c>
      <c r="C69">
        <f t="shared" si="27"/>
        <v>243.97546151111746</v>
      </c>
      <c r="F69" s="17">
        <v>4</v>
      </c>
      <c r="G69" s="17">
        <v>12.834</v>
      </c>
      <c r="H69" s="5">
        <f t="shared" si="29"/>
        <v>14.341302868245098</v>
      </c>
      <c r="I69" s="5">
        <f t="shared" si="30"/>
        <v>-1.5073028682450982</v>
      </c>
      <c r="K69" s="5">
        <f t="shared" si="31"/>
        <v>-13.498296089264734</v>
      </c>
      <c r="L69" s="5">
        <f t="shared" si="32"/>
        <v>-53.993184357058936</v>
      </c>
      <c r="M69" s="5">
        <f t="shared" si="33"/>
        <v>5.8781742964718581E-2</v>
      </c>
    </row>
    <row r="70" spans="1:22" ht="20.65" x14ac:dyDescent="0.55000000000000004">
      <c r="A70">
        <f t="shared" si="28"/>
        <v>3.8888028599466349</v>
      </c>
      <c r="B70">
        <f t="shared" si="26"/>
        <v>-0.27886477964015294</v>
      </c>
      <c r="C70">
        <f t="shared" si="27"/>
        <v>243.97546151111746</v>
      </c>
      <c r="F70" s="17">
        <v>5</v>
      </c>
      <c r="G70" s="17">
        <v>16.984999999999999</v>
      </c>
      <c r="H70" s="5">
        <f t="shared" si="29"/>
        <v>18.602185439994216</v>
      </c>
      <c r="I70" s="5">
        <f t="shared" si="30"/>
        <v>-1.6171854399942163</v>
      </c>
      <c r="K70" s="5">
        <f t="shared" si="31"/>
        <v>-17.183840738438381</v>
      </c>
      <c r="L70" s="5">
        <f t="shared" si="32"/>
        <v>-85.919203692191914</v>
      </c>
      <c r="M70" s="5">
        <f t="shared" si="33"/>
        <v>7.6246132806870634E-2</v>
      </c>
      <c r="O70" s="14" t="s">
        <v>50</v>
      </c>
      <c r="Q70" s="14" t="s">
        <v>51</v>
      </c>
    </row>
    <row r="71" spans="1:22" ht="17.649999999999999" x14ac:dyDescent="0.45">
      <c r="A71">
        <f t="shared" si="28"/>
        <v>3.8888028599466349</v>
      </c>
      <c r="B71">
        <f t="shared" si="26"/>
        <v>-0.27886477964015294</v>
      </c>
      <c r="C71">
        <f t="shared" si="27"/>
        <v>243.97546151111746</v>
      </c>
      <c r="F71" s="17">
        <v>6</v>
      </c>
      <c r="G71" s="17">
        <v>23.068999999999999</v>
      </c>
      <c r="H71" s="5">
        <f t="shared" si="29"/>
        <v>23.99671082053905</v>
      </c>
      <c r="I71" s="5">
        <f t="shared" si="30"/>
        <v>-0.92771082053905118</v>
      </c>
      <c r="K71" s="5">
        <f t="shared" si="31"/>
        <v>-21.636464725960654</v>
      </c>
      <c r="L71" s="5">
        <f t="shared" si="32"/>
        <v>-129.81878835576393</v>
      </c>
      <c r="M71" s="5">
        <f t="shared" si="33"/>
        <v>9.8357067025962239E-2</v>
      </c>
      <c r="O71" s="5">
        <f t="array" ref="O71:O73">MMULT(TRANSPOSE(K65:M82),I65:I82)</f>
        <v>0.12169020349205084</v>
      </c>
      <c r="Q71" s="5">
        <f t="array" ref="Q71:Q73">MMULT(T65:V67,O71:O73)</f>
        <v>4.8363555064001317E-5</v>
      </c>
    </row>
    <row r="72" spans="1:22" ht="17.649999999999999" x14ac:dyDescent="0.45">
      <c r="A72">
        <f t="shared" si="28"/>
        <v>3.8888028599466349</v>
      </c>
      <c r="B72">
        <f t="shared" si="26"/>
        <v>-0.27886477964015294</v>
      </c>
      <c r="C72">
        <f t="shared" si="27"/>
        <v>243.97546151111746</v>
      </c>
      <c r="F72" s="17">
        <v>7</v>
      </c>
      <c r="G72" s="17">
        <v>31.277999999999999</v>
      </c>
      <c r="H72" s="5">
        <f t="shared" si="29"/>
        <v>30.74222646439134</v>
      </c>
      <c r="I72" s="5">
        <f t="shared" si="30"/>
        <v>0.53577353560865859</v>
      </c>
      <c r="K72" s="5">
        <f t="shared" si="31"/>
        <v>-26.868539815191752</v>
      </c>
      <c r="L72" s="5">
        <f t="shared" si="32"/>
        <v>-188.0797787063423</v>
      </c>
      <c r="M72" s="5">
        <f t="shared" si="33"/>
        <v>0.12600540346960459</v>
      </c>
      <c r="O72" s="5">
        <v>0.10571861077551148</v>
      </c>
      <c r="Q72" s="5">
        <v>3.1372675452701001E-6</v>
      </c>
    </row>
    <row r="73" spans="1:22" ht="17.649999999999999" x14ac:dyDescent="0.45">
      <c r="A73">
        <f t="shared" si="28"/>
        <v>3.8888028599466349</v>
      </c>
      <c r="B73">
        <f t="shared" si="26"/>
        <v>-0.27886477964015294</v>
      </c>
      <c r="C73">
        <f t="shared" si="27"/>
        <v>243.97546151111746</v>
      </c>
      <c r="F73" s="17">
        <v>8</v>
      </c>
      <c r="G73" s="17">
        <v>38.415999999999997</v>
      </c>
      <c r="H73" s="5">
        <f t="shared" si="29"/>
        <v>39.047337110045099</v>
      </c>
      <c r="I73" s="5">
        <f t="shared" si="30"/>
        <v>-0.63133711004510218</v>
      </c>
      <c r="K73" s="5">
        <f t="shared" si="31"/>
        <v>-32.797960529539985</v>
      </c>
      <c r="L73" s="5">
        <f t="shared" si="32"/>
        <v>-262.38368423631988</v>
      </c>
      <c r="M73" s="5">
        <f t="shared" si="33"/>
        <v>0.16004616557827803</v>
      </c>
      <c r="O73" s="5">
        <v>5.6104407932711098E-4</v>
      </c>
      <c r="Q73" s="5">
        <v>1.0519306291684922E-2</v>
      </c>
    </row>
    <row r="74" spans="1:22" ht="17.649999999999999" x14ac:dyDescent="0.45">
      <c r="A74">
        <f t="shared" si="28"/>
        <v>3.8888028599466349</v>
      </c>
      <c r="B74">
        <f t="shared" si="26"/>
        <v>-0.27886477964015294</v>
      </c>
      <c r="C74">
        <f t="shared" si="27"/>
        <v>243.97546151111746</v>
      </c>
      <c r="F74" s="17">
        <v>9</v>
      </c>
      <c r="G74" s="17">
        <v>49.923999999999999</v>
      </c>
      <c r="H74" s="5">
        <f t="shared" si="29"/>
        <v>49.079680739589662</v>
      </c>
      <c r="I74" s="5">
        <f t="shared" si="30"/>
        <v>0.84431926041033734</v>
      </c>
      <c r="K74" s="5">
        <f t="shared" si="31"/>
        <v>-39.206494942212728</v>
      </c>
      <c r="L74" s="5">
        <f t="shared" si="32"/>
        <v>-352.85845447991454</v>
      </c>
      <c r="M74" s="5">
        <f t="shared" si="33"/>
        <v>0.20116646336317393</v>
      </c>
    </row>
    <row r="75" spans="1:22" ht="17.649999999999999" x14ac:dyDescent="0.45">
      <c r="A75">
        <f t="shared" si="28"/>
        <v>3.8888028599466349</v>
      </c>
      <c r="B75">
        <f t="shared" si="26"/>
        <v>-0.27886477964015294</v>
      </c>
      <c r="C75">
        <f t="shared" si="27"/>
        <v>243.97546151111746</v>
      </c>
      <c r="F75" s="17">
        <v>10</v>
      </c>
      <c r="G75" s="17">
        <v>62.692</v>
      </c>
      <c r="H75" s="5">
        <f t="shared" si="29"/>
        <v>60.923317749182701</v>
      </c>
      <c r="I75" s="5">
        <f t="shared" si="30"/>
        <v>1.7686822508172995</v>
      </c>
      <c r="K75" s="5">
        <f t="shared" si="31"/>
        <v>-45.71010481957525</v>
      </c>
      <c r="L75" s="5">
        <f t="shared" si="32"/>
        <v>-457.10104819575253</v>
      </c>
      <c r="M75" s="5">
        <f t="shared" si="33"/>
        <v>0.24971084129461335</v>
      </c>
    </row>
    <row r="76" spans="1:22" ht="17.649999999999999" x14ac:dyDescent="0.45">
      <c r="A76">
        <f t="shared" si="28"/>
        <v>3.8888028599466349</v>
      </c>
      <c r="B76">
        <f t="shared" si="26"/>
        <v>-0.27886477964015294</v>
      </c>
      <c r="C76">
        <f t="shared" si="27"/>
        <v>243.97546151111746</v>
      </c>
      <c r="F76" s="17">
        <v>11</v>
      </c>
      <c r="G76" s="17">
        <v>75.733999999999995</v>
      </c>
      <c r="H76" s="5">
        <f t="shared" si="29"/>
        <v>74.532023992281609</v>
      </c>
      <c r="I76" s="5">
        <f t="shared" si="30"/>
        <v>1.2019760077183861</v>
      </c>
      <c r="K76" s="5">
        <f t="shared" si="31"/>
        <v>-51.763248124496592</v>
      </c>
      <c r="L76" s="5">
        <f t="shared" si="32"/>
        <v>-569.39572936946252</v>
      </c>
      <c r="M76" s="5">
        <f t="shared" si="33"/>
        <v>0.30548983709529876</v>
      </c>
    </row>
    <row r="77" spans="1:22" ht="17.649999999999999" x14ac:dyDescent="0.45">
      <c r="A77">
        <f t="shared" si="28"/>
        <v>3.8888028599466349</v>
      </c>
      <c r="B77">
        <f t="shared" si="26"/>
        <v>-0.27886477964015294</v>
      </c>
      <c r="C77">
        <f t="shared" si="27"/>
        <v>243.97546151111746</v>
      </c>
      <c r="F77" s="17">
        <v>12</v>
      </c>
      <c r="G77" s="17">
        <v>91.811999999999998</v>
      </c>
      <c r="H77" s="5">
        <f t="shared" si="29"/>
        <v>89.691120092831341</v>
      </c>
      <c r="I77" s="5">
        <f t="shared" si="30"/>
        <v>2.120879907168657</v>
      </c>
      <c r="K77" s="5">
        <f t="shared" si="31"/>
        <v>-56.718554025402781</v>
      </c>
      <c r="L77" s="5">
        <f t="shared" si="32"/>
        <v>-680.62264830483332</v>
      </c>
      <c r="M77" s="5">
        <f t="shared" si="33"/>
        <v>0.367623528765184</v>
      </c>
    </row>
    <row r="78" spans="1:22" ht="17.649999999999999" x14ac:dyDescent="0.45">
      <c r="A78">
        <f t="shared" si="28"/>
        <v>3.8888028599466349</v>
      </c>
      <c r="B78">
        <f t="shared" si="26"/>
        <v>-0.27886477964015294</v>
      </c>
      <c r="C78">
        <f t="shared" si="27"/>
        <v>243.97546151111746</v>
      </c>
      <c r="F78" s="17">
        <v>13</v>
      </c>
      <c r="G78" s="17">
        <v>109.806</v>
      </c>
      <c r="H78" s="5">
        <f t="shared" si="29"/>
        <v>106.00455805946005</v>
      </c>
      <c r="I78" s="5">
        <f t="shared" si="30"/>
        <v>3.8014419405399451</v>
      </c>
      <c r="K78" s="5">
        <f t="shared" si="31"/>
        <v>-59.946785446662297</v>
      </c>
      <c r="L78" s="5">
        <f t="shared" si="32"/>
        <v>-779.30821080660985</v>
      </c>
      <c r="M78" s="5">
        <f t="shared" si="33"/>
        <v>0.43448860554621654</v>
      </c>
    </row>
    <row r="79" spans="1:22" ht="17.649999999999999" x14ac:dyDescent="0.45">
      <c r="A79">
        <f t="shared" si="28"/>
        <v>3.8888028599466349</v>
      </c>
      <c r="B79">
        <f t="shared" si="26"/>
        <v>-0.27886477964015294</v>
      </c>
      <c r="C79">
        <f t="shared" si="27"/>
        <v>243.97546151111746</v>
      </c>
      <c r="F79" s="17">
        <v>14</v>
      </c>
      <c r="G79" s="17">
        <v>122.77500000000001</v>
      </c>
      <c r="H79" s="5">
        <f t="shared" si="29"/>
        <v>122.9211660083383</v>
      </c>
      <c r="I79" s="5">
        <f t="shared" si="30"/>
        <v>-0.14616600833829807</v>
      </c>
      <c r="K79" s="5">
        <f t="shared" si="31"/>
        <v>-60.990294111367014</v>
      </c>
      <c r="L79" s="5">
        <f t="shared" si="32"/>
        <v>-853.86411755913821</v>
      </c>
      <c r="M79" s="5">
        <f t="shared" si="33"/>
        <v>0.50382593908009488</v>
      </c>
    </row>
    <row r="80" spans="1:22" ht="17.649999999999999" x14ac:dyDescent="0.45">
      <c r="A80">
        <f t="shared" si="28"/>
        <v>3.8888028599466349</v>
      </c>
      <c r="B80">
        <f t="shared" si="26"/>
        <v>-0.27886477964015294</v>
      </c>
      <c r="C80">
        <f t="shared" si="27"/>
        <v>243.97546151111746</v>
      </c>
      <c r="F80" s="17">
        <v>15</v>
      </c>
      <c r="G80" s="17">
        <v>131.66900000000001</v>
      </c>
      <c r="H80" s="5">
        <f t="shared" si="29"/>
        <v>139.80194673547845</v>
      </c>
      <c r="I80" s="5">
        <f t="shared" si="30"/>
        <v>-8.1329467354784413</v>
      </c>
      <c r="K80" s="5">
        <f t="shared" si="31"/>
        <v>-59.69313501328422</v>
      </c>
      <c r="L80" s="5">
        <f t="shared" si="32"/>
        <v>-895.39702519926334</v>
      </c>
      <c r="M80" s="5">
        <f t="shared" si="33"/>
        <v>0.57301642496988558</v>
      </c>
    </row>
    <row r="81" spans="1:22" ht="17.649999999999999" x14ac:dyDescent="0.45">
      <c r="A81">
        <f t="shared" si="28"/>
        <v>3.8888028599466349</v>
      </c>
      <c r="B81">
        <f t="shared" si="26"/>
        <v>-0.27886477964015294</v>
      </c>
      <c r="C81">
        <f t="shared" si="27"/>
        <v>243.97546151111746</v>
      </c>
      <c r="F81" s="17">
        <v>16</v>
      </c>
      <c r="G81" s="17">
        <v>150.697</v>
      </c>
      <c r="H81" s="5">
        <f t="shared" si="29"/>
        <v>156.01324900792321</v>
      </c>
      <c r="I81" s="5">
        <f t="shared" si="30"/>
        <v>-5.3162490079232043</v>
      </c>
      <c r="K81" s="5">
        <f t="shared" si="31"/>
        <v>-56.248568923901239</v>
      </c>
      <c r="L81" s="5">
        <f t="shared" si="32"/>
        <v>-899.97710278241982</v>
      </c>
      <c r="M81" s="5">
        <f t="shared" si="33"/>
        <v>0.63946287073962149</v>
      </c>
    </row>
    <row r="82" spans="1:22" ht="17.649999999999999" x14ac:dyDescent="0.45">
      <c r="A82">
        <f t="shared" si="28"/>
        <v>3.8888028599466349</v>
      </c>
      <c r="B82">
        <f t="shared" si="26"/>
        <v>-0.27886477964015294</v>
      </c>
      <c r="C82">
        <f t="shared" si="27"/>
        <v>243.97546151111746</v>
      </c>
      <c r="F82" s="17">
        <v>17</v>
      </c>
      <c r="G82" s="17">
        <v>178.464</v>
      </c>
      <c r="H82" s="5">
        <f t="shared" si="29"/>
        <v>171.0183135981203</v>
      </c>
      <c r="I82" s="5">
        <f t="shared" si="30"/>
        <v>7.4456864018796978</v>
      </c>
      <c r="K82" s="5">
        <f t="shared" si="31"/>
        <v>-51.14042340049366</v>
      </c>
      <c r="L82" s="5">
        <f t="shared" si="32"/>
        <v>-869.38719780839222</v>
      </c>
      <c r="M82" s="5">
        <f t="shared" si="33"/>
        <v>0.70096522223538182</v>
      </c>
    </row>
    <row r="83" spans="1:22" x14ac:dyDescent="0.45">
      <c r="I83" s="20">
        <f t="array" ref="I83">SUM(I65:I82^2)</f>
        <v>186.49724044791822</v>
      </c>
    </row>
    <row r="85" spans="1:22" ht="20.65" x14ac:dyDescent="0.55000000000000004">
      <c r="A85">
        <f>A65+Q71</f>
        <v>3.8888512235016988</v>
      </c>
      <c r="B85">
        <f>B65+Q72</f>
        <v>-0.27886164237260769</v>
      </c>
      <c r="C85">
        <f>Q73+C65</f>
        <v>243.98598081740914</v>
      </c>
      <c r="F85" s="12" t="s">
        <v>1</v>
      </c>
      <c r="G85" s="12" t="s">
        <v>0</v>
      </c>
      <c r="H85" s="13" t="s">
        <v>39</v>
      </c>
      <c r="I85" s="13" t="s">
        <v>47</v>
      </c>
      <c r="K85" s="37" t="s">
        <v>45</v>
      </c>
      <c r="L85" s="37"/>
      <c r="M85" s="18"/>
      <c r="O85" s="37" t="s">
        <v>48</v>
      </c>
      <c r="P85" s="37"/>
      <c r="Q85" s="37"/>
      <c r="T85" s="37" t="s">
        <v>49</v>
      </c>
      <c r="U85" s="37"/>
      <c r="V85" s="37"/>
    </row>
    <row r="86" spans="1:22" ht="17.649999999999999" x14ac:dyDescent="0.45">
      <c r="A86">
        <f>A85</f>
        <v>3.8888512235016988</v>
      </c>
      <c r="B86">
        <f t="shared" ref="B86:B103" si="34">B85</f>
        <v>-0.27886164237260769</v>
      </c>
      <c r="C86">
        <f t="shared" ref="C86:C103" si="35">C85</f>
        <v>243.98598081740914</v>
      </c>
      <c r="F86" s="17">
        <v>0</v>
      </c>
      <c r="G86" s="17">
        <v>3.895</v>
      </c>
      <c r="H86" s="5">
        <f>C86/(1+EXP(A86+B86*F86))</f>
        <v>4.8939383564022423</v>
      </c>
      <c r="I86" s="5">
        <f>(G86-H86)</f>
        <v>-0.99893835640224227</v>
      </c>
      <c r="K86" s="5">
        <f>-C86*EXP(A86+B86*F86)/(1+EXP(A86+B86*F86))^2</f>
        <v>-4.7957743858494055</v>
      </c>
      <c r="L86" s="5">
        <f>-C86*EXP(A86+B86*F86)*F86/(1+EXP(A86+B86*F86))^2</f>
        <v>0</v>
      </c>
      <c r="M86" s="5">
        <f>1/(1+EXP(A86+B86*F86))</f>
        <v>2.00582768731483E-2</v>
      </c>
      <c r="O86" s="5">
        <f t="array" ref="O86:Q88">MMULT(TRANSPOSE(K86:M103),K86:M103)</f>
        <v>29162.949122510967</v>
      </c>
      <c r="P86" s="5">
        <v>369339.13117669703</v>
      </c>
      <c r="Q86" s="5">
        <v>-232.64412059010209</v>
      </c>
      <c r="T86" s="5">
        <f t="array" ref="T86:V88">MINVERSE(O86:Q88)</f>
        <v>7.0621817373529828E-4</v>
      </c>
      <c r="U86" s="5">
        <v>-8.5141481407788731E-5</v>
      </c>
      <c r="V86" s="5">
        <v>-5.0939074110943498E-2</v>
      </c>
    </row>
    <row r="87" spans="1:22" ht="17.649999999999999" x14ac:dyDescent="0.45">
      <c r="A87">
        <f t="shared" ref="A87:A103" si="36">A86</f>
        <v>3.8888512235016988</v>
      </c>
      <c r="B87">
        <f t="shared" si="34"/>
        <v>-0.27886164237260769</v>
      </c>
      <c r="C87">
        <f t="shared" si="35"/>
        <v>243.98598081740914</v>
      </c>
      <c r="F87" s="17">
        <v>1</v>
      </c>
      <c r="G87" s="17">
        <v>5.2670000000000003</v>
      </c>
      <c r="H87" s="5">
        <f t="shared" ref="H87:H103" si="37">C87/(1+EXP(A87+B87*F87))</f>
        <v>6.4264899256715768</v>
      </c>
      <c r="I87" s="5">
        <f t="shared" ref="I87:I103" si="38">(G87-H87)</f>
        <v>-1.1594899256715765</v>
      </c>
      <c r="K87" s="5">
        <f t="shared" ref="K87:K103" si="39">-C87*EXP(A87+B87*F87)/(1+EXP(A87+B87*F87))^2</f>
        <v>-6.2572188362983487</v>
      </c>
      <c r="L87" s="5">
        <f t="shared" ref="L87:L103" si="40">-C87*EXP(A87+B87*F87)*F87/(1+EXP(A87+B87*F87))^2</f>
        <v>-6.2572188362983487</v>
      </c>
      <c r="M87" s="5">
        <f t="shared" ref="M87:M103" si="41">1/(1+EXP(A87+B87*F87))</f>
        <v>2.6339586824379653E-2</v>
      </c>
      <c r="O87" s="5">
        <v>369339.13117669703</v>
      </c>
      <c r="P87" s="5">
        <v>4957969.9762380384</v>
      </c>
      <c r="Q87" s="5">
        <v>-3166.4278289071854</v>
      </c>
      <c r="T87" s="5">
        <v>-8.5141481407788772E-5</v>
      </c>
      <c r="U87" s="5">
        <v>1.9558303338525974E-5</v>
      </c>
      <c r="V87" s="5">
        <v>2.0377347425785803E-2</v>
      </c>
    </row>
    <row r="88" spans="1:22" ht="17.649999999999999" x14ac:dyDescent="0.45">
      <c r="A88">
        <f t="shared" si="36"/>
        <v>3.8888512235016988</v>
      </c>
      <c r="B88">
        <f t="shared" si="34"/>
        <v>-0.27886164237260769</v>
      </c>
      <c r="C88">
        <f t="shared" si="35"/>
        <v>243.98598081740914</v>
      </c>
      <c r="F88" s="17">
        <v>2</v>
      </c>
      <c r="G88" s="17">
        <v>7.1820000000000004</v>
      </c>
      <c r="H88" s="5">
        <f t="shared" si="37"/>
        <v>8.4220592676425383</v>
      </c>
      <c r="I88" s="5">
        <f t="shared" si="38"/>
        <v>-1.2400592676425379</v>
      </c>
      <c r="K88" s="5">
        <f t="shared" si="39"/>
        <v>-8.1313414072554444</v>
      </c>
      <c r="L88" s="5">
        <f t="shared" si="40"/>
        <v>-16.262682814510889</v>
      </c>
      <c r="M88" s="5">
        <f t="shared" si="41"/>
        <v>3.4518619633089997E-2</v>
      </c>
      <c r="O88" s="5">
        <v>-232.64412059010209</v>
      </c>
      <c r="P88" s="5">
        <v>-3166.4278289071854</v>
      </c>
      <c r="Q88" s="5">
        <v>2.0671135466906367</v>
      </c>
      <c r="T88" s="5">
        <v>-5.093907411094354E-2</v>
      </c>
      <c r="U88" s="5">
        <v>2.0377347425785806E-2</v>
      </c>
      <c r="V88" s="5">
        <v>25.965058355904873</v>
      </c>
    </row>
    <row r="89" spans="1:22" ht="17.649999999999999" x14ac:dyDescent="0.45">
      <c r="A89">
        <f t="shared" si="36"/>
        <v>3.8888512235016988</v>
      </c>
      <c r="B89">
        <f t="shared" si="34"/>
        <v>-0.27886164237260769</v>
      </c>
      <c r="C89">
        <f t="shared" si="35"/>
        <v>243.98598081740914</v>
      </c>
      <c r="F89" s="17">
        <v>3</v>
      </c>
      <c r="G89" s="17">
        <v>9.5660000000000007</v>
      </c>
      <c r="H89" s="5">
        <f t="shared" si="37"/>
        <v>11.008582013248889</v>
      </c>
      <c r="I89" s="5">
        <f t="shared" si="38"/>
        <v>-1.442582013248888</v>
      </c>
      <c r="K89" s="5">
        <f t="shared" si="39"/>
        <v>-10.511877745501963</v>
      </c>
      <c r="L89" s="5">
        <f t="shared" si="40"/>
        <v>-31.535633236505891</v>
      </c>
      <c r="M89" s="5">
        <f t="shared" si="41"/>
        <v>4.5119731782816405E-2</v>
      </c>
    </row>
    <row r="90" spans="1:22" ht="17.649999999999999" x14ac:dyDescent="0.45">
      <c r="A90">
        <f t="shared" si="36"/>
        <v>3.8888512235016988</v>
      </c>
      <c r="B90">
        <f t="shared" si="34"/>
        <v>-0.27886164237260769</v>
      </c>
      <c r="C90">
        <f t="shared" si="35"/>
        <v>243.98598081740914</v>
      </c>
      <c r="F90" s="17">
        <v>4</v>
      </c>
      <c r="G90" s="17">
        <v>12.834</v>
      </c>
      <c r="H90" s="5">
        <f t="shared" si="37"/>
        <v>14.341098981399991</v>
      </c>
      <c r="I90" s="5">
        <f t="shared" si="38"/>
        <v>-1.5070989813999915</v>
      </c>
      <c r="K90" s="5">
        <f t="shared" si="39"/>
        <v>-13.498152516585579</v>
      </c>
      <c r="L90" s="5">
        <f t="shared" si="40"/>
        <v>-53.992610066342316</v>
      </c>
      <c r="M90" s="5">
        <f t="shared" si="41"/>
        <v>5.877837297599646E-2</v>
      </c>
    </row>
    <row r="91" spans="1:22" ht="20.65" x14ac:dyDescent="0.55000000000000004">
      <c r="A91">
        <f t="shared" si="36"/>
        <v>3.8888512235016988</v>
      </c>
      <c r="B91">
        <f t="shared" si="34"/>
        <v>-0.27886164237260769</v>
      </c>
      <c r="C91">
        <f t="shared" si="35"/>
        <v>243.98598081740914</v>
      </c>
      <c r="F91" s="17">
        <v>5</v>
      </c>
      <c r="G91" s="17">
        <v>16.984999999999999</v>
      </c>
      <c r="H91" s="5">
        <f t="shared" si="37"/>
        <v>18.601886855680306</v>
      </c>
      <c r="I91" s="5">
        <f t="shared" si="38"/>
        <v>-1.6168868556803062</v>
      </c>
      <c r="K91" s="5">
        <f t="shared" si="39"/>
        <v>-17.183648834658563</v>
      </c>
      <c r="L91" s="5">
        <f t="shared" si="40"/>
        <v>-85.91824417329282</v>
      </c>
      <c r="M91" s="5">
        <f t="shared" si="41"/>
        <v>7.6241621724984804E-2</v>
      </c>
      <c r="O91" s="14" t="s">
        <v>50</v>
      </c>
      <c r="Q91" s="14" t="s">
        <v>51</v>
      </c>
    </row>
    <row r="92" spans="1:22" ht="17.649999999999999" x14ac:dyDescent="0.45">
      <c r="A92">
        <f t="shared" si="36"/>
        <v>3.8888512235016988</v>
      </c>
      <c r="B92">
        <f t="shared" si="34"/>
        <v>-0.27886164237260769</v>
      </c>
      <c r="C92">
        <f t="shared" si="35"/>
        <v>243.98598081740914</v>
      </c>
      <c r="F92" s="17">
        <v>6</v>
      </c>
      <c r="G92" s="17">
        <v>23.068999999999999</v>
      </c>
      <c r="H92" s="5">
        <f t="shared" si="37"/>
        <v>23.996291752580081</v>
      </c>
      <c r="I92" s="5">
        <f t="shared" si="38"/>
        <v>-0.92729175258008212</v>
      </c>
      <c r="K92" s="5">
        <f t="shared" si="39"/>
        <v>-21.636229850884718</v>
      </c>
      <c r="L92" s="5">
        <f t="shared" si="40"/>
        <v>-129.81737910530833</v>
      </c>
      <c r="M92" s="5">
        <f t="shared" si="41"/>
        <v>9.8351108830872114E-2</v>
      </c>
      <c r="O92" s="5">
        <f t="array" ref="O92:O94">MMULT(TRANSPOSE(K86:M103),I86:I103)</f>
        <v>5.6418615891971058E-3</v>
      </c>
      <c r="Q92" s="5">
        <f t="array" ref="Q92:Q94">MMULT(T86:V88,O92:O94)</f>
        <v>-2.6663547480753209E-6</v>
      </c>
    </row>
    <row r="93" spans="1:22" ht="17.649999999999999" x14ac:dyDescent="0.45">
      <c r="A93">
        <f t="shared" si="36"/>
        <v>3.8888512235016988</v>
      </c>
      <c r="B93">
        <f t="shared" si="34"/>
        <v>-0.27886164237260769</v>
      </c>
      <c r="C93">
        <f t="shared" si="35"/>
        <v>243.98598081740914</v>
      </c>
      <c r="F93" s="17">
        <v>7</v>
      </c>
      <c r="G93" s="17">
        <v>31.277999999999999</v>
      </c>
      <c r="H93" s="5">
        <f t="shared" si="37"/>
        <v>30.741662407363229</v>
      </c>
      <c r="I93" s="5">
        <f t="shared" si="38"/>
        <v>0.5363375926367695</v>
      </c>
      <c r="K93" s="5">
        <f t="shared" si="39"/>
        <v>-26.868284910827754</v>
      </c>
      <c r="L93" s="5">
        <f t="shared" si="40"/>
        <v>-188.07799437579428</v>
      </c>
      <c r="M93" s="5">
        <f t="shared" si="41"/>
        <v>0.1259976589817644</v>
      </c>
      <c r="O93" s="5">
        <v>7.7545850799651816E-2</v>
      </c>
      <c r="Q93" s="5">
        <v>1.0556589789549769E-6</v>
      </c>
    </row>
    <row r="94" spans="1:22" ht="17.649999999999999" x14ac:dyDescent="0.45">
      <c r="A94">
        <f t="shared" si="36"/>
        <v>3.8888512235016988</v>
      </c>
      <c r="B94">
        <f t="shared" si="34"/>
        <v>-0.27886164237260769</v>
      </c>
      <c r="C94">
        <f t="shared" si="35"/>
        <v>243.98598081740914</v>
      </c>
      <c r="F94" s="17">
        <v>8</v>
      </c>
      <c r="G94" s="17">
        <v>38.415999999999997</v>
      </c>
      <c r="H94" s="5">
        <f t="shared" si="37"/>
        <v>39.046611247183982</v>
      </c>
      <c r="I94" s="5">
        <f t="shared" si="38"/>
        <v>-0.63061124718398531</v>
      </c>
      <c r="K94" s="5">
        <f t="shared" si="39"/>
        <v>-32.797736435685273</v>
      </c>
      <c r="L94" s="5">
        <f t="shared" si="40"/>
        <v>-262.38189148548219</v>
      </c>
      <c r="M94" s="5">
        <f t="shared" si="41"/>
        <v>0.16003629026704261</v>
      </c>
      <c r="O94" s="5">
        <v>9.4959169949504485E-7</v>
      </c>
      <c r="Q94" s="5">
        <v>1.3174437414485297E-3</v>
      </c>
    </row>
    <row r="95" spans="1:22" ht="17.649999999999999" x14ac:dyDescent="0.45">
      <c r="A95">
        <f t="shared" si="36"/>
        <v>3.8888512235016988</v>
      </c>
      <c r="B95">
        <f t="shared" si="34"/>
        <v>-0.27886164237260769</v>
      </c>
      <c r="C95">
        <f t="shared" si="35"/>
        <v>243.98598081740914</v>
      </c>
      <c r="F95" s="17">
        <v>9</v>
      </c>
      <c r="G95" s="17">
        <v>49.923999999999999</v>
      </c>
      <c r="H95" s="5">
        <f t="shared" si="37"/>
        <v>49.078793633639954</v>
      </c>
      <c r="I95" s="5">
        <f t="shared" si="38"/>
        <v>0.84520636636004554</v>
      </c>
      <c r="K95" s="5">
        <f t="shared" si="39"/>
        <v>-39.206390405947829</v>
      </c>
      <c r="L95" s="5">
        <f t="shared" si="40"/>
        <v>-352.85751365353048</v>
      </c>
      <c r="M95" s="5">
        <f t="shared" si="41"/>
        <v>0.20115415430515601</v>
      </c>
    </row>
    <row r="96" spans="1:22" ht="17.649999999999999" x14ac:dyDescent="0.45">
      <c r="A96">
        <f t="shared" si="36"/>
        <v>3.8888512235016988</v>
      </c>
      <c r="B96">
        <f t="shared" si="34"/>
        <v>-0.27886164237260769</v>
      </c>
      <c r="C96">
        <f t="shared" si="35"/>
        <v>243.98598081740914</v>
      </c>
      <c r="F96" s="17">
        <v>10</v>
      </c>
      <c r="G96" s="17">
        <v>62.692</v>
      </c>
      <c r="H96" s="5">
        <f t="shared" si="37"/>
        <v>60.922299698146126</v>
      </c>
      <c r="I96" s="5">
        <f t="shared" si="38"/>
        <v>1.7697003018538737</v>
      </c>
      <c r="K96" s="5">
        <f t="shared" si="39"/>
        <v>-45.710251087499437</v>
      </c>
      <c r="L96" s="5">
        <f t="shared" si="40"/>
        <v>-457.10251087499438</v>
      </c>
      <c r="M96" s="5">
        <f t="shared" si="41"/>
        <v>0.24969590258441249</v>
      </c>
    </row>
    <row r="97" spans="1:22" ht="17.649999999999999" x14ac:dyDescent="0.45">
      <c r="A97">
        <f t="shared" si="36"/>
        <v>3.8888512235016988</v>
      </c>
      <c r="B97">
        <f t="shared" si="34"/>
        <v>-0.27886164237260769</v>
      </c>
      <c r="C97">
        <f t="shared" si="35"/>
        <v>243.98598081740914</v>
      </c>
      <c r="F97" s="17">
        <v>11</v>
      </c>
      <c r="G97" s="17">
        <v>75.733999999999995</v>
      </c>
      <c r="H97" s="5">
        <f t="shared" si="37"/>
        <v>74.530947616198574</v>
      </c>
      <c r="I97" s="5">
        <f t="shared" si="38"/>
        <v>1.2030523838014204</v>
      </c>
      <c r="K97" s="5">
        <f t="shared" si="39"/>
        <v>-51.763811021061144</v>
      </c>
      <c r="L97" s="5">
        <f t="shared" si="40"/>
        <v>-569.40192123167253</v>
      </c>
      <c r="M97" s="5">
        <f t="shared" si="41"/>
        <v>0.30547225445700921</v>
      </c>
    </row>
    <row r="98" spans="1:22" ht="17.649999999999999" x14ac:dyDescent="0.45">
      <c r="A98">
        <f t="shared" si="36"/>
        <v>3.8888512235016988</v>
      </c>
      <c r="B98">
        <f t="shared" si="34"/>
        <v>-0.27886164237260769</v>
      </c>
      <c r="C98">
        <f t="shared" si="35"/>
        <v>243.98598081740914</v>
      </c>
      <c r="F98" s="17">
        <v>12</v>
      </c>
      <c r="G98" s="17">
        <v>91.811999999999998</v>
      </c>
      <c r="H98" s="5">
        <f t="shared" si="37"/>
        <v>89.690108676285362</v>
      </c>
      <c r="I98" s="5">
        <f t="shared" si="38"/>
        <v>2.1218913237146353</v>
      </c>
      <c r="K98" s="5">
        <f t="shared" si="39"/>
        <v>-56.719707805655126</v>
      </c>
      <c r="L98" s="5">
        <f t="shared" si="40"/>
        <v>-680.6364936678616</v>
      </c>
      <c r="M98" s="5">
        <f t="shared" si="41"/>
        <v>0.36760353351369973</v>
      </c>
    </row>
    <row r="99" spans="1:22" ht="17.649999999999999" x14ac:dyDescent="0.45">
      <c r="A99">
        <f t="shared" si="36"/>
        <v>3.8888512235016988</v>
      </c>
      <c r="B99">
        <f t="shared" si="34"/>
        <v>-0.27886164237260769</v>
      </c>
      <c r="C99">
        <f t="shared" si="35"/>
        <v>243.98598081740914</v>
      </c>
      <c r="F99" s="17">
        <v>13</v>
      </c>
      <c r="G99" s="17">
        <v>109.806</v>
      </c>
      <c r="H99" s="5">
        <f t="shared" si="37"/>
        <v>106.00378424096208</v>
      </c>
      <c r="I99" s="5">
        <f t="shared" si="38"/>
        <v>3.8022157590379209</v>
      </c>
      <c r="K99" s="5">
        <f t="shared" si="39"/>
        <v>-59.948669780046863</v>
      </c>
      <c r="L99" s="5">
        <f t="shared" si="40"/>
        <v>-779.33270714060927</v>
      </c>
      <c r="M99" s="5">
        <f t="shared" si="41"/>
        <v>0.43446670126629827</v>
      </c>
    </row>
    <row r="100" spans="1:22" ht="17.649999999999999" x14ac:dyDescent="0.45">
      <c r="A100">
        <f t="shared" si="36"/>
        <v>3.8888512235016988</v>
      </c>
      <c r="B100">
        <f t="shared" si="34"/>
        <v>-0.27886164237260769</v>
      </c>
      <c r="C100">
        <f t="shared" si="35"/>
        <v>243.98598081740914</v>
      </c>
      <c r="F100" s="17">
        <v>14</v>
      </c>
      <c r="G100" s="17">
        <v>122.77500000000001</v>
      </c>
      <c r="H100" s="5">
        <f t="shared" si="37"/>
        <v>122.92083715541399</v>
      </c>
      <c r="I100" s="5">
        <f t="shared" si="38"/>
        <v>-0.1458371554139859</v>
      </c>
      <c r="K100" s="5">
        <f t="shared" si="39"/>
        <v>-60.99296672463187</v>
      </c>
      <c r="L100" s="5">
        <f t="shared" si="40"/>
        <v>-853.9015341448461</v>
      </c>
      <c r="M100" s="5">
        <f t="shared" si="41"/>
        <v>0.50380286909764616</v>
      </c>
    </row>
    <row r="101" spans="1:22" ht="17.649999999999999" x14ac:dyDescent="0.45">
      <c r="A101">
        <f t="shared" si="36"/>
        <v>3.8888512235016988</v>
      </c>
      <c r="B101">
        <f t="shared" si="34"/>
        <v>-0.27886164237260769</v>
      </c>
      <c r="C101">
        <f t="shared" si="35"/>
        <v>243.98598081740914</v>
      </c>
      <c r="F101" s="17">
        <v>15</v>
      </c>
      <c r="G101" s="17">
        <v>131.66900000000001</v>
      </c>
      <c r="H101" s="5">
        <f t="shared" si="37"/>
        <v>139.80227811323562</v>
      </c>
      <c r="I101" s="5">
        <f t="shared" si="38"/>
        <v>-8.1332781132356047</v>
      </c>
      <c r="K101" s="5">
        <f t="shared" si="39"/>
        <v>-59.696540479576015</v>
      </c>
      <c r="L101" s="5">
        <f t="shared" si="40"/>
        <v>-895.44810719364023</v>
      </c>
      <c r="M101" s="5">
        <f t="shared" si="41"/>
        <v>0.57299307790089349</v>
      </c>
    </row>
    <row r="102" spans="1:22" ht="17.649999999999999" x14ac:dyDescent="0.45">
      <c r="A102">
        <f t="shared" si="36"/>
        <v>3.8888512235016988</v>
      </c>
      <c r="B102">
        <f t="shared" si="34"/>
        <v>-0.27886164237260769</v>
      </c>
      <c r="C102">
        <f t="shared" si="35"/>
        <v>243.98598081740914</v>
      </c>
      <c r="F102" s="17">
        <v>16</v>
      </c>
      <c r="G102" s="17">
        <v>150.697</v>
      </c>
      <c r="H102" s="5">
        <f t="shared" si="37"/>
        <v>156.01443154877373</v>
      </c>
      <c r="I102" s="5">
        <f t="shared" si="38"/>
        <v>-5.317431548773726</v>
      </c>
      <c r="K102" s="5">
        <f t="shared" si="39"/>
        <v>-56.252540435437133</v>
      </c>
      <c r="L102" s="5">
        <f t="shared" si="40"/>
        <v>-900.04064696699413</v>
      </c>
      <c r="M102" s="5">
        <f t="shared" si="41"/>
        <v>0.63944014744654387</v>
      </c>
    </row>
    <row r="103" spans="1:22" ht="17.649999999999999" x14ac:dyDescent="0.45">
      <c r="A103">
        <f t="shared" si="36"/>
        <v>3.8888512235016988</v>
      </c>
      <c r="B103">
        <f t="shared" si="34"/>
        <v>-0.27886164237260769</v>
      </c>
      <c r="C103">
        <f t="shared" si="35"/>
        <v>243.98598081740914</v>
      </c>
      <c r="F103" s="17">
        <v>17</v>
      </c>
      <c r="G103" s="17">
        <v>178.464</v>
      </c>
      <c r="H103" s="5">
        <f t="shared" si="37"/>
        <v>171.02048610253465</v>
      </c>
      <c r="I103" s="5">
        <f t="shared" si="38"/>
        <v>7.4435138974653512</v>
      </c>
      <c r="K103" s="5">
        <f t="shared" si="39"/>
        <v>-51.144718778692102</v>
      </c>
      <c r="L103" s="5">
        <f t="shared" si="40"/>
        <v>-869.46021923776584</v>
      </c>
      <c r="M103" s="5">
        <f t="shared" si="41"/>
        <v>0.7009439047668915</v>
      </c>
    </row>
    <row r="104" spans="1:22" x14ac:dyDescent="0.45">
      <c r="I104" s="20">
        <f t="array" ref="I104">SUM(I86:I103^2)</f>
        <v>186.49722780341267</v>
      </c>
    </row>
    <row r="106" spans="1:22" ht="20.65" x14ac:dyDescent="0.55000000000000004">
      <c r="A106">
        <f>A86+Q92</f>
        <v>3.8888485571469507</v>
      </c>
      <c r="B106">
        <f>B86+Q93</f>
        <v>-0.27886058671362873</v>
      </c>
      <c r="C106">
        <f>Q94+C86</f>
        <v>243.98729826115058</v>
      </c>
      <c r="F106" s="12" t="s">
        <v>1</v>
      </c>
      <c r="G106" s="12" t="s">
        <v>0</v>
      </c>
      <c r="H106" s="13" t="s">
        <v>39</v>
      </c>
      <c r="I106" s="13" t="s">
        <v>47</v>
      </c>
      <c r="K106" s="37" t="s">
        <v>45</v>
      </c>
      <c r="L106" s="37"/>
      <c r="M106" s="18"/>
      <c r="O106" s="37" t="s">
        <v>48</v>
      </c>
      <c r="P106" s="37"/>
      <c r="Q106" s="37"/>
      <c r="T106" s="37" t="s">
        <v>49</v>
      </c>
      <c r="U106" s="37"/>
      <c r="V106" s="37"/>
    </row>
    <row r="107" spans="1:22" ht="17.649999999999999" x14ac:dyDescent="0.45">
      <c r="A107">
        <f>A106</f>
        <v>3.8888485571469507</v>
      </c>
      <c r="B107">
        <f t="shared" ref="B107:B124" si="42">B106</f>
        <v>-0.27886058671362873</v>
      </c>
      <c r="C107">
        <f t="shared" ref="C107:C124" si="43">C106</f>
        <v>243.98729826115058</v>
      </c>
      <c r="F107" s="17">
        <v>0</v>
      </c>
      <c r="G107" s="17">
        <v>3.895</v>
      </c>
      <c r="H107" s="5">
        <f>C107/(1+EXP(A107+B107*F107))</f>
        <v>4.8939775693747887</v>
      </c>
      <c r="I107" s="5">
        <f>(G107-H107)</f>
        <v>-0.99897756937478865</v>
      </c>
      <c r="K107" s="5">
        <f>-C107*EXP(A107+B107*F107)/(1+EXP(A107+B107*F107))^2</f>
        <v>-4.795812555784992</v>
      </c>
      <c r="L107" s="5">
        <f>-C107*EXP(A107+B107*F107)*F107/(1+EXP(A107+B107*F107))^2</f>
        <v>0</v>
      </c>
      <c r="M107" s="5">
        <f>1/(1+EXP(A107+B107*F107))</f>
        <v>2.005832928293072E-2</v>
      </c>
      <c r="O107" s="5">
        <f t="array" ref="O107:Q109">MMULT(TRANSPOSE(K107:M124),K107:M124)</f>
        <v>29163.24259242569</v>
      </c>
      <c r="P107" s="5">
        <v>369343.33111652406</v>
      </c>
      <c r="Q107" s="5">
        <v>-232.64426115908608</v>
      </c>
      <c r="T107" s="5">
        <f t="array" ref="T107:V109">MINVERSE(O107:Q109)</f>
        <v>7.062063992245149E-4</v>
      </c>
      <c r="U107" s="5">
        <v>-8.5139642634975547E-5</v>
      </c>
      <c r="V107" s="5">
        <v>-5.0938246320466007E-2</v>
      </c>
    </row>
    <row r="108" spans="1:22" ht="17.649999999999999" x14ac:dyDescent="0.45">
      <c r="A108">
        <f t="shared" ref="A108:A124" si="44">A107</f>
        <v>3.8888485571469507</v>
      </c>
      <c r="B108">
        <f t="shared" si="42"/>
        <v>-0.27886058671362873</v>
      </c>
      <c r="C108">
        <f t="shared" si="43"/>
        <v>243.98729826115058</v>
      </c>
      <c r="F108" s="17">
        <v>1</v>
      </c>
      <c r="G108" s="17">
        <v>5.2670000000000003</v>
      </c>
      <c r="H108" s="5">
        <f t="shared" ref="H108:H124" si="45">C108/(1+EXP(A108+B108*F108))</f>
        <v>6.4265347051334061</v>
      </c>
      <c r="I108" s="5">
        <f t="shared" ref="I108:I124" si="46">(G108-H108)</f>
        <v>-1.1595347051334057</v>
      </c>
      <c r="K108" s="5">
        <f t="shared" ref="K108:K124" si="47">-C108*EXP(A108+B108*F108)/(1+EXP(A108+B108*F108))^2</f>
        <v>-6.2572621708227123</v>
      </c>
      <c r="L108" s="5">
        <f t="shared" ref="L108:L124" si="48">-C108*EXP(A108+B108*F108)*F108/(1+EXP(A108+B108*F108))^2</f>
        <v>-6.2572621708227123</v>
      </c>
      <c r="M108" s="5">
        <f t="shared" ref="M108:M124" si="49">1/(1+EXP(A108+B108*F108))</f>
        <v>2.6339628132013647E-2</v>
      </c>
      <c r="O108" s="5">
        <v>369343.33111652406</v>
      </c>
      <c r="P108" s="5">
        <v>4958032.3772259569</v>
      </c>
      <c r="Q108" s="5">
        <v>-3166.4317575743439</v>
      </c>
      <c r="T108" s="5">
        <v>-8.5139642634975385E-5</v>
      </c>
      <c r="U108" s="5">
        <v>1.9558203695975118E-5</v>
      </c>
      <c r="V108" s="5">
        <v>2.0377653107415121E-2</v>
      </c>
    </row>
    <row r="109" spans="1:22" ht="17.649999999999999" x14ac:dyDescent="0.45">
      <c r="A109">
        <f t="shared" si="44"/>
        <v>3.8888485571469507</v>
      </c>
      <c r="B109">
        <f t="shared" si="42"/>
        <v>-0.27886058671362873</v>
      </c>
      <c r="C109">
        <f t="shared" si="43"/>
        <v>243.98729826115058</v>
      </c>
      <c r="F109" s="17">
        <v>2</v>
      </c>
      <c r="G109" s="17">
        <v>7.1820000000000004</v>
      </c>
      <c r="H109" s="5">
        <f t="shared" si="45"/>
        <v>8.4221092572011091</v>
      </c>
      <c r="I109" s="5">
        <f t="shared" si="46"/>
        <v>-1.2401092572011088</v>
      </c>
      <c r="K109" s="5">
        <f t="shared" si="47"/>
        <v>-8.1313895154532787</v>
      </c>
      <c r="L109" s="5">
        <f t="shared" si="48"/>
        <v>-16.262779030906557</v>
      </c>
      <c r="M109" s="5">
        <f t="shared" si="49"/>
        <v>3.4518638130852805E-2</v>
      </c>
      <c r="O109" s="5">
        <v>-232.64426115908608</v>
      </c>
      <c r="P109" s="5">
        <v>-3166.4317575743439</v>
      </c>
      <c r="Q109" s="5">
        <v>2.0670912310580705</v>
      </c>
      <c r="T109" s="5">
        <v>-5.0938246320465751E-2</v>
      </c>
      <c r="U109" s="5">
        <v>2.0377653107415104E-2</v>
      </c>
      <c r="V109" s="5">
        <v>25.965935348056508</v>
      </c>
    </row>
    <row r="110" spans="1:22" ht="17.649999999999999" x14ac:dyDescent="0.45">
      <c r="A110">
        <f t="shared" si="44"/>
        <v>3.8888485571469507</v>
      </c>
      <c r="B110">
        <f t="shared" si="42"/>
        <v>-0.27886058671362873</v>
      </c>
      <c r="C110">
        <f t="shared" si="43"/>
        <v>243.98729826115058</v>
      </c>
      <c r="F110" s="17">
        <v>3</v>
      </c>
      <c r="G110" s="17">
        <v>9.5660000000000007</v>
      </c>
      <c r="H110" s="5">
        <f t="shared" si="45"/>
        <v>11.008636193450682</v>
      </c>
      <c r="I110" s="5">
        <f t="shared" si="46"/>
        <v>-1.4426361934506815</v>
      </c>
      <c r="K110" s="5">
        <f t="shared" si="47"/>
        <v>-10.511929718550348</v>
      </c>
      <c r="L110" s="5">
        <f t="shared" si="48"/>
        <v>-31.535789155651049</v>
      </c>
      <c r="M110" s="5">
        <f t="shared" si="49"/>
        <v>4.5119710214044192E-2</v>
      </c>
    </row>
    <row r="111" spans="1:22" ht="17.649999999999999" x14ac:dyDescent="0.45">
      <c r="A111">
        <f t="shared" si="44"/>
        <v>3.8888485571469507</v>
      </c>
      <c r="B111">
        <f t="shared" si="42"/>
        <v>-0.27886058671362873</v>
      </c>
      <c r="C111">
        <f t="shared" si="43"/>
        <v>243.98729826115058</v>
      </c>
      <c r="F111" s="17">
        <v>4</v>
      </c>
      <c r="G111" s="17">
        <v>12.834</v>
      </c>
      <c r="H111" s="5">
        <f t="shared" si="45"/>
        <v>14.341155411580036</v>
      </c>
      <c r="I111" s="5">
        <f t="shared" si="46"/>
        <v>-1.5071554115800367</v>
      </c>
      <c r="K111" s="5">
        <f t="shared" si="47"/>
        <v>-13.498206864648077</v>
      </c>
      <c r="L111" s="5">
        <f t="shared" si="48"/>
        <v>-53.992827458592309</v>
      </c>
      <c r="M111" s="5">
        <f t="shared" si="49"/>
        <v>5.8778286877171994E-2</v>
      </c>
    </row>
    <row r="112" spans="1:22" ht="20.65" x14ac:dyDescent="0.55000000000000004">
      <c r="A112">
        <f t="shared" si="44"/>
        <v>3.8888485571469507</v>
      </c>
      <c r="B112">
        <f t="shared" si="42"/>
        <v>-0.27886058671362873</v>
      </c>
      <c r="C112">
        <f t="shared" si="43"/>
        <v>243.98729826115058</v>
      </c>
      <c r="F112" s="17">
        <v>5</v>
      </c>
      <c r="G112" s="17">
        <v>16.984999999999999</v>
      </c>
      <c r="H112" s="5">
        <f t="shared" si="45"/>
        <v>18.60194241687276</v>
      </c>
      <c r="I112" s="5">
        <f t="shared" si="46"/>
        <v>-1.6169424168727602</v>
      </c>
      <c r="K112" s="5">
        <f t="shared" si="47"/>
        <v>-17.183703581708986</v>
      </c>
      <c r="L112" s="5">
        <f t="shared" si="48"/>
        <v>-85.918517908544928</v>
      </c>
      <c r="M112" s="5">
        <f t="shared" si="49"/>
        <v>7.6241437769281994E-2</v>
      </c>
      <c r="O112" s="14" t="s">
        <v>50</v>
      </c>
      <c r="Q112" s="14" t="s">
        <v>51</v>
      </c>
    </row>
    <row r="113" spans="1:22" ht="17.649999999999999" x14ac:dyDescent="0.45">
      <c r="A113">
        <f t="shared" si="44"/>
        <v>3.8888485571469507</v>
      </c>
      <c r="B113">
        <f t="shared" si="42"/>
        <v>-0.27886058671362873</v>
      </c>
      <c r="C113">
        <f t="shared" si="43"/>
        <v>243.98729826115058</v>
      </c>
      <c r="F113" s="17">
        <v>6</v>
      </c>
      <c r="G113" s="17">
        <v>23.068999999999999</v>
      </c>
      <c r="H113" s="5">
        <f t="shared" si="45"/>
        <v>23.9963419713036</v>
      </c>
      <c r="I113" s="5">
        <f t="shared" si="46"/>
        <v>-0.9273419713036013</v>
      </c>
      <c r="K113" s="5">
        <f t="shared" si="47"/>
        <v>-21.636282935003209</v>
      </c>
      <c r="L113" s="5">
        <f t="shared" si="48"/>
        <v>-129.81769761001925</v>
      </c>
      <c r="M113" s="5">
        <f t="shared" si="49"/>
        <v>9.8350783595378952E-2</v>
      </c>
      <c r="O113" s="5">
        <f t="array" ref="O113:O115">MMULT(TRANSPOSE(K107:M124),I107:I124)</f>
        <v>9.4474121044640924E-4</v>
      </c>
      <c r="Q113" s="5">
        <f t="array" ref="Q113:Q115">MMULT(T107:V109,O113:O115)</f>
        <v>6.3454803181861727E-8</v>
      </c>
    </row>
    <row r="114" spans="1:22" ht="17.649999999999999" x14ac:dyDescent="0.45">
      <c r="A114">
        <f t="shared" si="44"/>
        <v>3.8888485571469507</v>
      </c>
      <c r="B114">
        <f t="shared" si="42"/>
        <v>-0.27886058671362873</v>
      </c>
      <c r="C114">
        <f t="shared" si="43"/>
        <v>243.98729826115058</v>
      </c>
      <c r="F114" s="17">
        <v>7</v>
      </c>
      <c r="G114" s="17">
        <v>31.277999999999999</v>
      </c>
      <c r="H114" s="5">
        <f t="shared" si="45"/>
        <v>30.741701495884961</v>
      </c>
      <c r="I114" s="5">
        <f t="shared" si="46"/>
        <v>0.5362985041150381</v>
      </c>
      <c r="K114" s="5">
        <f t="shared" si="47"/>
        <v>-26.86833506411865</v>
      </c>
      <c r="L114" s="5">
        <f t="shared" si="48"/>
        <v>-188.07834544883056</v>
      </c>
      <c r="M114" s="5">
        <f t="shared" si="49"/>
        <v>0.12599713884687855</v>
      </c>
      <c r="O114" s="5">
        <v>7.0810154520586366E-3</v>
      </c>
      <c r="Q114" s="5">
        <v>5.8397997011625713E-8</v>
      </c>
    </row>
    <row r="115" spans="1:22" ht="17.649999999999999" x14ac:dyDescent="0.45">
      <c r="A115">
        <f t="shared" si="44"/>
        <v>3.8888485571469507</v>
      </c>
      <c r="B115">
        <f t="shared" si="42"/>
        <v>-0.27886058671362873</v>
      </c>
      <c r="C115">
        <f t="shared" si="43"/>
        <v>243.98729826115058</v>
      </c>
      <c r="F115" s="17">
        <v>8</v>
      </c>
      <c r="G115" s="17">
        <v>38.415999999999997</v>
      </c>
      <c r="H115" s="5">
        <f t="shared" si="45"/>
        <v>39.046632549942544</v>
      </c>
      <c r="I115" s="5">
        <f t="shared" si="46"/>
        <v>-0.63063254994254692</v>
      </c>
      <c r="K115" s="5">
        <f t="shared" si="47"/>
        <v>-32.797784661728535</v>
      </c>
      <c r="L115" s="5">
        <f t="shared" si="48"/>
        <v>-262.38227729382828</v>
      </c>
      <c r="M115" s="5">
        <f t="shared" si="49"/>
        <v>0.16003551343951183</v>
      </c>
      <c r="O115" s="5">
        <v>1.6733205931984685E-8</v>
      </c>
      <c r="Q115" s="5">
        <v>9.6605509386878504E-5</v>
      </c>
    </row>
    <row r="116" spans="1:22" ht="17.649999999999999" x14ac:dyDescent="0.45">
      <c r="A116">
        <f t="shared" si="44"/>
        <v>3.8888485571469507</v>
      </c>
      <c r="B116">
        <f t="shared" si="42"/>
        <v>-0.27886058671362873</v>
      </c>
      <c r="C116">
        <f t="shared" si="43"/>
        <v>243.98729826115058</v>
      </c>
      <c r="F116" s="17">
        <v>9</v>
      </c>
      <c r="G116" s="17">
        <v>49.923999999999999</v>
      </c>
      <c r="H116" s="5">
        <f t="shared" si="45"/>
        <v>49.078790682964666</v>
      </c>
      <c r="I116" s="5">
        <f t="shared" si="46"/>
        <v>0.84520931703533364</v>
      </c>
      <c r="K116" s="5">
        <f t="shared" si="47"/>
        <v>-39.206441949777378</v>
      </c>
      <c r="L116" s="5">
        <f t="shared" si="48"/>
        <v>-352.85797754799637</v>
      </c>
      <c r="M116" s="5">
        <f t="shared" si="49"/>
        <v>0.20115305605144013</v>
      </c>
    </row>
    <row r="117" spans="1:22" ht="17.649999999999999" x14ac:dyDescent="0.45">
      <c r="A117">
        <f t="shared" si="44"/>
        <v>3.8888485571469507</v>
      </c>
      <c r="B117">
        <f t="shared" si="42"/>
        <v>-0.27886058671362873</v>
      </c>
      <c r="C117">
        <f t="shared" si="43"/>
        <v>243.98729826115058</v>
      </c>
      <c r="F117" s="17">
        <v>10</v>
      </c>
      <c r="G117" s="17">
        <v>62.692</v>
      </c>
      <c r="H117" s="5">
        <f t="shared" si="45"/>
        <v>60.9222679925902</v>
      </c>
      <c r="I117" s="5">
        <f t="shared" si="46"/>
        <v>1.7697320074098002</v>
      </c>
      <c r="K117" s="5">
        <f t="shared" si="47"/>
        <v>-45.710317354945232</v>
      </c>
      <c r="L117" s="5">
        <f t="shared" si="48"/>
        <v>-457.10317354945232</v>
      </c>
      <c r="M117" s="5">
        <f t="shared" si="49"/>
        <v>0.24969442436869135</v>
      </c>
    </row>
    <row r="118" spans="1:22" ht="17.649999999999999" x14ac:dyDescent="0.45">
      <c r="A118">
        <f t="shared" si="44"/>
        <v>3.8888485571469507</v>
      </c>
      <c r="B118">
        <f t="shared" si="42"/>
        <v>-0.27886058671362873</v>
      </c>
      <c r="C118">
        <f t="shared" si="43"/>
        <v>243.98729826115058</v>
      </c>
      <c r="F118" s="17">
        <v>11</v>
      </c>
      <c r="G118" s="17">
        <v>75.733999999999995</v>
      </c>
      <c r="H118" s="5">
        <f t="shared" si="45"/>
        <v>74.530886983446308</v>
      </c>
      <c r="I118" s="5">
        <f t="shared" si="46"/>
        <v>1.2031130165536865</v>
      </c>
      <c r="K118" s="5">
        <f t="shared" si="47"/>
        <v>-51.763910365697797</v>
      </c>
      <c r="L118" s="5">
        <f t="shared" si="48"/>
        <v>-569.40301402267573</v>
      </c>
      <c r="M118" s="5">
        <f t="shared" si="49"/>
        <v>0.30547035650877424</v>
      </c>
    </row>
    <row r="119" spans="1:22" ht="17.649999999999999" x14ac:dyDescent="0.45">
      <c r="A119">
        <f t="shared" si="44"/>
        <v>3.8888485571469507</v>
      </c>
      <c r="B119">
        <f t="shared" si="42"/>
        <v>-0.27886058671362873</v>
      </c>
      <c r="C119">
        <f t="shared" si="43"/>
        <v>243.98729826115058</v>
      </c>
      <c r="F119" s="17">
        <v>12</v>
      </c>
      <c r="G119" s="17">
        <v>91.811999999999998</v>
      </c>
      <c r="H119" s="5">
        <f t="shared" si="45"/>
        <v>89.690025685784249</v>
      </c>
      <c r="I119" s="5">
        <f t="shared" si="46"/>
        <v>2.1219743142157483</v>
      </c>
      <c r="K119" s="5">
        <f t="shared" si="47"/>
        <v>-56.719863858317062</v>
      </c>
      <c r="L119" s="5">
        <f t="shared" si="48"/>
        <v>-680.63836629980472</v>
      </c>
      <c r="M119" s="5">
        <f t="shared" si="49"/>
        <v>0.36760120844399435</v>
      </c>
    </row>
    <row r="120" spans="1:22" ht="17.649999999999999" x14ac:dyDescent="0.45">
      <c r="A120">
        <f t="shared" si="44"/>
        <v>3.8888485571469507</v>
      </c>
      <c r="B120">
        <f t="shared" si="42"/>
        <v>-0.27886058671362873</v>
      </c>
      <c r="C120">
        <f t="shared" si="43"/>
        <v>243.98729826115058</v>
      </c>
      <c r="F120" s="17">
        <v>13</v>
      </c>
      <c r="G120" s="17">
        <v>109.806</v>
      </c>
      <c r="H120" s="5">
        <f t="shared" si="45"/>
        <v>106.00369375815004</v>
      </c>
      <c r="I120" s="5">
        <f t="shared" si="46"/>
        <v>3.802306241849962</v>
      </c>
      <c r="K120" s="5">
        <f t="shared" si="47"/>
        <v>-59.948906601384095</v>
      </c>
      <c r="L120" s="5">
        <f t="shared" si="48"/>
        <v>-779.33578581799327</v>
      </c>
      <c r="M120" s="5">
        <f t="shared" si="49"/>
        <v>0.43446398445172141</v>
      </c>
    </row>
    <row r="121" spans="1:22" ht="17.649999999999999" x14ac:dyDescent="0.45">
      <c r="A121">
        <f t="shared" si="44"/>
        <v>3.8888485571469507</v>
      </c>
      <c r="B121">
        <f t="shared" si="42"/>
        <v>-0.27886058671362873</v>
      </c>
      <c r="C121">
        <f t="shared" si="43"/>
        <v>243.98729826115058</v>
      </c>
      <c r="F121" s="17">
        <v>14</v>
      </c>
      <c r="G121" s="17">
        <v>122.77500000000001</v>
      </c>
      <c r="H121" s="5">
        <f t="shared" si="45"/>
        <v>122.92076208339225</v>
      </c>
      <c r="I121" s="5">
        <f t="shared" si="46"/>
        <v>-0.14576208339224195</v>
      </c>
      <c r="K121" s="5">
        <f t="shared" si="47"/>
        <v>-60.993301683426957</v>
      </c>
      <c r="L121" s="5">
        <f t="shared" si="48"/>
        <v>-853.90622356797746</v>
      </c>
      <c r="M121" s="5">
        <f t="shared" si="49"/>
        <v>0.50379984105494136</v>
      </c>
    </row>
    <row r="122" spans="1:22" ht="17.649999999999999" x14ac:dyDescent="0.45">
      <c r="A122">
        <f t="shared" si="44"/>
        <v>3.8888485571469507</v>
      </c>
      <c r="B122">
        <f t="shared" si="42"/>
        <v>-0.27886058671362873</v>
      </c>
      <c r="C122">
        <f t="shared" si="43"/>
        <v>243.98729826115058</v>
      </c>
      <c r="F122" s="17">
        <v>15</v>
      </c>
      <c r="G122" s="17">
        <v>131.66900000000001</v>
      </c>
      <c r="H122" s="5">
        <f t="shared" si="45"/>
        <v>139.80224687869921</v>
      </c>
      <c r="I122" s="5">
        <f t="shared" si="46"/>
        <v>-8.1332468786991967</v>
      </c>
      <c r="K122" s="5">
        <f t="shared" si="47"/>
        <v>-59.696977581388389</v>
      </c>
      <c r="L122" s="5">
        <f t="shared" si="48"/>
        <v>-895.45466372082581</v>
      </c>
      <c r="M122" s="5">
        <f t="shared" si="49"/>
        <v>0.57298985592710072</v>
      </c>
    </row>
    <row r="123" spans="1:22" ht="17.649999999999999" x14ac:dyDescent="0.45">
      <c r="A123">
        <f t="shared" si="44"/>
        <v>3.8888485571469507</v>
      </c>
      <c r="B123">
        <f t="shared" si="42"/>
        <v>-0.27886058671362873</v>
      </c>
      <c r="C123">
        <f t="shared" si="43"/>
        <v>243.98729826115058</v>
      </c>
      <c r="F123" s="17">
        <v>16</v>
      </c>
      <c r="G123" s="17">
        <v>150.697</v>
      </c>
      <c r="H123" s="5">
        <f t="shared" si="45"/>
        <v>156.01447382252434</v>
      </c>
      <c r="I123" s="5">
        <f t="shared" si="46"/>
        <v>-5.3174738225243345</v>
      </c>
      <c r="K123" s="5">
        <f t="shared" si="47"/>
        <v>-56.253067324771386</v>
      </c>
      <c r="L123" s="5">
        <f t="shared" si="48"/>
        <v>-900.04907719634218</v>
      </c>
      <c r="M123" s="5">
        <f t="shared" si="49"/>
        <v>0.63943686796160604</v>
      </c>
    </row>
    <row r="124" spans="1:22" ht="17.649999999999999" x14ac:dyDescent="0.45">
      <c r="A124">
        <f t="shared" si="44"/>
        <v>3.8888485571469507</v>
      </c>
      <c r="B124">
        <f t="shared" si="42"/>
        <v>-0.27886058671362873</v>
      </c>
      <c r="C124">
        <f t="shared" si="43"/>
        <v>243.98729826115058</v>
      </c>
      <c r="F124" s="17">
        <v>17</v>
      </c>
      <c r="G124" s="17">
        <v>178.464</v>
      </c>
      <c r="H124" s="5">
        <f t="shared" si="45"/>
        <v>171.02062806655235</v>
      </c>
      <c r="I124" s="5">
        <f t="shared" si="46"/>
        <v>7.4433719334476507</v>
      </c>
      <c r="K124" s="5">
        <f t="shared" si="47"/>
        <v>-51.145309012145994</v>
      </c>
      <c r="L124" s="5">
        <f t="shared" si="48"/>
        <v>-869.47025320648186</v>
      </c>
      <c r="M124" s="5">
        <f t="shared" si="49"/>
        <v>0.70094070177170154</v>
      </c>
    </row>
    <row r="125" spans="1:22" x14ac:dyDescent="0.45">
      <c r="I125" s="20">
        <f t="array" ref="I125">SUM(I107:I124^2)</f>
        <v>186.49722773036456</v>
      </c>
    </row>
    <row r="127" spans="1:22" ht="20.65" x14ac:dyDescent="0.55000000000000004">
      <c r="A127">
        <f>A107+Q113</f>
        <v>3.8888486206017538</v>
      </c>
      <c r="B127">
        <f>B107+Q114</f>
        <v>-0.27886052831563174</v>
      </c>
      <c r="C127">
        <f>Q115+C107</f>
        <v>243.98739486665997</v>
      </c>
      <c r="F127" s="12" t="s">
        <v>1</v>
      </c>
      <c r="G127" s="12" t="s">
        <v>0</v>
      </c>
      <c r="H127" s="13" t="s">
        <v>39</v>
      </c>
      <c r="I127" s="13" t="s">
        <v>47</v>
      </c>
      <c r="K127" s="37" t="s">
        <v>45</v>
      </c>
      <c r="L127" s="37"/>
      <c r="M127" s="18"/>
      <c r="O127" s="37" t="s">
        <v>48</v>
      </c>
      <c r="P127" s="37"/>
      <c r="Q127" s="37"/>
      <c r="T127" s="37" t="s">
        <v>49</v>
      </c>
      <c r="U127" s="37"/>
      <c r="V127" s="37"/>
    </row>
    <row r="128" spans="1:22" ht="17.649999999999999" x14ac:dyDescent="0.45">
      <c r="A128">
        <f>A127</f>
        <v>3.8888486206017538</v>
      </c>
      <c r="B128">
        <f t="shared" ref="B128:B145" si="50">B127</f>
        <v>-0.27886052831563174</v>
      </c>
      <c r="C128">
        <f t="shared" ref="C128:C145" si="51">C127</f>
        <v>243.98739486665997</v>
      </c>
      <c r="F128" s="17">
        <v>0</v>
      </c>
      <c r="G128" s="17">
        <v>3.895</v>
      </c>
      <c r="H128" s="5">
        <f>C128/(1+EXP(A128+B128*F128))</f>
        <v>4.8939792028024529</v>
      </c>
      <c r="I128" s="5">
        <f>(G128-H128)</f>
        <v>-0.99897920280245289</v>
      </c>
      <c r="K128" s="5">
        <f>-C128*EXP(A128+B128*F128)/(1+EXP(A128+B128*F128))^2</f>
        <v>-4.7958141625529258</v>
      </c>
      <c r="L128" s="5">
        <f>-C128*EXP(A128+B128*F128)*F128/(1+EXP(A128+B128*F128))^2</f>
        <v>0</v>
      </c>
      <c r="M128" s="5">
        <f>1/(1+EXP(A128+B128*F128))</f>
        <v>2.0058328035663608E-2</v>
      </c>
      <c r="O128" s="5">
        <f t="array" ref="O128:Q130">MMULT(TRANSPOSE(K128:M145),K128:M145)</f>
        <v>29163.262757152563</v>
      </c>
      <c r="P128" s="5">
        <v>369343.62659474293</v>
      </c>
      <c r="Q128" s="5">
        <v>-232.64426498982658</v>
      </c>
      <c r="T128" s="5">
        <f t="array" ref="T128:V130">MINVERSE(O128:Q130)</f>
        <v>7.062057266404582E-4</v>
      </c>
      <c r="U128" s="5">
        <v>-8.5139535253764297E-5</v>
      </c>
      <c r="V128" s="5">
        <v>-5.0938206239955923E-2</v>
      </c>
    </row>
    <row r="129" spans="1:22" ht="17.649999999999999" x14ac:dyDescent="0.45">
      <c r="A129">
        <f t="shared" ref="A129:A145" si="52">A128</f>
        <v>3.8888486206017538</v>
      </c>
      <c r="B129">
        <f t="shared" si="50"/>
        <v>-0.27886052831563174</v>
      </c>
      <c r="C129">
        <f t="shared" si="51"/>
        <v>243.98739486665997</v>
      </c>
      <c r="F129" s="17">
        <v>1</v>
      </c>
      <c r="G129" s="17">
        <v>5.2670000000000003</v>
      </c>
      <c r="H129" s="5">
        <f t="shared" ref="H129:H145" si="53">C129/(1+EXP(A129+B129*F129))</f>
        <v>6.4265364872214228</v>
      </c>
      <c r="I129" s="5">
        <f t="shared" ref="I129:I145" si="54">(G129-H129)</f>
        <v>-1.1595364872214224</v>
      </c>
      <c r="K129" s="5">
        <f t="shared" ref="K129:K145" si="55">-C129*EXP(A129+B129*F129)/(1+EXP(A129+B129*F129))^2</f>
        <v>-6.2572639260542413</v>
      </c>
      <c r="L129" s="5">
        <f t="shared" ref="L129:L145" si="56">-C129*EXP(A129+B129*F129)*F129/(1+EXP(A129+B129*F129))^2</f>
        <v>-6.2572639260542413</v>
      </c>
      <c r="M129" s="5">
        <f t="shared" ref="M129:M145" si="57">1/(1+EXP(A129+B129*F129))</f>
        <v>2.6339625006994931E-2</v>
      </c>
      <c r="O129" s="5">
        <v>369343.62659474293</v>
      </c>
      <c r="P129" s="5">
        <v>4958036.8137216307</v>
      </c>
      <c r="Q129" s="5">
        <v>-3166.4319927589822</v>
      </c>
      <c r="T129" s="5">
        <v>-8.5139535253764419E-5</v>
      </c>
      <c r="U129" s="5">
        <v>1.9558198352827335E-5</v>
      </c>
      <c r="V129" s="5">
        <v>2.0377675211002953E-2</v>
      </c>
    </row>
    <row r="130" spans="1:22" ht="17.649999999999999" x14ac:dyDescent="0.45">
      <c r="A130">
        <f t="shared" si="52"/>
        <v>3.8888486206017538</v>
      </c>
      <c r="B130">
        <f t="shared" si="50"/>
        <v>-0.27886052831563174</v>
      </c>
      <c r="C130">
        <f t="shared" si="51"/>
        <v>243.98739486665997</v>
      </c>
      <c r="F130" s="17">
        <v>2</v>
      </c>
      <c r="G130" s="17">
        <v>7.1820000000000004</v>
      </c>
      <c r="H130" s="5">
        <f t="shared" si="53"/>
        <v>8.4221111262018304</v>
      </c>
      <c r="I130" s="5">
        <f t="shared" si="54"/>
        <v>-1.2401111262018301</v>
      </c>
      <c r="K130" s="5">
        <f t="shared" si="55"/>
        <v>-8.1313913705322509</v>
      </c>
      <c r="L130" s="5">
        <f t="shared" si="56"/>
        <v>-16.262782741064502</v>
      </c>
      <c r="M130" s="5">
        <f t="shared" si="57"/>
        <v>3.4518632123616659E-2</v>
      </c>
      <c r="O130" s="5">
        <v>-232.64426498982658</v>
      </c>
      <c r="P130" s="5">
        <v>-3166.4319927589822</v>
      </c>
      <c r="Q130" s="5">
        <v>2.0670895942873293</v>
      </c>
      <c r="T130" s="5">
        <v>-5.0938206239956062E-2</v>
      </c>
      <c r="U130" s="5">
        <v>2.037767521100296E-2</v>
      </c>
      <c r="V130" s="5">
        <v>25.965996502479538</v>
      </c>
    </row>
    <row r="131" spans="1:22" ht="17.649999999999999" x14ac:dyDescent="0.45">
      <c r="A131">
        <f t="shared" si="52"/>
        <v>3.8888486206017538</v>
      </c>
      <c r="B131">
        <f t="shared" si="50"/>
        <v>-0.27886052831563174</v>
      </c>
      <c r="C131">
        <f t="shared" si="51"/>
        <v>243.98739486665997</v>
      </c>
      <c r="F131" s="17">
        <v>3</v>
      </c>
      <c r="G131" s="17">
        <v>9.5660000000000007</v>
      </c>
      <c r="H131" s="5">
        <f t="shared" si="53"/>
        <v>11.008638043603195</v>
      </c>
      <c r="I131" s="5">
        <f t="shared" si="54"/>
        <v>-1.4426380436031945</v>
      </c>
      <c r="K131" s="5">
        <f t="shared" si="55"/>
        <v>-10.511931598414506</v>
      </c>
      <c r="L131" s="5">
        <f t="shared" si="56"/>
        <v>-31.535794795243518</v>
      </c>
      <c r="M131" s="5">
        <f t="shared" si="57"/>
        <v>4.511969993211927E-2</v>
      </c>
    </row>
    <row r="132" spans="1:22" ht="17.649999999999999" x14ac:dyDescent="0.45">
      <c r="A132">
        <f t="shared" si="52"/>
        <v>3.8888486206017538</v>
      </c>
      <c r="B132">
        <f t="shared" si="50"/>
        <v>-0.27886052831563174</v>
      </c>
      <c r="C132">
        <f t="shared" si="51"/>
        <v>243.98739486665997</v>
      </c>
      <c r="F132" s="17">
        <v>4</v>
      </c>
      <c r="G132" s="17">
        <v>12.834</v>
      </c>
      <c r="H132" s="5">
        <f t="shared" si="53"/>
        <v>14.341157080286278</v>
      </c>
      <c r="I132" s="5">
        <f t="shared" si="54"/>
        <v>-1.5071570802862784</v>
      </c>
      <c r="K132" s="5">
        <f t="shared" si="55"/>
        <v>-13.498208670947982</v>
      </c>
      <c r="L132" s="5">
        <f t="shared" si="56"/>
        <v>-53.992834683791926</v>
      </c>
      <c r="M132" s="5">
        <f t="shared" si="57"/>
        <v>5.8778270443535716E-2</v>
      </c>
    </row>
    <row r="133" spans="1:22" ht="20.65" x14ac:dyDescent="0.55000000000000004">
      <c r="A133">
        <f t="shared" si="52"/>
        <v>3.8888486206017538</v>
      </c>
      <c r="B133">
        <f t="shared" si="50"/>
        <v>-0.27886052831563174</v>
      </c>
      <c r="C133">
        <f t="shared" si="51"/>
        <v>243.98739486665997</v>
      </c>
      <c r="F133" s="17">
        <v>5</v>
      </c>
      <c r="G133" s="17">
        <v>16.984999999999999</v>
      </c>
      <c r="H133" s="5">
        <f t="shared" si="53"/>
        <v>18.601943674356313</v>
      </c>
      <c r="I133" s="5">
        <f t="shared" si="54"/>
        <v>-1.6169436743563139</v>
      </c>
      <c r="K133" s="5">
        <f t="shared" si="55"/>
        <v>-17.183705208992013</v>
      </c>
      <c r="L133" s="5">
        <f t="shared" si="56"/>
        <v>-85.918526044960075</v>
      </c>
      <c r="M133" s="5">
        <f t="shared" si="57"/>
        <v>7.6241412735778197E-2</v>
      </c>
      <c r="O133" s="14" t="s">
        <v>50</v>
      </c>
      <c r="Q133" s="14" t="s">
        <v>51</v>
      </c>
    </row>
    <row r="134" spans="1:22" ht="17.649999999999999" x14ac:dyDescent="0.45">
      <c r="A134">
        <f t="shared" si="52"/>
        <v>3.8888486206017538</v>
      </c>
      <c r="B134">
        <f t="shared" si="50"/>
        <v>-0.27886052831563174</v>
      </c>
      <c r="C134">
        <f t="shared" si="51"/>
        <v>243.98739486665997</v>
      </c>
      <c r="F134" s="17">
        <v>6</v>
      </c>
      <c r="G134" s="17">
        <v>23.068999999999999</v>
      </c>
      <c r="H134" s="5">
        <f t="shared" si="53"/>
        <v>23.996342518509497</v>
      </c>
      <c r="I134" s="5">
        <f t="shared" si="54"/>
        <v>-0.92734251850949789</v>
      </c>
      <c r="K134" s="5">
        <f t="shared" si="55"/>
        <v>-21.636284309025694</v>
      </c>
      <c r="L134" s="5">
        <f t="shared" si="56"/>
        <v>-129.81770585415416</v>
      </c>
      <c r="M134" s="5">
        <f t="shared" si="57"/>
        <v>9.835074689667303E-2</v>
      </c>
      <c r="O134" s="5">
        <f t="array" ref="O134:O136">MMULT(TRANSPOSE(K128:M145),I128:I145)</f>
        <v>6.3338948848468135E-5</v>
      </c>
      <c r="Q134" s="5">
        <f t="array" ref="Q134:Q136">MMULT(T128:V130,O134:O136)</f>
        <v>-7.1980557779339089E-9</v>
      </c>
    </row>
    <row r="135" spans="1:22" ht="17.649999999999999" x14ac:dyDescent="0.45">
      <c r="A135">
        <f t="shared" si="52"/>
        <v>3.8888486206017538</v>
      </c>
      <c r="B135">
        <f t="shared" si="50"/>
        <v>-0.27886052831563174</v>
      </c>
      <c r="C135">
        <f t="shared" si="51"/>
        <v>243.98739486665997</v>
      </c>
      <c r="F135" s="17">
        <v>7</v>
      </c>
      <c r="G135" s="17">
        <v>31.277999999999999</v>
      </c>
      <c r="H135" s="5">
        <f t="shared" si="53"/>
        <v>30.741700979576386</v>
      </c>
      <c r="I135" s="5">
        <f t="shared" si="54"/>
        <v>0.53629902042361266</v>
      </c>
      <c r="K135" s="5">
        <f t="shared" si="55"/>
        <v>-26.868336211555636</v>
      </c>
      <c r="L135" s="5">
        <f t="shared" si="56"/>
        <v>-188.07835348088943</v>
      </c>
      <c r="M135" s="5">
        <f t="shared" si="57"/>
        <v>0.12599708684285449</v>
      </c>
      <c r="O135" s="5">
        <v>6.0986884182057111E-4</v>
      </c>
      <c r="Q135" s="5">
        <v>6.5370610837143197E-9</v>
      </c>
    </row>
    <row r="136" spans="1:22" ht="17.649999999999999" x14ac:dyDescent="0.45">
      <c r="A136">
        <f t="shared" si="52"/>
        <v>3.8888486206017538</v>
      </c>
      <c r="B136">
        <f t="shared" si="50"/>
        <v>-0.27886052831563174</v>
      </c>
      <c r="C136">
        <f t="shared" si="51"/>
        <v>243.98739486665997</v>
      </c>
      <c r="F136" s="17">
        <v>8</v>
      </c>
      <c r="G136" s="17">
        <v>38.415999999999997</v>
      </c>
      <c r="H136" s="5">
        <f t="shared" si="53"/>
        <v>39.046630606474672</v>
      </c>
      <c r="I136" s="5">
        <f t="shared" si="54"/>
        <v>-0.63063060647467495</v>
      </c>
      <c r="K136" s="5">
        <f t="shared" si="55"/>
        <v>-32.797785814506199</v>
      </c>
      <c r="L136" s="5">
        <f t="shared" si="56"/>
        <v>-262.38228651604959</v>
      </c>
      <c r="M136" s="5">
        <f t="shared" si="57"/>
        <v>0.16003544210885895</v>
      </c>
      <c r="O136" s="5">
        <v>8.7054807806907775E-11</v>
      </c>
      <c r="Q136" s="5">
        <v>9.2035972052998761E-6</v>
      </c>
    </row>
    <row r="137" spans="1:22" ht="17.649999999999999" x14ac:dyDescent="0.45">
      <c r="A137">
        <f t="shared" si="52"/>
        <v>3.8888486206017538</v>
      </c>
      <c r="B137">
        <f t="shared" si="50"/>
        <v>-0.27886052831563174</v>
      </c>
      <c r="C137">
        <f t="shared" si="51"/>
        <v>243.98739486665997</v>
      </c>
      <c r="F137" s="17">
        <v>9</v>
      </c>
      <c r="G137" s="17">
        <v>49.923999999999999</v>
      </c>
      <c r="H137" s="5">
        <f t="shared" si="53"/>
        <v>49.078787021416858</v>
      </c>
      <c r="I137" s="5">
        <f t="shared" si="54"/>
        <v>0.84521297858314171</v>
      </c>
      <c r="K137" s="5">
        <f t="shared" si="55"/>
        <v>-39.206443670195881</v>
      </c>
      <c r="L137" s="5">
        <f t="shared" si="56"/>
        <v>-352.85799303176293</v>
      </c>
      <c r="M137" s="5">
        <f t="shared" si="57"/>
        <v>0.20115296139884029</v>
      </c>
    </row>
    <row r="138" spans="1:22" ht="17.649999999999999" x14ac:dyDescent="0.45">
      <c r="A138">
        <f t="shared" si="52"/>
        <v>3.8888486206017538</v>
      </c>
      <c r="B138">
        <f t="shared" si="50"/>
        <v>-0.27886052831563174</v>
      </c>
      <c r="C138">
        <f t="shared" si="51"/>
        <v>243.98739486665997</v>
      </c>
      <c r="F138" s="17">
        <v>10</v>
      </c>
      <c r="G138" s="17">
        <v>62.692</v>
      </c>
      <c r="H138" s="5">
        <f t="shared" si="53"/>
        <v>60.922262519991399</v>
      </c>
      <c r="I138" s="5">
        <f t="shared" si="54"/>
        <v>1.769737480008601</v>
      </c>
      <c r="K138" s="5">
        <f t="shared" si="55"/>
        <v>-45.710320638390868</v>
      </c>
      <c r="L138" s="5">
        <f t="shared" si="56"/>
        <v>-457.10320638390868</v>
      </c>
      <c r="M138" s="5">
        <f t="shared" si="57"/>
        <v>0.24969430307367169</v>
      </c>
    </row>
    <row r="139" spans="1:22" ht="17.649999999999999" x14ac:dyDescent="0.45">
      <c r="A139">
        <f t="shared" si="52"/>
        <v>3.8888486206017538</v>
      </c>
      <c r="B139">
        <f t="shared" si="50"/>
        <v>-0.27886052831563174</v>
      </c>
      <c r="C139">
        <f t="shared" si="51"/>
        <v>243.98739486665997</v>
      </c>
      <c r="F139" s="17">
        <v>11</v>
      </c>
      <c r="G139" s="17">
        <v>75.733999999999995</v>
      </c>
      <c r="H139" s="5">
        <f t="shared" si="53"/>
        <v>74.530879956892008</v>
      </c>
      <c r="I139" s="5">
        <f t="shared" si="54"/>
        <v>1.2031200431079867</v>
      </c>
      <c r="K139" s="5">
        <f t="shared" si="55"/>
        <v>-51.763916646412817</v>
      </c>
      <c r="L139" s="5">
        <f t="shared" si="56"/>
        <v>-569.40308311054105</v>
      </c>
      <c r="M139" s="5">
        <f t="shared" si="57"/>
        <v>0.30547020676057224</v>
      </c>
    </row>
    <row r="140" spans="1:22" ht="17.649999999999999" x14ac:dyDescent="0.45">
      <c r="A140">
        <f t="shared" si="52"/>
        <v>3.8888486206017538</v>
      </c>
      <c r="B140">
        <f t="shared" si="50"/>
        <v>-0.27886052831563174</v>
      </c>
      <c r="C140">
        <f t="shared" si="51"/>
        <v>243.98739486665997</v>
      </c>
      <c r="F140" s="17">
        <v>12</v>
      </c>
      <c r="G140" s="17">
        <v>91.811999999999998</v>
      </c>
      <c r="H140" s="5">
        <f t="shared" si="53"/>
        <v>89.690017851008363</v>
      </c>
      <c r="I140" s="5">
        <f t="shared" si="54"/>
        <v>2.1219821489916342</v>
      </c>
      <c r="K140" s="5">
        <f t="shared" si="55"/>
        <v>-56.719874838044774</v>
      </c>
      <c r="L140" s="5">
        <f t="shared" si="56"/>
        <v>-680.63849805653729</v>
      </c>
      <c r="M140" s="5">
        <f t="shared" si="57"/>
        <v>0.36760103078285783</v>
      </c>
    </row>
    <row r="141" spans="1:22" ht="17.649999999999999" x14ac:dyDescent="0.45">
      <c r="A141">
        <f t="shared" si="52"/>
        <v>3.8888486206017538</v>
      </c>
      <c r="B141">
        <f t="shared" si="50"/>
        <v>-0.27886052831563174</v>
      </c>
      <c r="C141">
        <f t="shared" si="51"/>
        <v>243.98739486665997</v>
      </c>
      <c r="F141" s="17">
        <v>13</v>
      </c>
      <c r="G141" s="17">
        <v>109.806</v>
      </c>
      <c r="H141" s="5">
        <f t="shared" si="53"/>
        <v>106.00368641405275</v>
      </c>
      <c r="I141" s="5">
        <f t="shared" si="54"/>
        <v>3.8023135859472461</v>
      </c>
      <c r="K141" s="5">
        <f t="shared" si="55"/>
        <v>-59.948923873923277</v>
      </c>
      <c r="L141" s="5">
        <f t="shared" si="56"/>
        <v>-779.33601036100254</v>
      </c>
      <c r="M141" s="5">
        <f t="shared" si="57"/>
        <v>0.4344637823277066</v>
      </c>
    </row>
    <row r="142" spans="1:22" ht="17.649999999999999" x14ac:dyDescent="0.45">
      <c r="A142">
        <f t="shared" si="52"/>
        <v>3.8888486206017538</v>
      </c>
      <c r="B142">
        <f t="shared" si="50"/>
        <v>-0.27886052831563174</v>
      </c>
      <c r="C142">
        <f t="shared" si="51"/>
        <v>243.98739486665997</v>
      </c>
      <c r="F142" s="17">
        <v>14</v>
      </c>
      <c r="G142" s="17">
        <v>122.77500000000001</v>
      </c>
      <c r="H142" s="5">
        <f t="shared" si="53"/>
        <v>122.92075701648002</v>
      </c>
      <c r="I142" s="5">
        <f t="shared" si="54"/>
        <v>-0.14575701648001882</v>
      </c>
      <c r="K142" s="5">
        <f t="shared" si="55"/>
        <v>-60.993326241779855</v>
      </c>
      <c r="L142" s="5">
        <f t="shared" si="56"/>
        <v>-853.90656738491793</v>
      </c>
      <c r="M142" s="5">
        <f t="shared" si="57"/>
        <v>0.5037996208109714</v>
      </c>
    </row>
    <row r="143" spans="1:22" ht="17.649999999999999" x14ac:dyDescent="0.45">
      <c r="A143">
        <f t="shared" si="52"/>
        <v>3.8888486206017538</v>
      </c>
      <c r="B143">
        <f t="shared" si="50"/>
        <v>-0.27886052831563174</v>
      </c>
      <c r="C143">
        <f t="shared" si="51"/>
        <v>243.98739486665997</v>
      </c>
      <c r="F143" s="17">
        <v>15</v>
      </c>
      <c r="G143" s="17">
        <v>131.66900000000001</v>
      </c>
      <c r="H143" s="5">
        <f t="shared" si="53"/>
        <v>139.80224615183133</v>
      </c>
      <c r="I143" s="5">
        <f t="shared" si="54"/>
        <v>-8.1332461518313153</v>
      </c>
      <c r="K143" s="5">
        <f t="shared" si="55"/>
        <v>-59.697009404750716</v>
      </c>
      <c r="L143" s="5">
        <f t="shared" si="56"/>
        <v>-895.45514107126075</v>
      </c>
      <c r="M143" s="5">
        <f t="shared" si="57"/>
        <v>0.5729896260756987</v>
      </c>
    </row>
    <row r="144" spans="1:22" ht="17.649999999999999" x14ac:dyDescent="0.45">
      <c r="A144">
        <f t="shared" si="52"/>
        <v>3.8888486206017538</v>
      </c>
      <c r="B144">
        <f t="shared" si="50"/>
        <v>-0.27886052831563174</v>
      </c>
      <c r="C144">
        <f t="shared" si="51"/>
        <v>243.98739486665997</v>
      </c>
      <c r="F144" s="17">
        <v>16</v>
      </c>
      <c r="G144" s="17">
        <v>150.697</v>
      </c>
      <c r="H144" s="5">
        <f t="shared" si="53"/>
        <v>156.01447946502805</v>
      </c>
      <c r="I144" s="5">
        <f t="shared" si="54"/>
        <v>-5.3174794650280433</v>
      </c>
      <c r="K144" s="5">
        <f t="shared" si="55"/>
        <v>-56.253105251225556</v>
      </c>
      <c r="L144" s="5">
        <f t="shared" si="56"/>
        <v>-900.04968401960889</v>
      </c>
      <c r="M144" s="5">
        <f t="shared" si="57"/>
        <v>0.63943663790619409</v>
      </c>
    </row>
    <row r="145" spans="1:22" ht="17.649999999999999" x14ac:dyDescent="0.45">
      <c r="A145">
        <f t="shared" si="52"/>
        <v>3.8888486206017538</v>
      </c>
      <c r="B145">
        <f t="shared" si="50"/>
        <v>-0.27886052831563174</v>
      </c>
      <c r="C145">
        <f t="shared" si="51"/>
        <v>243.98739486665997</v>
      </c>
      <c r="F145" s="17">
        <v>17</v>
      </c>
      <c r="G145" s="17">
        <v>178.464</v>
      </c>
      <c r="H145" s="5">
        <f t="shared" si="53"/>
        <v>171.0206417605163</v>
      </c>
      <c r="I145" s="5">
        <f t="shared" si="54"/>
        <v>7.4433582394837003</v>
      </c>
      <c r="K145" s="5">
        <f t="shared" si="55"/>
        <v>-51.145350972797416</v>
      </c>
      <c r="L145" s="5">
        <f t="shared" si="56"/>
        <v>-869.47096653755602</v>
      </c>
      <c r="M145" s="5">
        <f t="shared" si="57"/>
        <v>0.70094048036366685</v>
      </c>
    </row>
    <row r="146" spans="1:22" x14ac:dyDescent="0.45">
      <c r="I146" s="20">
        <f t="array" ref="I146">SUM(I128:I145^2)</f>
        <v>186.49722772984964</v>
      </c>
    </row>
    <row r="148" spans="1:22" ht="20.65" x14ac:dyDescent="0.55000000000000004">
      <c r="A148">
        <f>A128+Q134</f>
        <v>3.8888486134036979</v>
      </c>
      <c r="B148">
        <f>B128+Q135</f>
        <v>-0.27886052177857068</v>
      </c>
      <c r="C148">
        <f>Q136+C128</f>
        <v>243.98740407025718</v>
      </c>
      <c r="F148" s="12" t="s">
        <v>1</v>
      </c>
      <c r="G148" s="12" t="s">
        <v>0</v>
      </c>
      <c r="H148" s="13" t="s">
        <v>39</v>
      </c>
      <c r="I148" s="13" t="s">
        <v>47</v>
      </c>
      <c r="K148" s="37" t="s">
        <v>45</v>
      </c>
      <c r="L148" s="37"/>
      <c r="M148" s="18"/>
      <c r="O148" s="37" t="s">
        <v>48</v>
      </c>
      <c r="P148" s="37"/>
      <c r="Q148" s="37"/>
      <c r="T148" s="37" t="s">
        <v>49</v>
      </c>
      <c r="U148" s="37"/>
      <c r="V148" s="37"/>
    </row>
    <row r="149" spans="1:22" ht="17.649999999999999" x14ac:dyDescent="0.45">
      <c r="A149">
        <f>A148</f>
        <v>3.8888486134036979</v>
      </c>
      <c r="B149">
        <f t="shared" ref="B149:B166" si="58">B148</f>
        <v>-0.27886052177857068</v>
      </c>
      <c r="C149">
        <f t="shared" ref="C149:C166" si="59">C148</f>
        <v>243.98740407025718</v>
      </c>
      <c r="F149" s="17">
        <v>0</v>
      </c>
      <c r="G149" s="17">
        <v>3.895</v>
      </c>
      <c r="H149" s="5">
        <f>C149/(1+EXP(A149+B149*F149))</f>
        <v>4.8939794219317649</v>
      </c>
      <c r="I149" s="5">
        <f>(G149-H149)</f>
        <v>-0.99897942193176492</v>
      </c>
      <c r="K149" s="5">
        <f>-C149*EXP(A149+B149*F149)/(1+EXP(A149+B149*F149))^2</f>
        <v>-4.7958143765944463</v>
      </c>
      <c r="L149" s="5">
        <f>-C149*EXP(A149+B149*F149)*F149/(1+EXP(A149+B149*F149))^2</f>
        <v>0</v>
      </c>
      <c r="M149" s="5">
        <f>1/(1+EXP(A149+B149*F149))</f>
        <v>2.0058328177148536E-2</v>
      </c>
      <c r="O149" s="5">
        <f t="array" ref="O149:Q151">MMULT(TRANSPOSE(K149:M166),K149:M166)</f>
        <v>29163.264747472684</v>
      </c>
      <c r="P149" s="5">
        <v>369343.65538400284</v>
      </c>
      <c r="Q149" s="5">
        <v>-232.64426568416894</v>
      </c>
      <c r="T149" s="5">
        <f t="array" ref="T149:V151">MINVERSE(O149:Q151)</f>
        <v>7.0620565280272031E-4</v>
      </c>
      <c r="U149" s="5">
        <v>-8.5139523618761739E-5</v>
      </c>
      <c r="V149" s="5">
        <v>-5.0938201366400537E-2</v>
      </c>
    </row>
    <row r="150" spans="1:22" ht="17.649999999999999" x14ac:dyDescent="0.45">
      <c r="A150">
        <f t="shared" ref="A150:A166" si="60">A149</f>
        <v>3.8888486134036979</v>
      </c>
      <c r="B150">
        <f t="shared" si="58"/>
        <v>-0.27886052177857068</v>
      </c>
      <c r="C150">
        <f t="shared" si="59"/>
        <v>243.98740407025718</v>
      </c>
      <c r="F150" s="17">
        <v>1</v>
      </c>
      <c r="G150" s="17">
        <v>5.2670000000000003</v>
      </c>
      <c r="H150" s="5">
        <f t="shared" ref="H150:H166" si="61">C150/(1+EXP(A150+B150*F150))</f>
        <v>6.4265367337767421</v>
      </c>
      <c r="I150" s="5">
        <f t="shared" ref="I150:I166" si="62">(G150-H150)</f>
        <v>-1.1595367337767417</v>
      </c>
      <c r="K150" s="5">
        <f t="shared" ref="K150:K166" si="63">-C150*EXP(A150+B150*F150)/(1+EXP(A150+B150*F150))^2</f>
        <v>-6.2572641660064434</v>
      </c>
      <c r="L150" s="5">
        <f t="shared" ref="L150:L166" si="64">-C150*EXP(A150+B150*F150)*F150/(1+EXP(A150+B150*F150))^2</f>
        <v>-6.2572641660064434</v>
      </c>
      <c r="M150" s="5">
        <f t="shared" ref="M150:M166" si="65">1/(1+EXP(A150+B150*F150))</f>
        <v>2.6339625023946704E-2</v>
      </c>
      <c r="O150" s="5">
        <v>369343.65538400284</v>
      </c>
      <c r="P150" s="5">
        <v>4958037.2435179334</v>
      </c>
      <c r="Q150" s="5">
        <v>-3166.4320178486514</v>
      </c>
      <c r="T150" s="5">
        <v>-8.5139523618761481E-5</v>
      </c>
      <c r="U150" s="5">
        <v>1.9558197743583909E-5</v>
      </c>
      <c r="V150" s="5">
        <v>2.0377677333369971E-2</v>
      </c>
    </row>
    <row r="151" spans="1:22" ht="17.649999999999999" x14ac:dyDescent="0.45">
      <c r="A151">
        <f t="shared" si="60"/>
        <v>3.8888486134036979</v>
      </c>
      <c r="B151">
        <f t="shared" si="58"/>
        <v>-0.27886052177857068</v>
      </c>
      <c r="C151">
        <f t="shared" si="59"/>
        <v>243.98740407025718</v>
      </c>
      <c r="F151" s="17">
        <v>2</v>
      </c>
      <c r="G151" s="17">
        <v>7.1820000000000004</v>
      </c>
      <c r="H151" s="5">
        <f t="shared" si="61"/>
        <v>8.4221113961168204</v>
      </c>
      <c r="I151" s="5">
        <f t="shared" si="62"/>
        <v>-1.24011139611682</v>
      </c>
      <c r="K151" s="5">
        <f t="shared" si="63"/>
        <v>-8.1313916327794651</v>
      </c>
      <c r="L151" s="5">
        <f t="shared" si="64"/>
        <v>-16.26278326555893</v>
      </c>
      <c r="M151" s="5">
        <f t="shared" si="65"/>
        <v>3.4518631927784434E-2</v>
      </c>
      <c r="O151" s="5">
        <v>-232.64426568416894</v>
      </c>
      <c r="P151" s="5">
        <v>-3166.4320178486514</v>
      </c>
      <c r="Q151" s="5">
        <v>2.0670894383401532</v>
      </c>
      <c r="T151" s="5">
        <v>-5.093820136640019E-2</v>
      </c>
      <c r="U151" s="5">
        <v>2.0377677333369947E-2</v>
      </c>
      <c r="V151" s="5">
        <v>25.966002491267336</v>
      </c>
    </row>
    <row r="152" spans="1:22" ht="17.649999999999999" x14ac:dyDescent="0.45">
      <c r="A152">
        <f t="shared" si="60"/>
        <v>3.8888486134036979</v>
      </c>
      <c r="B152">
        <f t="shared" si="58"/>
        <v>-0.27886052177857068</v>
      </c>
      <c r="C152">
        <f t="shared" si="59"/>
        <v>243.98740407025718</v>
      </c>
      <c r="F152" s="17">
        <v>3</v>
      </c>
      <c r="G152" s="17">
        <v>9.5660000000000007</v>
      </c>
      <c r="H152" s="5">
        <f t="shared" si="61"/>
        <v>11.008638328380792</v>
      </c>
      <c r="I152" s="5">
        <f t="shared" si="62"/>
        <v>-1.4426383283807915</v>
      </c>
      <c r="K152" s="5">
        <f t="shared" si="63"/>
        <v>-10.511931876230513</v>
      </c>
      <c r="L152" s="5">
        <f t="shared" si="64"/>
        <v>-31.535795628691535</v>
      </c>
      <c r="M152" s="5">
        <f t="shared" si="65"/>
        <v>4.5119699397313189E-2</v>
      </c>
    </row>
    <row r="153" spans="1:22" ht="17.649999999999999" x14ac:dyDescent="0.45">
      <c r="A153">
        <f t="shared" si="60"/>
        <v>3.8888486134036979</v>
      </c>
      <c r="B153">
        <f t="shared" si="58"/>
        <v>-0.27886052177857068</v>
      </c>
      <c r="C153">
        <f t="shared" si="59"/>
        <v>243.98740407025718</v>
      </c>
      <c r="F153" s="17">
        <v>4</v>
      </c>
      <c r="G153" s="17">
        <v>12.834</v>
      </c>
      <c r="H153" s="5">
        <f t="shared" si="61"/>
        <v>14.341157365464204</v>
      </c>
      <c r="I153" s="5">
        <f t="shared" si="62"/>
        <v>-1.5071573654642041</v>
      </c>
      <c r="K153" s="5">
        <f t="shared" si="63"/>
        <v>-13.49820895439875</v>
      </c>
      <c r="L153" s="5">
        <f t="shared" si="64"/>
        <v>-53.992835817595001</v>
      </c>
      <c r="M153" s="5">
        <f t="shared" si="65"/>
        <v>5.8778269395147173E-2</v>
      </c>
    </row>
    <row r="154" spans="1:22" ht="20.65" x14ac:dyDescent="0.55000000000000004">
      <c r="A154">
        <f t="shared" si="60"/>
        <v>3.8888486134036979</v>
      </c>
      <c r="B154">
        <f t="shared" si="58"/>
        <v>-0.27886052177857068</v>
      </c>
      <c r="C154">
        <f t="shared" si="59"/>
        <v>243.98740407025718</v>
      </c>
      <c r="F154" s="17">
        <v>5</v>
      </c>
      <c r="G154" s="17">
        <v>16.984999999999999</v>
      </c>
      <c r="H154" s="5">
        <f t="shared" si="61"/>
        <v>18.601943938086169</v>
      </c>
      <c r="I154" s="5">
        <f t="shared" si="62"/>
        <v>-1.6169439380861697</v>
      </c>
      <c r="K154" s="5">
        <f t="shared" si="63"/>
        <v>-17.183705486005831</v>
      </c>
      <c r="L154" s="5">
        <f t="shared" si="64"/>
        <v>-85.918527430029158</v>
      </c>
      <c r="M154" s="5">
        <f t="shared" si="65"/>
        <v>7.624141094074538E-2</v>
      </c>
      <c r="O154" s="14" t="s">
        <v>50</v>
      </c>
      <c r="Q154" s="14" t="s">
        <v>51</v>
      </c>
    </row>
    <row r="155" spans="1:22" ht="17.649999999999999" x14ac:dyDescent="0.45">
      <c r="A155">
        <f t="shared" si="60"/>
        <v>3.8888486134036979</v>
      </c>
      <c r="B155">
        <f t="shared" si="58"/>
        <v>-0.27886052177857068</v>
      </c>
      <c r="C155">
        <f t="shared" si="59"/>
        <v>243.98740407025718</v>
      </c>
      <c r="F155" s="17">
        <v>6</v>
      </c>
      <c r="G155" s="17">
        <v>23.068999999999999</v>
      </c>
      <c r="H155" s="5">
        <f t="shared" si="61"/>
        <v>23.996342730803057</v>
      </c>
      <c r="I155" s="5">
        <f t="shared" si="62"/>
        <v>-0.9273427308030584</v>
      </c>
      <c r="K155" s="5">
        <f t="shared" si="63"/>
        <v>-21.636284568585992</v>
      </c>
      <c r="L155" s="5">
        <f t="shared" si="64"/>
        <v>-129.81770741151595</v>
      </c>
      <c r="M155" s="5">
        <f t="shared" si="65"/>
        <v>9.8350744056825215E-2</v>
      </c>
      <c r="O155" s="5">
        <f t="array" ref="O155:O157">MMULT(TRANSPOSE(K149:M166),I149:I166)</f>
        <v>6.346149461933237E-6</v>
      </c>
      <c r="Q155" s="5">
        <f t="array" ref="Q155:Q157">MMULT(T149:V151,O155:O157)</f>
        <v>-7.9982059524702102E-11</v>
      </c>
    </row>
    <row r="156" spans="1:22" ht="17.649999999999999" x14ac:dyDescent="0.45">
      <c r="A156">
        <f t="shared" si="60"/>
        <v>3.8888486134036979</v>
      </c>
      <c r="B156">
        <f t="shared" si="58"/>
        <v>-0.27886052177857068</v>
      </c>
      <c r="C156">
        <f t="shared" si="59"/>
        <v>243.98740407025718</v>
      </c>
      <c r="F156" s="17">
        <v>7</v>
      </c>
      <c r="G156" s="17">
        <v>31.277999999999999</v>
      </c>
      <c r="H156" s="5">
        <f t="shared" si="61"/>
        <v>30.741701103122907</v>
      </c>
      <c r="I156" s="5">
        <f t="shared" si="62"/>
        <v>0.53629889687709209</v>
      </c>
      <c r="K156" s="5">
        <f t="shared" si="63"/>
        <v>-26.868336450078701</v>
      </c>
      <c r="L156" s="5">
        <f t="shared" si="64"/>
        <v>-188.07835515055092</v>
      </c>
      <c r="M156" s="5">
        <f t="shared" si="65"/>
        <v>0.1259970825964061</v>
      </c>
      <c r="O156" s="5">
        <v>5.3578341066895518E-5</v>
      </c>
      <c r="Q156" s="5">
        <v>5.0760134831010072E-10</v>
      </c>
    </row>
    <row r="157" spans="1:22" ht="17.649999999999999" x14ac:dyDescent="0.45">
      <c r="A157">
        <f t="shared" si="60"/>
        <v>3.8888486134036979</v>
      </c>
      <c r="B157">
        <f t="shared" si="58"/>
        <v>-0.27886052177857068</v>
      </c>
      <c r="C157">
        <f t="shared" si="59"/>
        <v>243.98740407025718</v>
      </c>
      <c r="F157" s="17">
        <v>8</v>
      </c>
      <c r="G157" s="17">
        <v>38.415999999999997</v>
      </c>
      <c r="H157" s="5">
        <f t="shared" si="61"/>
        <v>39.04663060024766</v>
      </c>
      <c r="I157" s="5">
        <f t="shared" si="62"/>
        <v>-0.63063060024766315</v>
      </c>
      <c r="K157" s="5">
        <f t="shared" si="63"/>
        <v>-32.797786045988737</v>
      </c>
      <c r="L157" s="5">
        <f t="shared" si="64"/>
        <v>-262.38228836790989</v>
      </c>
      <c r="M157" s="5">
        <f t="shared" si="65"/>
        <v>0.16003543604654288</v>
      </c>
      <c r="O157" s="5">
        <v>6.723510637129948E-13</v>
      </c>
      <c r="Q157" s="5">
        <v>7.6855816539460894E-7</v>
      </c>
    </row>
    <row r="158" spans="1:22" ht="17.649999999999999" x14ac:dyDescent="0.45">
      <c r="A158">
        <f t="shared" si="60"/>
        <v>3.8888486134036979</v>
      </c>
      <c r="B158">
        <f t="shared" si="58"/>
        <v>-0.27886052177857068</v>
      </c>
      <c r="C158">
        <f t="shared" si="59"/>
        <v>243.98740407025718</v>
      </c>
      <c r="F158" s="17">
        <v>9</v>
      </c>
      <c r="G158" s="17">
        <v>49.923999999999999</v>
      </c>
      <c r="H158" s="5">
        <f t="shared" si="61"/>
        <v>49.078786848303572</v>
      </c>
      <c r="I158" s="5">
        <f t="shared" si="62"/>
        <v>0.84521315169642719</v>
      </c>
      <c r="K158" s="5">
        <f t="shared" si="63"/>
        <v>-39.206443939127773</v>
      </c>
      <c r="L158" s="5">
        <f t="shared" si="64"/>
        <v>-352.85799545214996</v>
      </c>
      <c r="M158" s="5">
        <f t="shared" si="65"/>
        <v>0.20115295310150985</v>
      </c>
    </row>
    <row r="159" spans="1:22" ht="17.649999999999999" x14ac:dyDescent="0.45">
      <c r="A159">
        <f t="shared" si="60"/>
        <v>3.8888486134036979</v>
      </c>
      <c r="B159">
        <f t="shared" si="58"/>
        <v>-0.27886052177857068</v>
      </c>
      <c r="C159">
        <f t="shared" si="59"/>
        <v>243.98740407025718</v>
      </c>
      <c r="F159" s="17">
        <v>10</v>
      </c>
      <c r="G159" s="17">
        <v>62.692</v>
      </c>
      <c r="H159" s="5">
        <f t="shared" si="61"/>
        <v>60.922262158991018</v>
      </c>
      <c r="I159" s="5">
        <f t="shared" si="62"/>
        <v>1.7697378410089826</v>
      </c>
      <c r="K159" s="5">
        <f t="shared" si="63"/>
        <v>-45.710321031488874</v>
      </c>
      <c r="L159" s="5">
        <f t="shared" si="64"/>
        <v>-457.10321031488877</v>
      </c>
      <c r="M159" s="5">
        <f t="shared" si="65"/>
        <v>0.24969429217521491</v>
      </c>
    </row>
    <row r="160" spans="1:22" ht="17.649999999999999" x14ac:dyDescent="0.45">
      <c r="A160">
        <f t="shared" si="60"/>
        <v>3.8888486134036979</v>
      </c>
      <c r="B160">
        <f t="shared" si="58"/>
        <v>-0.27886052177857068</v>
      </c>
      <c r="C160">
        <f t="shared" si="59"/>
        <v>243.98740407025718</v>
      </c>
      <c r="F160" s="17">
        <v>11</v>
      </c>
      <c r="G160" s="17">
        <v>75.733999999999995</v>
      </c>
      <c r="H160" s="5">
        <f t="shared" si="61"/>
        <v>74.53087941869353</v>
      </c>
      <c r="I160" s="5">
        <f t="shared" si="62"/>
        <v>1.2031205813064645</v>
      </c>
      <c r="K160" s="5">
        <f t="shared" si="63"/>
        <v>-51.763917295827994</v>
      </c>
      <c r="L160" s="5">
        <f t="shared" si="64"/>
        <v>-569.40309025410806</v>
      </c>
      <c r="M160" s="5">
        <f t="shared" si="65"/>
        <v>0.30547019303189948</v>
      </c>
    </row>
    <row r="161" spans="1:22" ht="17.649999999999999" x14ac:dyDescent="0.45">
      <c r="A161">
        <f t="shared" si="60"/>
        <v>3.8888486134036979</v>
      </c>
      <c r="B161">
        <f t="shared" si="58"/>
        <v>-0.27886052177857068</v>
      </c>
      <c r="C161">
        <f t="shared" si="59"/>
        <v>243.98740407025718</v>
      </c>
      <c r="F161" s="17">
        <v>12</v>
      </c>
      <c r="G161" s="17">
        <v>91.811999999999998</v>
      </c>
      <c r="H161" s="5">
        <f t="shared" si="61"/>
        <v>89.690017193157502</v>
      </c>
      <c r="I161" s="5">
        <f t="shared" si="62"/>
        <v>2.121982806842496</v>
      </c>
      <c r="K161" s="5">
        <f t="shared" si="63"/>
        <v>-56.719875907534011</v>
      </c>
      <c r="L161" s="5">
        <f t="shared" si="64"/>
        <v>-680.63851089040804</v>
      </c>
      <c r="M161" s="5">
        <f t="shared" si="65"/>
        <v>0.36760101422010655</v>
      </c>
    </row>
    <row r="162" spans="1:22" ht="17.649999999999999" x14ac:dyDescent="0.45">
      <c r="A162">
        <f t="shared" si="60"/>
        <v>3.8888486134036979</v>
      </c>
      <c r="B162">
        <f t="shared" si="58"/>
        <v>-0.27886052177857068</v>
      </c>
      <c r="C162">
        <f t="shared" si="59"/>
        <v>243.98740407025718</v>
      </c>
      <c r="F162" s="17">
        <v>13</v>
      </c>
      <c r="G162" s="17">
        <v>109.806</v>
      </c>
      <c r="H162" s="5">
        <f t="shared" si="61"/>
        <v>106.00368574963086</v>
      </c>
      <c r="I162" s="5">
        <f t="shared" si="62"/>
        <v>3.8023142503691361</v>
      </c>
      <c r="K162" s="5">
        <f t="shared" si="63"/>
        <v>-59.94892552409555</v>
      </c>
      <c r="L162" s="5">
        <f t="shared" si="64"/>
        <v>-779.33603181324213</v>
      </c>
      <c r="M162" s="5">
        <f t="shared" si="65"/>
        <v>0.434463763215853</v>
      </c>
    </row>
    <row r="163" spans="1:22" ht="17.649999999999999" x14ac:dyDescent="0.45">
      <c r="A163">
        <f t="shared" si="60"/>
        <v>3.8888486134036979</v>
      </c>
      <c r="B163">
        <f t="shared" si="58"/>
        <v>-0.27886052177857068</v>
      </c>
      <c r="C163">
        <f t="shared" si="59"/>
        <v>243.98740407025718</v>
      </c>
      <c r="F163" s="17">
        <v>14</v>
      </c>
      <c r="G163" s="17">
        <v>122.77500000000001</v>
      </c>
      <c r="H163" s="5">
        <f t="shared" si="61"/>
        <v>122.92075651024264</v>
      </c>
      <c r="I163" s="5">
        <f t="shared" si="62"/>
        <v>-0.14575651024263436</v>
      </c>
      <c r="K163" s="5">
        <f t="shared" si="63"/>
        <v>-60.993328581629115</v>
      </c>
      <c r="L163" s="5">
        <f t="shared" si="64"/>
        <v>-853.90660014280752</v>
      </c>
      <c r="M163" s="5">
        <f t="shared" si="65"/>
        <v>0.50379959973198907</v>
      </c>
    </row>
    <row r="164" spans="1:22" ht="17.649999999999999" x14ac:dyDescent="0.45">
      <c r="A164">
        <f t="shared" si="60"/>
        <v>3.8888486134036979</v>
      </c>
      <c r="B164">
        <f t="shared" si="58"/>
        <v>-0.27886052177857068</v>
      </c>
      <c r="C164">
        <f t="shared" si="59"/>
        <v>243.98740407025718</v>
      </c>
      <c r="F164" s="17">
        <v>15</v>
      </c>
      <c r="G164" s="17">
        <v>131.66900000000001</v>
      </c>
      <c r="H164" s="5">
        <f t="shared" si="61"/>
        <v>139.80224600145431</v>
      </c>
      <c r="I164" s="5">
        <f t="shared" si="62"/>
        <v>-8.133246001454296</v>
      </c>
      <c r="K164" s="5">
        <f t="shared" si="63"/>
        <v>-59.697012448400969</v>
      </c>
      <c r="L164" s="5">
        <f t="shared" si="64"/>
        <v>-895.45518672601463</v>
      </c>
      <c r="M164" s="5">
        <f t="shared" si="65"/>
        <v>0.57298960384527753</v>
      </c>
    </row>
    <row r="165" spans="1:22" ht="17.649999999999999" x14ac:dyDescent="0.45">
      <c r="A165">
        <f t="shared" si="60"/>
        <v>3.8888486134036979</v>
      </c>
      <c r="B165">
        <f t="shared" si="58"/>
        <v>-0.27886052177857068</v>
      </c>
      <c r="C165">
        <f t="shared" si="59"/>
        <v>243.98740407025718</v>
      </c>
      <c r="F165" s="17">
        <v>16</v>
      </c>
      <c r="G165" s="17">
        <v>150.697</v>
      </c>
      <c r="H165" s="5">
        <f t="shared" si="61"/>
        <v>156.01447987137826</v>
      </c>
      <c r="I165" s="5">
        <f t="shared" si="62"/>
        <v>-5.3174798713782536</v>
      </c>
      <c r="K165" s="5">
        <f t="shared" si="63"/>
        <v>-56.253108901064792</v>
      </c>
      <c r="L165" s="5">
        <f t="shared" si="64"/>
        <v>-900.04974241703667</v>
      </c>
      <c r="M165" s="5">
        <f t="shared" si="65"/>
        <v>0.63943661545107155</v>
      </c>
    </row>
    <row r="166" spans="1:22" ht="17.649999999999999" x14ac:dyDescent="0.45">
      <c r="A166">
        <f t="shared" si="60"/>
        <v>3.8888486134036979</v>
      </c>
      <c r="B166">
        <f t="shared" si="58"/>
        <v>-0.27886052177857068</v>
      </c>
      <c r="C166">
        <f t="shared" si="59"/>
        <v>243.98740407025718</v>
      </c>
      <c r="F166" s="17">
        <v>17</v>
      </c>
      <c r="G166" s="17">
        <v>178.464</v>
      </c>
      <c r="H166" s="5">
        <f t="shared" si="61"/>
        <v>171.02064289605212</v>
      </c>
      <c r="I166" s="5">
        <f t="shared" si="62"/>
        <v>7.443357103947875</v>
      </c>
      <c r="K166" s="5">
        <f t="shared" si="63"/>
        <v>-51.145355038335971</v>
      </c>
      <c r="L166" s="5">
        <f t="shared" si="64"/>
        <v>-869.47103565171165</v>
      </c>
      <c r="M166" s="5">
        <f t="shared" si="65"/>
        <v>0.70094045857714038</v>
      </c>
    </row>
    <row r="167" spans="1:22" x14ac:dyDescent="0.45">
      <c r="I167" s="20">
        <f t="array" ref="I167">SUM(I149:I166^2)</f>
        <v>186.49722772984597</v>
      </c>
    </row>
    <row r="169" spans="1:22" ht="20.65" x14ac:dyDescent="0.55000000000000004">
      <c r="A169">
        <f>A149+Q155</f>
        <v>3.8888486133237157</v>
      </c>
      <c r="B169">
        <f>B149+Q156</f>
        <v>-0.27886052127096933</v>
      </c>
      <c r="C169">
        <f>Q157+C149</f>
        <v>243.98740483881534</v>
      </c>
      <c r="F169" s="12" t="s">
        <v>1</v>
      </c>
      <c r="G169" s="12" t="s">
        <v>0</v>
      </c>
      <c r="H169" s="13" t="s">
        <v>39</v>
      </c>
      <c r="I169" s="13" t="s">
        <v>47</v>
      </c>
      <c r="K169" s="37" t="s">
        <v>45</v>
      </c>
      <c r="L169" s="37"/>
      <c r="M169" s="18"/>
      <c r="O169" s="37" t="s">
        <v>48</v>
      </c>
      <c r="P169" s="37"/>
      <c r="Q169" s="37"/>
      <c r="T169" s="37" t="s">
        <v>49</v>
      </c>
      <c r="U169" s="37"/>
      <c r="V169" s="37"/>
    </row>
    <row r="170" spans="1:22" ht="17.649999999999999" x14ac:dyDescent="0.45">
      <c r="A170">
        <f>A169</f>
        <v>3.8888486133237157</v>
      </c>
      <c r="B170">
        <f t="shared" ref="B170:B187" si="66">B169</f>
        <v>-0.27886052127096933</v>
      </c>
      <c r="C170">
        <f t="shared" ref="C170:C187" si="67">C169</f>
        <v>243.98740483881534</v>
      </c>
      <c r="F170" s="17">
        <v>0</v>
      </c>
      <c r="G170" s="17">
        <v>3.895</v>
      </c>
      <c r="H170" s="5">
        <f>C170/(1+EXP(A170+B170*F170))</f>
        <v>4.8939794377313364</v>
      </c>
      <c r="I170" s="5">
        <f>(G170-H170)</f>
        <v>-0.99897943773133635</v>
      </c>
      <c r="K170" s="5">
        <f>-C170*EXP(A170+B170*F170)/(1+EXP(A170+B170*F170))^2</f>
        <v>-4.7958143920694098</v>
      </c>
      <c r="L170" s="5">
        <f>-C170*EXP(A170+B170*F170)*F170/(1+EXP(A170+B170*F170))^2</f>
        <v>0</v>
      </c>
      <c r="M170" s="5">
        <f>1/(1+EXP(A170+B170*F170))</f>
        <v>2.0058328178720664E-2</v>
      </c>
      <c r="O170" s="5">
        <f t="array" ref="O170:Q172">MMULT(TRANSPOSE(K170:M187),K170:M187)</f>
        <v>29163.264910952043</v>
      </c>
      <c r="P170" s="5">
        <v>369343.65776294214</v>
      </c>
      <c r="Q170" s="5">
        <v>-232.64426572916153</v>
      </c>
      <c r="T170" s="5">
        <f t="array" ref="T170:V172">MINVERSE(O170:Q172)</f>
        <v>7.0620564702081833E-4</v>
      </c>
      <c r="U170" s="5">
        <v>-8.5139522702426467E-5</v>
      </c>
      <c r="V170" s="5">
        <v>-5.0938201000934387E-2</v>
      </c>
    </row>
    <row r="171" spans="1:22" ht="17.649999999999999" x14ac:dyDescent="0.45">
      <c r="A171">
        <f t="shared" ref="A171:A187" si="68">A170</f>
        <v>3.8888486133237157</v>
      </c>
      <c r="B171">
        <f t="shared" si="66"/>
        <v>-0.27886052127096933</v>
      </c>
      <c r="C171">
        <f t="shared" si="67"/>
        <v>243.98740483881534</v>
      </c>
      <c r="F171" s="17">
        <v>1</v>
      </c>
      <c r="G171" s="17">
        <v>5.2670000000000003</v>
      </c>
      <c r="H171" s="5">
        <f t="shared" ref="H171:H187" si="69">C171/(1+EXP(A171+B171*F171))</f>
        <v>6.4265367513445524</v>
      </c>
      <c r="I171" s="5">
        <f t="shared" ref="I171:I187" si="70">(G171-H171)</f>
        <v>-1.159536751344552</v>
      </c>
      <c r="K171" s="5">
        <f t="shared" ref="K171:K187" si="71">-C171*EXP(A171+B171*F171)/(1+EXP(A171+B171*F171))^2</f>
        <v>-6.2572641831820013</v>
      </c>
      <c r="L171" s="5">
        <f t="shared" ref="L171:L187" si="72">-C171*EXP(A171+B171*F171)*F171/(1+EXP(A171+B171*F171))^2</f>
        <v>-6.2572641831820013</v>
      </c>
      <c r="M171" s="5">
        <f t="shared" ref="M171:M187" si="73">1/(1+EXP(A171+B171*F171))</f>
        <v>2.633962501298006E-2</v>
      </c>
      <c r="O171" s="5">
        <v>369343.65776294214</v>
      </c>
      <c r="P171" s="5">
        <v>4958037.279128178</v>
      </c>
      <c r="Q171" s="5">
        <v>-3166.4320198378673</v>
      </c>
      <c r="T171" s="5">
        <v>-8.5139522702426345E-5</v>
      </c>
      <c r="U171" s="5">
        <v>1.9558197696654113E-5</v>
      </c>
      <c r="V171" s="5">
        <v>2.037767750995919E-2</v>
      </c>
    </row>
    <row r="172" spans="1:22" ht="17.649999999999999" x14ac:dyDescent="0.45">
      <c r="A172">
        <f t="shared" si="68"/>
        <v>3.8888486133237157</v>
      </c>
      <c r="B172">
        <f t="shared" si="66"/>
        <v>-0.27886052127096933</v>
      </c>
      <c r="C172">
        <f t="shared" si="67"/>
        <v>243.98740483881534</v>
      </c>
      <c r="F172" s="17">
        <v>2</v>
      </c>
      <c r="G172" s="17">
        <v>7.1820000000000004</v>
      </c>
      <c r="H172" s="5">
        <f t="shared" si="69"/>
        <v>8.4221114150417549</v>
      </c>
      <c r="I172" s="5">
        <f t="shared" si="70"/>
        <v>-1.2401114150417545</v>
      </c>
      <c r="K172" s="5">
        <f t="shared" si="71"/>
        <v>-8.1313916513136384</v>
      </c>
      <c r="L172" s="5">
        <f t="shared" si="72"/>
        <v>-16.262783302627277</v>
      </c>
      <c r="M172" s="5">
        <f t="shared" si="73"/>
        <v>3.4518631896616254E-2</v>
      </c>
      <c r="O172" s="5">
        <v>-232.64426572916153</v>
      </c>
      <c r="P172" s="5">
        <v>-3166.4320198378673</v>
      </c>
      <c r="Q172" s="5">
        <v>2.0670894253175325</v>
      </c>
      <c r="T172" s="5">
        <v>-5.0938201000934213E-2</v>
      </c>
      <c r="U172" s="5">
        <v>2.0377677509959176E-2</v>
      </c>
      <c r="V172" s="5">
        <v>25.966002984990784</v>
      </c>
    </row>
    <row r="173" spans="1:22" ht="17.649999999999999" x14ac:dyDescent="0.45">
      <c r="A173">
        <f t="shared" si="68"/>
        <v>3.8888486133237157</v>
      </c>
      <c r="B173">
        <f t="shared" si="66"/>
        <v>-0.27886052127096933</v>
      </c>
      <c r="C173">
        <f t="shared" si="67"/>
        <v>243.98740483881534</v>
      </c>
      <c r="F173" s="17">
        <v>3</v>
      </c>
      <c r="G173" s="17">
        <v>9.5660000000000007</v>
      </c>
      <c r="H173" s="5">
        <f t="shared" si="69"/>
        <v>11.008638347891061</v>
      </c>
      <c r="I173" s="5">
        <f t="shared" si="70"/>
        <v>-1.4426383478910605</v>
      </c>
      <c r="K173" s="5">
        <f t="shared" si="71"/>
        <v>-10.511931895544805</v>
      </c>
      <c r="L173" s="5">
        <f t="shared" si="72"/>
        <v>-31.535795686634415</v>
      </c>
      <c r="M173" s="5">
        <f t="shared" si="73"/>
        <v>4.5119699335150781E-2</v>
      </c>
    </row>
    <row r="174" spans="1:22" ht="17.649999999999999" x14ac:dyDescent="0.45">
      <c r="A174">
        <f t="shared" si="68"/>
        <v>3.8888486133237157</v>
      </c>
      <c r="B174">
        <f t="shared" si="66"/>
        <v>-0.27886052127096933</v>
      </c>
      <c r="C174">
        <f t="shared" si="67"/>
        <v>243.98740483881534</v>
      </c>
      <c r="F174" s="17">
        <v>4</v>
      </c>
      <c r="G174" s="17">
        <v>12.834</v>
      </c>
      <c r="H174" s="5">
        <f t="shared" si="69"/>
        <v>14.341157384311504</v>
      </c>
      <c r="I174" s="5">
        <f t="shared" si="70"/>
        <v>-1.5071573843115047</v>
      </c>
      <c r="K174" s="5">
        <f t="shared" si="71"/>
        <v>-13.498208973685706</v>
      </c>
      <c r="L174" s="5">
        <f t="shared" si="72"/>
        <v>-53.992835894742825</v>
      </c>
      <c r="M174" s="5">
        <f t="shared" si="73"/>
        <v>5.8778269287243168E-2</v>
      </c>
    </row>
    <row r="175" spans="1:22" ht="20.65" x14ac:dyDescent="0.55000000000000004">
      <c r="A175">
        <f t="shared" si="68"/>
        <v>3.8888486133237157</v>
      </c>
      <c r="B175">
        <f t="shared" si="66"/>
        <v>-0.27886052127096933</v>
      </c>
      <c r="C175">
        <f t="shared" si="67"/>
        <v>243.98740483881534</v>
      </c>
      <c r="F175" s="17">
        <v>5</v>
      </c>
      <c r="G175" s="17">
        <v>16.984999999999999</v>
      </c>
      <c r="H175" s="5">
        <f t="shared" si="69"/>
        <v>18.601943954444167</v>
      </c>
      <c r="I175" s="5">
        <f t="shared" si="70"/>
        <v>-1.6169439544441673</v>
      </c>
      <c r="K175" s="5">
        <f t="shared" si="71"/>
        <v>-17.183705504336956</v>
      </c>
      <c r="L175" s="5">
        <f t="shared" si="72"/>
        <v>-85.91852752168478</v>
      </c>
      <c r="M175" s="5">
        <f t="shared" si="73"/>
        <v>7.6241410767630038E-2</v>
      </c>
      <c r="O175" s="14" t="s">
        <v>50</v>
      </c>
      <c r="Q175" s="14" t="s">
        <v>51</v>
      </c>
    </row>
    <row r="176" spans="1:22" ht="17.649999999999999" x14ac:dyDescent="0.45">
      <c r="A176">
        <f t="shared" si="68"/>
        <v>3.8888486133237157</v>
      </c>
      <c r="B176">
        <f t="shared" si="66"/>
        <v>-0.27886052127096933</v>
      </c>
      <c r="C176">
        <f t="shared" si="67"/>
        <v>243.98740483881534</v>
      </c>
      <c r="F176" s="17">
        <v>6</v>
      </c>
      <c r="G176" s="17">
        <v>23.068999999999999</v>
      </c>
      <c r="H176" s="5">
        <f t="shared" si="69"/>
        <v>23.996342742226197</v>
      </c>
      <c r="I176" s="5">
        <f t="shared" si="70"/>
        <v>-0.92734274222619817</v>
      </c>
      <c r="K176" s="5">
        <f t="shared" si="71"/>
        <v>-21.636284585196343</v>
      </c>
      <c r="L176" s="5">
        <f t="shared" si="72"/>
        <v>-129.81770751117807</v>
      </c>
      <c r="M176" s="5">
        <f t="shared" si="73"/>
        <v>9.8350743793839804E-2</v>
      </c>
      <c r="O176" s="5">
        <f t="array" ref="O176:O178">MMULT(TRANSPOSE(K170:M187),I170:I187)</f>
        <v>5.1773292852885788E-7</v>
      </c>
      <c r="Q176" s="5">
        <f t="array" ref="Q176:Q178">MMULT(T170:V172,O176:O178)</f>
        <v>-3.0517147611849979E-11</v>
      </c>
    </row>
    <row r="177" spans="1:22" ht="17.649999999999999" x14ac:dyDescent="0.45">
      <c r="A177">
        <f t="shared" si="68"/>
        <v>3.8888486133237157</v>
      </c>
      <c r="B177">
        <f t="shared" si="66"/>
        <v>-0.27886052127096933</v>
      </c>
      <c r="C177">
        <f t="shared" si="67"/>
        <v>243.98740483881534</v>
      </c>
      <c r="F177" s="17">
        <v>7</v>
      </c>
      <c r="G177" s="17">
        <v>31.277999999999999</v>
      </c>
      <c r="H177" s="5">
        <f t="shared" si="69"/>
        <v>30.741701106639155</v>
      </c>
      <c r="I177" s="5">
        <f t="shared" si="70"/>
        <v>0.53629889336084346</v>
      </c>
      <c r="K177" s="5">
        <f t="shared" si="71"/>
        <v>-26.868336464909941</v>
      </c>
      <c r="L177" s="5">
        <f t="shared" si="72"/>
        <v>-188.07835525436957</v>
      </c>
      <c r="M177" s="5">
        <f t="shared" si="73"/>
        <v>0.12599708221392802</v>
      </c>
      <c r="O177" s="5">
        <v>4.6528766688425094E-6</v>
      </c>
      <c r="Q177" s="5">
        <v>4.6922093938907152E-11</v>
      </c>
    </row>
    <row r="178" spans="1:22" ht="17.649999999999999" x14ac:dyDescent="0.45">
      <c r="A178">
        <f t="shared" si="68"/>
        <v>3.8888486133237157</v>
      </c>
      <c r="B178">
        <f t="shared" si="66"/>
        <v>-0.27886052127096933</v>
      </c>
      <c r="C178">
        <f t="shared" si="67"/>
        <v>243.98740483881534</v>
      </c>
      <c r="F178" s="17">
        <v>8</v>
      </c>
      <c r="G178" s="17">
        <v>38.415999999999997</v>
      </c>
      <c r="H178" s="5">
        <f t="shared" si="69"/>
        <v>39.046630592681836</v>
      </c>
      <c r="I178" s="5">
        <f t="shared" si="70"/>
        <v>-0.63063059268183963</v>
      </c>
      <c r="K178" s="5">
        <f t="shared" si="71"/>
        <v>-32.797786060528324</v>
      </c>
      <c r="L178" s="5">
        <f t="shared" si="72"/>
        <v>-262.38228848422659</v>
      </c>
      <c r="M178" s="5">
        <f t="shared" si="73"/>
        <v>0.16003543551142363</v>
      </c>
      <c r="O178" s="5">
        <v>-1.2434497875801753E-14</v>
      </c>
      <c r="Q178" s="5">
        <v>6.8442113398871545E-8</v>
      </c>
    </row>
    <row r="179" spans="1:22" ht="17.649999999999999" x14ac:dyDescent="0.45">
      <c r="A179">
        <f t="shared" si="68"/>
        <v>3.8888486133237157</v>
      </c>
      <c r="B179">
        <f t="shared" si="66"/>
        <v>-0.27886052127096933</v>
      </c>
      <c r="C179">
        <f t="shared" si="67"/>
        <v>243.98740483881534</v>
      </c>
      <c r="F179" s="17">
        <v>9</v>
      </c>
      <c r="G179" s="17">
        <v>49.923999999999999</v>
      </c>
      <c r="H179" s="5">
        <f t="shared" si="69"/>
        <v>49.078786826925942</v>
      </c>
      <c r="I179" s="5">
        <f t="shared" si="70"/>
        <v>0.84521317307405752</v>
      </c>
      <c r="K179" s="5">
        <f t="shared" si="71"/>
        <v>-39.206443957448265</v>
      </c>
      <c r="L179" s="5">
        <f t="shared" si="72"/>
        <v>-352.85799561703442</v>
      </c>
      <c r="M179" s="5">
        <f t="shared" si="73"/>
        <v>0.20115295238026207</v>
      </c>
    </row>
    <row r="180" spans="1:22" ht="17.649999999999999" x14ac:dyDescent="0.45">
      <c r="A180">
        <f t="shared" si="68"/>
        <v>3.8888486133237157</v>
      </c>
      <c r="B180">
        <f t="shared" si="66"/>
        <v>-0.27886052127096933</v>
      </c>
      <c r="C180">
        <f t="shared" si="67"/>
        <v>243.98740483881534</v>
      </c>
      <c r="F180" s="17">
        <v>10</v>
      </c>
      <c r="G180" s="17">
        <v>62.692</v>
      </c>
      <c r="H180" s="5">
        <f t="shared" si="69"/>
        <v>60.922262122525403</v>
      </c>
      <c r="I180" s="5">
        <f t="shared" si="70"/>
        <v>1.7697378774745971</v>
      </c>
      <c r="K180" s="5">
        <f t="shared" si="71"/>
        <v>-45.710321061151248</v>
      </c>
      <c r="L180" s="5">
        <f t="shared" si="72"/>
        <v>-457.10321061151251</v>
      </c>
      <c r="M180" s="5">
        <f t="shared" si="73"/>
        <v>0.24969429123922315</v>
      </c>
    </row>
    <row r="181" spans="1:22" ht="17.649999999999999" x14ac:dyDescent="0.45">
      <c r="A181">
        <f t="shared" si="68"/>
        <v>3.8888486133237157</v>
      </c>
      <c r="B181">
        <f t="shared" si="66"/>
        <v>-0.27886052127096933</v>
      </c>
      <c r="C181">
        <f t="shared" si="67"/>
        <v>243.98740483881534</v>
      </c>
      <c r="F181" s="17">
        <v>11</v>
      </c>
      <c r="G181" s="17">
        <v>75.733999999999995</v>
      </c>
      <c r="H181" s="5">
        <f t="shared" si="69"/>
        <v>74.530879368575555</v>
      </c>
      <c r="I181" s="5">
        <f t="shared" si="70"/>
        <v>1.20312063142444</v>
      </c>
      <c r="K181" s="5">
        <f t="shared" si="71"/>
        <v>-51.763917348044842</v>
      </c>
      <c r="L181" s="5">
        <f t="shared" si="72"/>
        <v>-569.40309082849319</v>
      </c>
      <c r="M181" s="5">
        <f t="shared" si="73"/>
        <v>0.305470191864259</v>
      </c>
    </row>
    <row r="182" spans="1:22" ht="17.649999999999999" x14ac:dyDescent="0.45">
      <c r="A182">
        <f t="shared" si="68"/>
        <v>3.8888486133237157</v>
      </c>
      <c r="B182">
        <f t="shared" si="66"/>
        <v>-0.27886052127096933</v>
      </c>
      <c r="C182">
        <f t="shared" si="67"/>
        <v>243.98740483881534</v>
      </c>
      <c r="F182" s="17">
        <v>12</v>
      </c>
      <c r="G182" s="17">
        <v>91.811999999999998</v>
      </c>
      <c r="H182" s="5">
        <f t="shared" si="69"/>
        <v>89.690017134723803</v>
      </c>
      <c r="I182" s="5">
        <f t="shared" si="70"/>
        <v>2.1219828652761947</v>
      </c>
      <c r="K182" s="5">
        <f t="shared" si="71"/>
        <v>-56.719875995916546</v>
      </c>
      <c r="L182" s="5">
        <f t="shared" si="72"/>
        <v>-680.63851195099858</v>
      </c>
      <c r="M182" s="5">
        <f t="shared" si="73"/>
        <v>0.36760101282267194</v>
      </c>
    </row>
    <row r="183" spans="1:22" ht="17.649999999999999" x14ac:dyDescent="0.45">
      <c r="A183">
        <f t="shared" si="68"/>
        <v>3.8888486133237157</v>
      </c>
      <c r="B183">
        <f t="shared" si="66"/>
        <v>-0.27886052127096933</v>
      </c>
      <c r="C183">
        <f t="shared" si="67"/>
        <v>243.98740483881534</v>
      </c>
      <c r="F183" s="17">
        <v>13</v>
      </c>
      <c r="G183" s="17">
        <v>109.806</v>
      </c>
      <c r="H183" s="5">
        <f t="shared" si="69"/>
        <v>106.00368569274436</v>
      </c>
      <c r="I183" s="5">
        <f t="shared" si="70"/>
        <v>3.8023143072556422</v>
      </c>
      <c r="K183" s="5">
        <f t="shared" si="71"/>
        <v>-59.948925661711378</v>
      </c>
      <c r="L183" s="5">
        <f t="shared" si="72"/>
        <v>-779.33603360224799</v>
      </c>
      <c r="M183" s="5">
        <f t="shared" si="73"/>
        <v>0.43446376161414257</v>
      </c>
    </row>
    <row r="184" spans="1:22" ht="17.649999999999999" x14ac:dyDescent="0.45">
      <c r="A184">
        <f t="shared" si="68"/>
        <v>3.8888486133237157</v>
      </c>
      <c r="B184">
        <f t="shared" si="66"/>
        <v>-0.27886052127096933</v>
      </c>
      <c r="C184">
        <f t="shared" si="67"/>
        <v>243.98740483881534</v>
      </c>
      <c r="F184" s="17">
        <v>14</v>
      </c>
      <c r="G184" s="17">
        <v>122.77500000000001</v>
      </c>
      <c r="H184" s="5">
        <f t="shared" si="69"/>
        <v>122.92075646887615</v>
      </c>
      <c r="I184" s="5">
        <f t="shared" si="70"/>
        <v>-0.14575646887614369</v>
      </c>
      <c r="K184" s="5">
        <f t="shared" si="71"/>
        <v>-60.993328777014312</v>
      </c>
      <c r="L184" s="5">
        <f t="shared" si="72"/>
        <v>-853.90660287820026</v>
      </c>
      <c r="M184" s="5">
        <f t="shared" si="73"/>
        <v>0.50379959797548124</v>
      </c>
    </row>
    <row r="185" spans="1:22" ht="17.649999999999999" x14ac:dyDescent="0.45">
      <c r="A185">
        <f t="shared" si="68"/>
        <v>3.8888486133237157</v>
      </c>
      <c r="B185">
        <f t="shared" si="66"/>
        <v>-0.27886052127096933</v>
      </c>
      <c r="C185">
        <f t="shared" si="67"/>
        <v>243.98740483881534</v>
      </c>
      <c r="F185" s="17">
        <v>15</v>
      </c>
      <c r="G185" s="17">
        <v>131.66900000000001</v>
      </c>
      <c r="H185" s="5">
        <f t="shared" si="69"/>
        <v>139.8022459920706</v>
      </c>
      <c r="I185" s="5">
        <f t="shared" si="70"/>
        <v>-8.1332459920705844</v>
      </c>
      <c r="K185" s="5">
        <f t="shared" si="71"/>
        <v>-59.697012702101581</v>
      </c>
      <c r="L185" s="5">
        <f t="shared" si="72"/>
        <v>-895.45519053152373</v>
      </c>
      <c r="M185" s="5">
        <f t="shared" si="73"/>
        <v>0.57298960200190541</v>
      </c>
    </row>
    <row r="186" spans="1:22" ht="17.649999999999999" x14ac:dyDescent="0.45">
      <c r="A186">
        <f t="shared" si="68"/>
        <v>3.8888486133237157</v>
      </c>
      <c r="B186">
        <f t="shared" si="66"/>
        <v>-0.27886052127096933</v>
      </c>
      <c r="C186">
        <f t="shared" si="67"/>
        <v>243.98740483881534</v>
      </c>
      <c r="F186" s="17">
        <v>16</v>
      </c>
      <c r="G186" s="17">
        <v>150.697</v>
      </c>
      <c r="H186" s="5">
        <f t="shared" si="69"/>
        <v>156.01447991045526</v>
      </c>
      <c r="I186" s="5">
        <f t="shared" si="70"/>
        <v>-5.3174799104552619</v>
      </c>
      <c r="K186" s="5">
        <f t="shared" si="71"/>
        <v>-56.253109204414699</v>
      </c>
      <c r="L186" s="5">
        <f t="shared" si="72"/>
        <v>-900.04974727063518</v>
      </c>
      <c r="M186" s="5">
        <f t="shared" si="73"/>
        <v>0.63943661359701187</v>
      </c>
    </row>
    <row r="187" spans="1:22" ht="17.649999999999999" x14ac:dyDescent="0.45">
      <c r="A187">
        <f t="shared" si="68"/>
        <v>3.8888486133237157</v>
      </c>
      <c r="B187">
        <f t="shared" si="66"/>
        <v>-0.27886052127096933</v>
      </c>
      <c r="C187">
        <f t="shared" si="67"/>
        <v>243.98740483881534</v>
      </c>
      <c r="F187" s="17">
        <v>17</v>
      </c>
      <c r="G187" s="17">
        <v>178.464</v>
      </c>
      <c r="H187" s="5">
        <f t="shared" si="69"/>
        <v>171.02064299751169</v>
      </c>
      <c r="I187" s="5">
        <f t="shared" si="70"/>
        <v>7.4433570024883124</v>
      </c>
      <c r="K187" s="5">
        <f t="shared" si="71"/>
        <v>-51.145355375167405</v>
      </c>
      <c r="L187" s="5">
        <f t="shared" si="72"/>
        <v>-869.47104137784584</v>
      </c>
      <c r="M187" s="5">
        <f t="shared" si="73"/>
        <v>0.70094045678502348</v>
      </c>
    </row>
    <row r="188" spans="1:22" x14ac:dyDescent="0.45">
      <c r="I188" s="20">
        <f t="array" ref="I188">SUM(I170:I187^2)</f>
        <v>186.4972277298462</v>
      </c>
    </row>
    <row r="190" spans="1:22" ht="20.65" x14ac:dyDescent="0.55000000000000004">
      <c r="A190">
        <f>A170+Q176</f>
        <v>3.8888486132931983</v>
      </c>
      <c r="B190">
        <f>B170+Q177</f>
        <v>-0.27886052122404725</v>
      </c>
      <c r="C190">
        <f>Q178+C170</f>
        <v>243.98740490725746</v>
      </c>
      <c r="F190" s="12" t="s">
        <v>1</v>
      </c>
      <c r="G190" s="12" t="s">
        <v>0</v>
      </c>
      <c r="H190" s="13" t="s">
        <v>39</v>
      </c>
      <c r="I190" s="13" t="s">
        <v>47</v>
      </c>
      <c r="K190" s="37" t="s">
        <v>45</v>
      </c>
      <c r="L190" s="37"/>
      <c r="M190" s="18"/>
      <c r="O190" s="37" t="s">
        <v>48</v>
      </c>
      <c r="P190" s="37"/>
      <c r="Q190" s="37"/>
      <c r="T190" s="37" t="s">
        <v>49</v>
      </c>
      <c r="U190" s="37"/>
      <c r="V190" s="37"/>
    </row>
    <row r="191" spans="1:22" ht="17.649999999999999" x14ac:dyDescent="0.45">
      <c r="A191">
        <f>A190</f>
        <v>3.8888486132931983</v>
      </c>
      <c r="B191">
        <f t="shared" ref="B191:B208" si="74">B190</f>
        <v>-0.27886052122404725</v>
      </c>
      <c r="C191">
        <f t="shared" ref="C191:C208" si="75">C190</f>
        <v>243.98740490725746</v>
      </c>
      <c r="F191" s="17">
        <v>0</v>
      </c>
      <c r="G191" s="17">
        <v>3.895</v>
      </c>
      <c r="H191" s="5">
        <f>C191/(1+EXP(A191+B191*F191))</f>
        <v>4.8939794392505265</v>
      </c>
      <c r="I191" s="5">
        <f>(G191-H191)</f>
        <v>-0.99897943925052646</v>
      </c>
      <c r="K191" s="5">
        <f>-C191*EXP(A191+B191*F191)/(1+EXP(A191+B191*F191))^2</f>
        <v>-4.795814393555192</v>
      </c>
      <c r="L191" s="5">
        <f>-C191*EXP(A191+B191*F191)*F191/(1+EXP(A191+B191*F191))^2</f>
        <v>0</v>
      </c>
      <c r="M191" s="5">
        <f>1/(1+EXP(A191+B191*F191))</f>
        <v>2.0058328179320517E-2</v>
      </c>
      <c r="O191" s="5">
        <f t="array" ref="O191:Q193">MMULT(TRANSPOSE(K191:M208),K191:M208)</f>
        <v>29163.26492563264</v>
      </c>
      <c r="P191" s="5">
        <v>369343.65797592187</v>
      </c>
      <c r="Q191" s="5">
        <v>-232.64426573375133</v>
      </c>
      <c r="T191" s="5">
        <f t="array" ref="T191:V193">MINVERSE(O191:Q193)</f>
        <v>7.0620564648867824E-4</v>
      </c>
      <c r="U191" s="5">
        <v>-8.5139522618341655E-5</v>
      </c>
      <c r="V191" s="5">
        <v>-5.0938200966523232E-2</v>
      </c>
    </row>
    <row r="192" spans="1:22" ht="17.649999999999999" x14ac:dyDescent="0.45">
      <c r="A192">
        <f t="shared" ref="A192:A208" si="76">A191</f>
        <v>3.8888486132931983</v>
      </c>
      <c r="B192">
        <f t="shared" si="74"/>
        <v>-0.27886052122404725</v>
      </c>
      <c r="C192">
        <f t="shared" si="75"/>
        <v>243.98740490725746</v>
      </c>
      <c r="F192" s="17">
        <v>1</v>
      </c>
      <c r="G192" s="17">
        <v>5.2670000000000003</v>
      </c>
      <c r="H192" s="5">
        <f t="shared" ref="H192:H208" si="77">C192/(1+EXP(A192+B192*F192))</f>
        <v>6.4265367530446431</v>
      </c>
      <c r="I192" s="5">
        <f t="shared" ref="I192:I208" si="78">(G192-H192)</f>
        <v>-1.1595367530446428</v>
      </c>
      <c r="K192" s="5">
        <f t="shared" ref="K192:K208" si="79">-C192*EXP(A192+B192*F192)/(1+EXP(A192+B192*F192))^2</f>
        <v>-6.2572641848400163</v>
      </c>
      <c r="L192" s="5">
        <f t="shared" ref="L192:L208" si="80">-C192*EXP(A192+B192*F192)*F192/(1+EXP(A192+B192*F192))^2</f>
        <v>-6.2572641848400163</v>
      </c>
      <c r="M192" s="5">
        <f t="shared" ref="M192:M208" si="81">1/(1+EXP(A192+B192*F192))</f>
        <v>2.6339625012559344E-2</v>
      </c>
      <c r="O192" s="5">
        <v>369343.65797592187</v>
      </c>
      <c r="P192" s="5">
        <v>4958037.2823119564</v>
      </c>
      <c r="Q192" s="5">
        <v>-3166.4320200197667</v>
      </c>
      <c r="T192" s="5">
        <v>-8.5139522618341641E-5</v>
      </c>
      <c r="U192" s="5">
        <v>1.9558197692297325E-5</v>
      </c>
      <c r="V192" s="5">
        <v>2.0377677525713303E-2</v>
      </c>
    </row>
    <row r="193" spans="1:22" ht="17.649999999999999" x14ac:dyDescent="0.45">
      <c r="A193">
        <f t="shared" si="76"/>
        <v>3.8888486132931983</v>
      </c>
      <c r="B193">
        <f t="shared" si="74"/>
        <v>-0.27886052122404725</v>
      </c>
      <c r="C193">
        <f t="shared" si="75"/>
        <v>243.98740490725746</v>
      </c>
      <c r="F193" s="17">
        <v>2</v>
      </c>
      <c r="G193" s="17">
        <v>7.1820000000000004</v>
      </c>
      <c r="H193" s="5">
        <f t="shared" si="77"/>
        <v>8.4221114168893436</v>
      </c>
      <c r="I193" s="5">
        <f t="shared" si="78"/>
        <v>-1.2401114168893432</v>
      </c>
      <c r="K193" s="5">
        <f t="shared" si="79"/>
        <v>-8.1313916531152284</v>
      </c>
      <c r="L193" s="5">
        <f t="shared" si="80"/>
        <v>-16.262783306230457</v>
      </c>
      <c r="M193" s="5">
        <f t="shared" si="81"/>
        <v>3.4518631894505741E-2</v>
      </c>
      <c r="O193" s="5">
        <v>-232.64426573375133</v>
      </c>
      <c r="P193" s="5">
        <v>-3166.4320200197667</v>
      </c>
      <c r="Q193" s="5">
        <v>2.0670894241578344</v>
      </c>
      <c r="T193" s="5">
        <v>-5.0938200966523163E-2</v>
      </c>
      <c r="U193" s="5">
        <v>2.0377677525713296E-2</v>
      </c>
      <c r="V193" s="5">
        <v>25.966003029244071</v>
      </c>
    </row>
    <row r="194" spans="1:22" ht="17.649999999999999" x14ac:dyDescent="0.45">
      <c r="A194">
        <f t="shared" si="76"/>
        <v>3.8888486132931983</v>
      </c>
      <c r="B194">
        <f t="shared" si="74"/>
        <v>-0.27886052122404725</v>
      </c>
      <c r="C194">
        <f t="shared" si="75"/>
        <v>243.98740490725746</v>
      </c>
      <c r="F194" s="17">
        <v>3</v>
      </c>
      <c r="G194" s="17">
        <v>9.5660000000000007</v>
      </c>
      <c r="H194" s="5">
        <f t="shared" si="77"/>
        <v>11.008638349820217</v>
      </c>
      <c r="I194" s="5">
        <f t="shared" si="78"/>
        <v>-1.442638349820216</v>
      </c>
      <c r="K194" s="5">
        <f t="shared" si="79"/>
        <v>-10.511931897439208</v>
      </c>
      <c r="L194" s="5">
        <f t="shared" si="80"/>
        <v>-31.535795692317627</v>
      </c>
      <c r="M194" s="5">
        <f t="shared" si="81"/>
        <v>4.511969933040081E-2</v>
      </c>
    </row>
    <row r="195" spans="1:22" ht="17.649999999999999" x14ac:dyDescent="0.45">
      <c r="A195">
        <f t="shared" si="76"/>
        <v>3.8888486132931983</v>
      </c>
      <c r="B195">
        <f t="shared" si="74"/>
        <v>-0.27886052122404725</v>
      </c>
      <c r="C195">
        <f t="shared" si="75"/>
        <v>243.98740490725746</v>
      </c>
      <c r="F195" s="17">
        <v>4</v>
      </c>
      <c r="G195" s="17">
        <v>12.834</v>
      </c>
      <c r="H195" s="5">
        <f t="shared" si="77"/>
        <v>14.341157386212885</v>
      </c>
      <c r="I195" s="5">
        <f t="shared" si="78"/>
        <v>-1.5071573862128851</v>
      </c>
      <c r="K195" s="5">
        <f t="shared" si="79"/>
        <v>-13.498208975600027</v>
      </c>
      <c r="L195" s="5">
        <f t="shared" si="80"/>
        <v>-53.99283590240011</v>
      </c>
      <c r="M195" s="5">
        <f t="shared" si="81"/>
        <v>5.8778269278547929E-2</v>
      </c>
    </row>
    <row r="196" spans="1:22" ht="20.65" x14ac:dyDescent="0.55000000000000004">
      <c r="A196">
        <f t="shared" si="76"/>
        <v>3.8888486132931983</v>
      </c>
      <c r="B196">
        <f t="shared" si="74"/>
        <v>-0.27886052122404725</v>
      </c>
      <c r="C196">
        <f t="shared" si="75"/>
        <v>243.98740490725746</v>
      </c>
      <c r="F196" s="17">
        <v>5</v>
      </c>
      <c r="G196" s="17">
        <v>16.984999999999999</v>
      </c>
      <c r="H196" s="5">
        <f t="shared" si="77"/>
        <v>18.601943956155214</v>
      </c>
      <c r="I196" s="5">
        <f t="shared" si="78"/>
        <v>-1.6169439561552146</v>
      </c>
      <c r="K196" s="5">
        <f t="shared" si="79"/>
        <v>-17.183705506184932</v>
      </c>
      <c r="L196" s="5">
        <f t="shared" si="80"/>
        <v>-85.918527530924663</v>
      </c>
      <c r="M196" s="5">
        <f t="shared" si="81"/>
        <v>7.6241410753256036E-2</v>
      </c>
      <c r="O196" s="14" t="s">
        <v>50</v>
      </c>
      <c r="Q196" s="14" t="s">
        <v>51</v>
      </c>
    </row>
    <row r="197" spans="1:22" ht="17.649999999999999" x14ac:dyDescent="0.45">
      <c r="A197">
        <f t="shared" si="76"/>
        <v>3.8888486132931983</v>
      </c>
      <c r="B197">
        <f t="shared" si="74"/>
        <v>-0.27886052122404725</v>
      </c>
      <c r="C197">
        <f t="shared" si="75"/>
        <v>243.98740490725746</v>
      </c>
      <c r="F197" s="17">
        <v>6</v>
      </c>
      <c r="G197" s="17">
        <v>23.068999999999999</v>
      </c>
      <c r="H197" s="5">
        <f t="shared" si="77"/>
        <v>23.996342743526505</v>
      </c>
      <c r="I197" s="5">
        <f t="shared" si="78"/>
        <v>-0.92734274352650559</v>
      </c>
      <c r="K197" s="5">
        <f t="shared" si="79"/>
        <v>-21.63628458690291</v>
      </c>
      <c r="L197" s="5">
        <f t="shared" si="80"/>
        <v>-129.81770752141745</v>
      </c>
      <c r="M197" s="5">
        <f t="shared" si="81"/>
        <v>9.835074377158036E-2</v>
      </c>
      <c r="O197" s="5">
        <f t="array" ref="O197:O199">MMULT(TRANSPOSE(K191:M208),I191:I208)</f>
        <v>4.6670209030708065E-8</v>
      </c>
      <c r="Q197" s="5">
        <f t="array" ref="Q197:Q199">MMULT(T191:V193,O197:O199)</f>
        <v>-1.647344389724383E-12</v>
      </c>
    </row>
    <row r="198" spans="1:22" ht="17.649999999999999" x14ac:dyDescent="0.45">
      <c r="A198">
        <f t="shared" si="76"/>
        <v>3.8888486132931983</v>
      </c>
      <c r="B198">
        <f t="shared" si="74"/>
        <v>-0.27886052122404725</v>
      </c>
      <c r="C198">
        <f t="shared" si="75"/>
        <v>243.98740490725746</v>
      </c>
      <c r="F198" s="17">
        <v>7</v>
      </c>
      <c r="G198" s="17">
        <v>31.277999999999999</v>
      </c>
      <c r="H198" s="5">
        <f t="shared" si="77"/>
        <v>30.741701107257583</v>
      </c>
      <c r="I198" s="5">
        <f t="shared" si="78"/>
        <v>0.53629889274241549</v>
      </c>
      <c r="K198" s="5">
        <f t="shared" si="79"/>
        <v>-26.868336466459066</v>
      </c>
      <c r="L198" s="5">
        <f t="shared" si="80"/>
        <v>-188.07835526521345</v>
      </c>
      <c r="M198" s="5">
        <f t="shared" si="81"/>
        <v>0.12599708218111863</v>
      </c>
      <c r="O198" s="5">
        <v>4.0654322219779715E-7</v>
      </c>
      <c r="Q198" s="5">
        <v>3.9750585408220807E-12</v>
      </c>
    </row>
    <row r="199" spans="1:22" ht="17.649999999999999" x14ac:dyDescent="0.45">
      <c r="A199">
        <f t="shared" si="76"/>
        <v>3.8888486132931983</v>
      </c>
      <c r="B199">
        <f t="shared" si="74"/>
        <v>-0.27886052122404725</v>
      </c>
      <c r="C199">
        <f t="shared" si="75"/>
        <v>243.98740490725746</v>
      </c>
      <c r="F199" s="17">
        <v>8</v>
      </c>
      <c r="G199" s="17">
        <v>38.415999999999997</v>
      </c>
      <c r="H199" s="5">
        <f t="shared" si="77"/>
        <v>39.046630592324384</v>
      </c>
      <c r="I199" s="5">
        <f t="shared" si="78"/>
        <v>-0.6306305923243869</v>
      </c>
      <c r="K199" s="5">
        <f t="shared" si="79"/>
        <v>-32.79778606203817</v>
      </c>
      <c r="L199" s="5">
        <f t="shared" si="80"/>
        <v>-262.38228849630536</v>
      </c>
      <c r="M199" s="5">
        <f t="shared" si="81"/>
        <v>0.16003543546506621</v>
      </c>
      <c r="O199" s="5">
        <v>-1.3322676295501878E-13</v>
      </c>
      <c r="Q199" s="5">
        <v>5.9036508289247994E-9</v>
      </c>
    </row>
    <row r="200" spans="1:22" ht="17.649999999999999" x14ac:dyDescent="0.45">
      <c r="A200">
        <f t="shared" si="76"/>
        <v>3.8888486132931983</v>
      </c>
      <c r="B200">
        <f t="shared" si="74"/>
        <v>-0.27886052122404725</v>
      </c>
      <c r="C200">
        <f t="shared" si="75"/>
        <v>243.98740490725746</v>
      </c>
      <c r="F200" s="17">
        <v>9</v>
      </c>
      <c r="G200" s="17">
        <v>49.923999999999999</v>
      </c>
      <c r="H200" s="5">
        <f t="shared" si="77"/>
        <v>49.078786825332934</v>
      </c>
      <c r="I200" s="5">
        <f t="shared" si="78"/>
        <v>0.84521317466706591</v>
      </c>
      <c r="K200" s="5">
        <f t="shared" si="79"/>
        <v>-39.206443959265478</v>
      </c>
      <c r="L200" s="5">
        <f t="shared" si="80"/>
        <v>-352.85799563338935</v>
      </c>
      <c r="M200" s="5">
        <f t="shared" si="81"/>
        <v>0.20115295231730657</v>
      </c>
    </row>
    <row r="201" spans="1:22" ht="17.649999999999999" x14ac:dyDescent="0.45">
      <c r="A201">
        <f t="shared" si="76"/>
        <v>3.8888486132931983</v>
      </c>
      <c r="B201">
        <f t="shared" si="74"/>
        <v>-0.27886052122404725</v>
      </c>
      <c r="C201">
        <f t="shared" si="75"/>
        <v>243.98740490725746</v>
      </c>
      <c r="F201" s="17">
        <v>10</v>
      </c>
      <c r="G201" s="17">
        <v>62.692</v>
      </c>
      <c r="H201" s="5">
        <f t="shared" si="77"/>
        <v>60.922262119561744</v>
      </c>
      <c r="I201" s="5">
        <f t="shared" si="78"/>
        <v>1.7697378804382566</v>
      </c>
      <c r="K201" s="5">
        <f t="shared" si="79"/>
        <v>-45.710321063934785</v>
      </c>
      <c r="L201" s="5">
        <f t="shared" si="80"/>
        <v>-457.10321063934782</v>
      </c>
      <c r="M201" s="5">
        <f t="shared" si="81"/>
        <v>0.2496942911570334</v>
      </c>
    </row>
    <row r="202" spans="1:22" ht="17.649999999999999" x14ac:dyDescent="0.45">
      <c r="A202">
        <f t="shared" si="76"/>
        <v>3.8888486132931983</v>
      </c>
      <c r="B202">
        <f t="shared" si="74"/>
        <v>-0.27886052122404725</v>
      </c>
      <c r="C202">
        <f t="shared" si="75"/>
        <v>243.98740490725746</v>
      </c>
      <c r="F202" s="17">
        <v>11</v>
      </c>
      <c r="G202" s="17">
        <v>75.733999999999995</v>
      </c>
      <c r="H202" s="5">
        <f t="shared" si="77"/>
        <v>74.530879364344685</v>
      </c>
      <c r="I202" s="5">
        <f t="shared" si="78"/>
        <v>1.2031206356553099</v>
      </c>
      <c r="K202" s="5">
        <f t="shared" si="79"/>
        <v>-51.763917352785242</v>
      </c>
      <c r="L202" s="5">
        <f t="shared" si="80"/>
        <v>-569.40309088063771</v>
      </c>
      <c r="M202" s="5">
        <f t="shared" si="81"/>
        <v>0.30547019176122947</v>
      </c>
    </row>
    <row r="203" spans="1:22" ht="17.649999999999999" x14ac:dyDescent="0.45">
      <c r="A203">
        <f t="shared" si="76"/>
        <v>3.8888486132931983</v>
      </c>
      <c r="B203">
        <f t="shared" si="74"/>
        <v>-0.27886052122404725</v>
      </c>
      <c r="C203">
        <f t="shared" si="75"/>
        <v>243.98740490725746</v>
      </c>
      <c r="F203" s="17">
        <v>12</v>
      </c>
      <c r="G203" s="17">
        <v>91.811999999999998</v>
      </c>
      <c r="H203" s="5">
        <f t="shared" si="77"/>
        <v>89.690017129677173</v>
      </c>
      <c r="I203" s="5">
        <f t="shared" si="78"/>
        <v>2.1219828703228245</v>
      </c>
      <c r="K203" s="5">
        <f t="shared" si="79"/>
        <v>-56.719876003828816</v>
      </c>
      <c r="L203" s="5">
        <f t="shared" si="80"/>
        <v>-680.63851204594584</v>
      </c>
      <c r="M203" s="5">
        <f t="shared" si="81"/>
        <v>0.36760101269887036</v>
      </c>
    </row>
    <row r="204" spans="1:22" ht="17.649999999999999" x14ac:dyDescent="0.45">
      <c r="A204">
        <f t="shared" si="76"/>
        <v>3.8888486132931983</v>
      </c>
      <c r="B204">
        <f t="shared" si="74"/>
        <v>-0.27886052122404725</v>
      </c>
      <c r="C204">
        <f t="shared" si="75"/>
        <v>243.98740490725746</v>
      </c>
      <c r="F204" s="17">
        <v>13</v>
      </c>
      <c r="G204" s="17">
        <v>109.806</v>
      </c>
      <c r="H204" s="5">
        <f t="shared" si="77"/>
        <v>106.00368568774142</v>
      </c>
      <c r="I204" s="5">
        <f t="shared" si="78"/>
        <v>3.8023143122585736</v>
      </c>
      <c r="K204" s="5">
        <f t="shared" si="79"/>
        <v>-59.948925673974692</v>
      </c>
      <c r="L204" s="5">
        <f t="shared" si="80"/>
        <v>-779.33603376167093</v>
      </c>
      <c r="M204" s="5">
        <f t="shared" si="81"/>
        <v>0.43446376147176408</v>
      </c>
    </row>
    <row r="205" spans="1:22" ht="17.649999999999999" x14ac:dyDescent="0.45">
      <c r="A205">
        <f t="shared" si="76"/>
        <v>3.8888486132931983</v>
      </c>
      <c r="B205">
        <f t="shared" si="74"/>
        <v>-0.27886052122404725</v>
      </c>
      <c r="C205">
        <f t="shared" si="75"/>
        <v>243.98740490725746</v>
      </c>
      <c r="F205" s="17">
        <v>14</v>
      </c>
      <c r="G205" s="17">
        <v>122.77500000000001</v>
      </c>
      <c r="H205" s="5">
        <f t="shared" si="77"/>
        <v>122.92075646515154</v>
      </c>
      <c r="I205" s="5">
        <f t="shared" si="78"/>
        <v>-0.14575646515153551</v>
      </c>
      <c r="K205" s="5">
        <f t="shared" si="79"/>
        <v>-60.993328794414197</v>
      </c>
      <c r="L205" s="5">
        <f t="shared" si="80"/>
        <v>-853.90660312179875</v>
      </c>
      <c r="M205" s="5">
        <f t="shared" si="81"/>
        <v>0.50379959781889239</v>
      </c>
    </row>
    <row r="206" spans="1:22" ht="17.649999999999999" x14ac:dyDescent="0.45">
      <c r="A206">
        <f t="shared" si="76"/>
        <v>3.8888486132931983</v>
      </c>
      <c r="B206">
        <f t="shared" si="74"/>
        <v>-0.27886052122404725</v>
      </c>
      <c r="C206">
        <f t="shared" si="75"/>
        <v>243.98740490725746</v>
      </c>
      <c r="F206" s="17">
        <v>15</v>
      </c>
      <c r="G206" s="17">
        <v>131.66900000000001</v>
      </c>
      <c r="H206" s="5">
        <f t="shared" si="77"/>
        <v>139.80224599109241</v>
      </c>
      <c r="I206" s="5">
        <f t="shared" si="78"/>
        <v>-8.1332459910923944</v>
      </c>
      <c r="K206" s="5">
        <f t="shared" si="79"/>
        <v>-59.697012724715101</v>
      </c>
      <c r="L206" s="5">
        <f t="shared" si="80"/>
        <v>-895.4551908707266</v>
      </c>
      <c r="M206" s="5">
        <f t="shared" si="81"/>
        <v>0.57298960183716419</v>
      </c>
    </row>
    <row r="207" spans="1:22" ht="17.649999999999999" x14ac:dyDescent="0.45">
      <c r="A207">
        <f t="shared" si="76"/>
        <v>3.8888486132931983</v>
      </c>
      <c r="B207">
        <f t="shared" si="74"/>
        <v>-0.27886052122404725</v>
      </c>
      <c r="C207">
        <f t="shared" si="75"/>
        <v>243.98740490725746</v>
      </c>
      <c r="F207" s="17">
        <v>16</v>
      </c>
      <c r="G207" s="17">
        <v>150.697</v>
      </c>
      <c r="H207" s="5">
        <f t="shared" si="77"/>
        <v>156.01447991370418</v>
      </c>
      <c r="I207" s="5">
        <f t="shared" si="78"/>
        <v>-5.3174799137041759</v>
      </c>
      <c r="K207" s="5">
        <f t="shared" si="79"/>
        <v>-56.253109231493234</v>
      </c>
      <c r="L207" s="5">
        <f t="shared" si="80"/>
        <v>-900.04974770389174</v>
      </c>
      <c r="M207" s="5">
        <f t="shared" si="81"/>
        <v>0.63943661343095626</v>
      </c>
    </row>
    <row r="208" spans="1:22" ht="17.649999999999999" x14ac:dyDescent="0.45">
      <c r="A208">
        <f t="shared" si="76"/>
        <v>3.8888486132931983</v>
      </c>
      <c r="B208">
        <f t="shared" si="74"/>
        <v>-0.27886052122404725</v>
      </c>
      <c r="C208">
        <f t="shared" si="75"/>
        <v>243.98740490725746</v>
      </c>
      <c r="F208" s="17">
        <v>17</v>
      </c>
      <c r="G208" s="17">
        <v>178.464</v>
      </c>
      <c r="H208" s="5">
        <f t="shared" si="77"/>
        <v>171.02064300624895</v>
      </c>
      <c r="I208" s="5">
        <f t="shared" si="78"/>
        <v>7.4433569937510526</v>
      </c>
      <c r="K208" s="5">
        <f t="shared" si="79"/>
        <v>-51.145355405282885</v>
      </c>
      <c r="L208" s="5">
        <f t="shared" si="80"/>
        <v>-869.47104188980893</v>
      </c>
      <c r="M208" s="5">
        <f t="shared" si="81"/>
        <v>0.70094045662420956</v>
      </c>
    </row>
    <row r="209" spans="9:9" x14ac:dyDescent="0.45">
      <c r="I209" s="20">
        <f t="array" ref="I209">SUM(I191:I208^2)</f>
        <v>186.49722772984668</v>
      </c>
    </row>
  </sheetData>
  <mergeCells count="30">
    <mergeCell ref="K1:L1"/>
    <mergeCell ref="O1:Q1"/>
    <mergeCell ref="T1:V1"/>
    <mergeCell ref="K22:L22"/>
    <mergeCell ref="O22:Q22"/>
    <mergeCell ref="T22:V22"/>
    <mergeCell ref="K43:L43"/>
    <mergeCell ref="O43:Q43"/>
    <mergeCell ref="T43:V43"/>
    <mergeCell ref="K64:L64"/>
    <mergeCell ref="O64:Q64"/>
    <mergeCell ref="T64:V64"/>
    <mergeCell ref="K85:L85"/>
    <mergeCell ref="O85:Q85"/>
    <mergeCell ref="T85:V85"/>
    <mergeCell ref="T106:V106"/>
    <mergeCell ref="K127:L127"/>
    <mergeCell ref="O127:Q127"/>
    <mergeCell ref="T127:V127"/>
    <mergeCell ref="K148:L148"/>
    <mergeCell ref="O148:Q148"/>
    <mergeCell ref="T148:V148"/>
    <mergeCell ref="K106:L106"/>
    <mergeCell ref="O106:Q106"/>
    <mergeCell ref="K169:L169"/>
    <mergeCell ref="O169:Q169"/>
    <mergeCell ref="T169:V169"/>
    <mergeCell ref="K190:L190"/>
    <mergeCell ref="O190:Q190"/>
    <mergeCell ref="T190:V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Зад.1а</vt:lpstr>
      <vt:lpstr>Зад.1б</vt:lpstr>
      <vt:lpstr>Зад.1в</vt:lpstr>
      <vt:lpstr>Cuprum</vt:lpstr>
      <vt:lpstr>Micro</vt:lpstr>
      <vt:lpstr>USonic</vt:lpstr>
      <vt:lpstr>NMNMK</vt:lpstr>
      <vt:lpstr>NMNMK-Sol</vt:lpstr>
      <vt:lpstr>Heart</vt:lpstr>
      <vt:lpstr>Зад. 4</vt:lpstr>
      <vt:lpstr>Зад. 5</vt:lpstr>
      <vt:lpstr>Зад. 5а</vt:lpstr>
      <vt:lpstr>USAPop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</dc:creator>
  <cp:lastModifiedBy>Daniel Nikolov</cp:lastModifiedBy>
  <dcterms:created xsi:type="dcterms:W3CDTF">2022-06-03T17:29:59Z</dcterms:created>
  <dcterms:modified xsi:type="dcterms:W3CDTF">2024-11-25T14:50:04Z</dcterms:modified>
</cp:coreProperties>
</file>