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 - ue-varna.bg\Работен плот\Excel\"/>
    </mc:Choice>
  </mc:AlternateContent>
  <xr:revisionPtr revIDLastSave="0" documentId="13_ncr:1_{4E748EB2-2326-4CC9-B3CE-6F21CC854F43}" xr6:coauthVersionLast="47" xr6:coauthVersionMax="47" xr10:uidLastSave="{00000000-0000-0000-0000-000000000000}"/>
  <bookViews>
    <workbookView xWindow="-98" yWindow="-98" windowWidth="23236" windowHeight="13875" firstSheet="2" activeTab="5" xr2:uid="{A2699BF6-019B-40B3-987D-AB60E260EEF3}"/>
  </bookViews>
  <sheets>
    <sheet name="VLOOKUP" sheetId="9" r:id="rId1"/>
    <sheet name="XLOOKUP" sheetId="10" r:id="rId2"/>
    <sheet name="Региони" sheetId="8" r:id="rId3"/>
    <sheet name="XLookup - много критерии" sheetId="3" r:id="rId4"/>
    <sheet name="XLookup - много резултати" sheetId="4" r:id="rId5"/>
    <sheet name="XLookup - двупосочно търсене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5" l="1" a="1"/>
  <c r="J20" i="5" s="1"/>
  <c r="J5" i="5" a="1"/>
  <c r="J5" i="5" s="1"/>
  <c r="B5" i="4" a="1"/>
  <c r="B5" i="4" s="1"/>
  <c r="E3" i="4" a="1"/>
  <c r="E3" i="4" s="1"/>
  <c r="A5" i="4" a="1"/>
  <c r="A5" i="4" s="1"/>
  <c r="P47" i="3" a="1"/>
  <c r="P47" i="3" s="1"/>
  <c r="Q47" i="3" s="1"/>
  <c r="R47" i="3" s="1"/>
  <c r="L47" i="3"/>
  <c r="K47" i="3"/>
  <c r="P46" i="3" a="1"/>
  <c r="P46" i="3" s="1"/>
  <c r="Q46" i="3" s="1"/>
  <c r="R46" i="3" s="1"/>
  <c r="L46" i="3"/>
  <c r="K46" i="3"/>
  <c r="P45" i="3" a="1"/>
  <c r="P45" i="3" s="1"/>
  <c r="Q45" i="3" s="1"/>
  <c r="R45" i="3" s="1"/>
  <c r="L45" i="3"/>
  <c r="K45" i="3"/>
  <c r="P44" i="3" a="1"/>
  <c r="P44" i="3" s="1"/>
  <c r="Q44" i="3" s="1"/>
  <c r="R44" i="3" s="1"/>
  <c r="L44" i="3"/>
  <c r="K44" i="3"/>
  <c r="P43" i="3" a="1"/>
  <c r="P43" i="3" s="1"/>
  <c r="Q43" i="3" s="1"/>
  <c r="R43" i="3" s="1"/>
  <c r="L43" i="3"/>
  <c r="K43" i="3"/>
  <c r="P42" i="3" a="1"/>
  <c r="P42" i="3" s="1"/>
  <c r="Q42" i="3" s="1"/>
  <c r="R42" i="3" s="1"/>
  <c r="L42" i="3"/>
  <c r="K42" i="3"/>
  <c r="P41" i="3" a="1"/>
  <c r="P41" i="3" s="1"/>
  <c r="Q41" i="3" s="1"/>
  <c r="R41" i="3" s="1"/>
  <c r="L41" i="3"/>
  <c r="K41" i="3"/>
  <c r="P40" i="3" a="1"/>
  <c r="P40" i="3" s="1"/>
  <c r="Q40" i="3" s="1"/>
  <c r="R40" i="3" s="1"/>
  <c r="L40" i="3"/>
  <c r="K40" i="3"/>
  <c r="E2" i="4" a="1"/>
  <c r="E2" i="4" s="1"/>
  <c r="E1" i="4" a="1"/>
  <c r="E1" i="4" s="1"/>
  <c r="P4" i="3" a="1"/>
  <c r="P4" i="3" s="1"/>
  <c r="Q4" i="3" s="1"/>
  <c r="R4" i="3" s="1"/>
  <c r="P5" i="3" a="1"/>
  <c r="P5" i="3" s="1"/>
  <c r="Q5" i="3" s="1"/>
  <c r="R5" i="3" s="1"/>
  <c r="P6" i="3" a="1"/>
  <c r="P6" i="3" s="1"/>
  <c r="Q6" i="3" s="1"/>
  <c r="R6" i="3" s="1"/>
  <c r="P7" i="3" a="1"/>
  <c r="P7" i="3" s="1"/>
  <c r="Q7" i="3" s="1"/>
  <c r="R7" i="3" s="1"/>
  <c r="P8" i="3" a="1"/>
  <c r="P8" i="3" s="1"/>
  <c r="Q8" i="3" s="1"/>
  <c r="R8" i="3" s="1"/>
  <c r="P9" i="3" a="1"/>
  <c r="P9" i="3" s="1"/>
  <c r="Q9" i="3" s="1"/>
  <c r="R9" i="3" s="1"/>
  <c r="P10" i="3" a="1"/>
  <c r="P10" i="3" s="1"/>
  <c r="Q10" i="3" s="1"/>
  <c r="R10" i="3" s="1"/>
  <c r="P11" i="3" a="1"/>
  <c r="P11" i="3" s="1"/>
  <c r="Q11" i="3" s="1"/>
  <c r="R11" i="3" s="1"/>
  <c r="P12" i="3" a="1"/>
  <c r="P12" i="3" s="1"/>
  <c r="Q12" i="3" s="1"/>
  <c r="R12" i="3" s="1"/>
  <c r="P13" i="3" a="1"/>
  <c r="P13" i="3" s="1"/>
  <c r="Q13" i="3" s="1"/>
  <c r="R13" i="3" s="1"/>
  <c r="P14" i="3" a="1"/>
  <c r="P14" i="3" s="1"/>
  <c r="Q14" i="3" s="1"/>
  <c r="R14" i="3" s="1"/>
  <c r="P15" i="3" a="1"/>
  <c r="P15" i="3" s="1"/>
  <c r="Q15" i="3" s="1"/>
  <c r="R15" i="3" s="1"/>
  <c r="P16" i="3" a="1"/>
  <c r="P16" i="3" s="1"/>
  <c r="Q16" i="3" s="1"/>
  <c r="R16" i="3" s="1"/>
  <c r="P17" i="3" a="1"/>
  <c r="P17" i="3" s="1"/>
  <c r="Q17" i="3" s="1"/>
  <c r="R17" i="3" s="1"/>
  <c r="P18" i="3" a="1"/>
  <c r="P18" i="3" s="1"/>
  <c r="Q18" i="3" s="1"/>
  <c r="R18" i="3" s="1"/>
  <c r="P19" i="3" a="1"/>
  <c r="P19" i="3" s="1"/>
  <c r="Q19" i="3" s="1"/>
  <c r="R19" i="3" s="1"/>
  <c r="P20" i="3" a="1"/>
  <c r="P20" i="3" s="1"/>
  <c r="Q20" i="3" s="1"/>
  <c r="R20" i="3" s="1"/>
  <c r="P21" i="3" a="1"/>
  <c r="P21" i="3" s="1"/>
  <c r="Q21" i="3" s="1"/>
  <c r="R21" i="3" s="1"/>
  <c r="P22" i="3" a="1"/>
  <c r="P22" i="3" s="1"/>
  <c r="Q22" i="3" s="1"/>
  <c r="R22" i="3" s="1"/>
  <c r="P23" i="3" a="1"/>
  <c r="P23" i="3" s="1"/>
  <c r="Q23" i="3" s="1"/>
  <c r="R23" i="3" s="1"/>
  <c r="P24" i="3" a="1"/>
  <c r="P24" i="3" s="1"/>
  <c r="Q24" i="3" s="1"/>
  <c r="R24" i="3" s="1"/>
  <c r="P25" i="3" a="1"/>
  <c r="P25" i="3" s="1"/>
  <c r="Q25" i="3" s="1"/>
  <c r="R25" i="3" s="1"/>
  <c r="P26" i="3" a="1"/>
  <c r="P26" i="3" s="1"/>
  <c r="Q26" i="3" s="1"/>
  <c r="R26" i="3" s="1"/>
  <c r="P27" i="3" a="1"/>
  <c r="P27" i="3" s="1"/>
  <c r="Q27" i="3" s="1"/>
  <c r="R27" i="3" s="1"/>
  <c r="P28" i="3" a="1"/>
  <c r="P28" i="3" s="1"/>
  <c r="Q28" i="3" s="1"/>
  <c r="R28" i="3" s="1"/>
  <c r="P29" i="3" a="1"/>
  <c r="P29" i="3" s="1"/>
  <c r="Q29" i="3" s="1"/>
  <c r="R29" i="3" s="1"/>
  <c r="P30" i="3" a="1"/>
  <c r="P30" i="3" s="1"/>
  <c r="Q30" i="3" s="1"/>
  <c r="R30" i="3" s="1"/>
  <c r="P31" i="3" a="1"/>
  <c r="P31" i="3" s="1"/>
  <c r="Q31" i="3" s="1"/>
  <c r="R31" i="3" s="1"/>
  <c r="P32" i="3" a="1"/>
  <c r="P32" i="3" s="1"/>
  <c r="Q32" i="3" s="1"/>
  <c r="R32" i="3" s="1"/>
  <c r="P33" i="3" a="1"/>
  <c r="P33" i="3" s="1"/>
  <c r="Q33" i="3" s="1"/>
  <c r="R33" i="3" s="1"/>
  <c r="P34" i="3" a="1"/>
  <c r="P34" i="3" s="1"/>
  <c r="Q34" i="3" s="1"/>
  <c r="R34" i="3" s="1"/>
  <c r="P35" i="3" a="1"/>
  <c r="P35" i="3" s="1"/>
  <c r="Q35" i="3" s="1"/>
  <c r="R35" i="3" s="1"/>
  <c r="P36" i="3" a="1"/>
  <c r="P36" i="3" s="1"/>
  <c r="Q36" i="3" s="1"/>
  <c r="R36" i="3" s="1"/>
  <c r="P37" i="3" a="1"/>
  <c r="P37" i="3" s="1"/>
  <c r="Q37" i="3" s="1"/>
  <c r="R37" i="3" s="1"/>
  <c r="P38" i="3" a="1"/>
  <c r="P38" i="3" s="1"/>
  <c r="Q38" i="3" s="1"/>
  <c r="R38" i="3" s="1"/>
  <c r="P39" i="3" a="1"/>
  <c r="P39" i="3" s="1"/>
  <c r="Q39" i="3" s="1"/>
  <c r="R39" i="3" s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I7" i="8" a="1"/>
  <c r="I7" i="8" s="1"/>
  <c r="I4" i="8" a="1"/>
  <c r="I4" i="8" s="1"/>
  <c r="H7" i="8" a="1"/>
  <c r="H7" i="8" s="1"/>
  <c r="O19" i="8" a="1"/>
  <c r="O19" i="8" s="1"/>
  <c r="N19" i="8" a="1"/>
  <c r="N19" i="8" s="1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E5" i="10"/>
  <c r="E4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O8" i="10"/>
  <c r="O7" i="10"/>
  <c r="O6" i="10"/>
  <c r="O5" i="10"/>
  <c r="O6" i="9"/>
  <c r="O7" i="9"/>
  <c r="O8" i="9"/>
  <c r="O5" i="9"/>
  <c r="P19" i="8" l="1" a="1"/>
  <c r="P19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tc={4FA46EFF-347C-4664-B07D-26D94C3CC4E6}</author>
    <author>tc={F08CD83D-37CA-410E-BC44-A8B81A480A6C}</author>
    <author>tc={A519D3AA-617D-4B98-A37D-D671E719E328}</author>
    <author>tc={21D39DD5-EA19-4916-8C6D-38A68F6DC1EE}</author>
    <author>tc={642AF1A5-A13B-4162-A289-875D0757EFFE}</author>
  </authors>
  <commentList>
    <comment ref="K3" authorId="0" shapeId="0" xr:uid="{4FA46EFF-347C-4664-B07D-26D94C3CC4E6}">
      <text>
        <t>[Threaded comment]
Your version of Excel allows you to read this threaded comment; however, any edits to it will get removed if the file is opened in a newer version of Excel. Learn more: https://go.microsoft.com/fwlink/?linkid=870924
Comment:
    От tablSalespersons</t>
      </text>
    </comment>
    <comment ref="L3" authorId="1" shapeId="0" xr:uid="{F08CD83D-37CA-410E-BC44-A8B81A480A6C}">
      <text>
        <t>[Threaded comment]
Your version of Excel allows you to read this threaded comment; however, any edits to it will get removed if the file is opened in a newer version of Excel. Learn more: https://go.microsoft.com/fwlink/?linkid=870924
Comment:
    От tblSalespersons</t>
      </text>
    </comment>
    <comment ref="P3" authorId="2" shapeId="0" xr:uid="{A519D3AA-617D-4B98-A37D-D671E719E328}">
      <text>
        <t>[Threaded comment]
Your version of Excel allows you to read this threaded comment; however, any edits to it will get removed if the file is opened in a newer version of Excel. Learn more: https://go.microsoft.com/fwlink/?linkid=870924
Comment:
    От tblTargets според продуктовата група и тримесечие</t>
      </text>
    </comment>
    <comment ref="Q3" authorId="3" shapeId="0" xr:uid="{21D39DD5-EA19-4916-8C6D-38A68F6DC1EE}">
      <text>
        <t>[Threaded comment]
Your version of Excel allows you to read this threaded comment; however, any edits to it will get removed if the file is opened in a newer version of Excel. Learn more: https://go.microsoft.com/fwlink/?linkid=870924
Comment:
    Приходи/Цел</t>
      </text>
    </comment>
    <comment ref="R3" authorId="4" shapeId="0" xr:uid="{642AF1A5-A13B-4162-A289-875D0757EFFE}">
      <text>
        <t>[Threaded comment]
Your version of Excel allows you to read this threaded comment; however, any edits to it will get removed if the file is opened in a newer version of Excel. Learn more: https://go.microsoft.com/fwlink/?linkid=870924
Comment:
    Според областта Бонуси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tc={1FA0EA68-8D2A-458B-A115-89BCD44C33EC}</author>
    <author>tc={9068E553-D2CA-4387-AF16-BA9311257EEF}</author>
  </authors>
  <commentList>
    <comment ref="A5" authorId="0" shapeId="0" xr:uid="{1FA0EA68-8D2A-458B-A115-89BCD44C33EC}">
      <text>
        <t>[Threaded comment]
Your version of Excel allows you to read this threaded comment; however, any edits to it will get removed if the file is opened in a newer version of Excel. Learn more: https://go.microsoft.com/fwlink/?linkid=870924
Comment:
    Изведете заглавията на колоните от табл.Sales едно под друго. Използвайте TRANSPOSE</t>
      </text>
    </comment>
    <comment ref="B5" authorId="1" shapeId="0" xr:uid="{9068E553-D2CA-4387-AF16-BA9311257EEF}">
      <text>
        <t>[Threaded comment]
Your version of Excel allows you to read this threaded comment; however, any edits to it will get removed if the file is opened in a newer version of Excel. Learn more: https://go.microsoft.com/fwlink/?linkid=870924
Comment:
    Изведете данните за номера на продажба от клетка B2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<sst xmlns="http://schemas.openxmlformats.org/spreadsheetml/2006/main" count="468" uniqueCount="99">
  <si>
    <t>Код на продавач</t>
  </si>
  <si>
    <t>Име на продавач</t>
  </si>
  <si>
    <t>Регион</t>
  </si>
  <si>
    <t>Отчет за продажби</t>
  </si>
  <si>
    <t>S001</t>
  </si>
  <si>
    <t>Иван Иванов</t>
  </si>
  <si>
    <t>Север</t>
  </si>
  <si>
    <t>S002</t>
  </si>
  <si>
    <t>Петя Петрова</t>
  </si>
  <si>
    <t>Изток</t>
  </si>
  <si>
    <t>Тримесечие</t>
  </si>
  <si>
    <t>Продуктова група</t>
  </si>
  <si>
    <t>Приходи</t>
  </si>
  <si>
    <t>Цел</t>
  </si>
  <si>
    <t>Изпълнение на целта (%)</t>
  </si>
  <si>
    <t>Бонус</t>
  </si>
  <si>
    <t>S003</t>
  </si>
  <si>
    <t>Георги Георгиев</t>
  </si>
  <si>
    <t>Запад</t>
  </si>
  <si>
    <t>Q1</t>
  </si>
  <si>
    <t>Велосипеди</t>
  </si>
  <si>
    <t>S004</t>
  </si>
  <si>
    <t>Мария Маринова</t>
  </si>
  <si>
    <t>Юг</t>
  </si>
  <si>
    <t>Цели по тримесечия</t>
  </si>
  <si>
    <t>Аксесоари</t>
  </si>
  <si>
    <t>Дрехи</t>
  </si>
  <si>
    <t>Q2</t>
  </si>
  <si>
    <t>Q3</t>
  </si>
  <si>
    <t>Q4</t>
  </si>
  <si>
    <t>Бонуси</t>
  </si>
  <si>
    <t>Макс.изпълнение на целта (%)</t>
  </si>
  <si>
    <t>Валутни курсове</t>
  </si>
  <si>
    <t>Валутен калкулатор</t>
  </si>
  <si>
    <t>BGN</t>
  </si>
  <si>
    <t>EUR</t>
  </si>
  <si>
    <t>USD</t>
  </si>
  <si>
    <t>GBP</t>
  </si>
  <si>
    <t>CHF</t>
  </si>
  <si>
    <t>Валута</t>
  </si>
  <si>
    <t>Сума</t>
  </si>
  <si>
    <t>От</t>
  </si>
  <si>
    <t>В</t>
  </si>
  <si>
    <t>Цели по тримесечия и региони</t>
  </si>
  <si>
    <t>Въведете</t>
  </si>
  <si>
    <t>над 130%</t>
  </si>
  <si>
    <t>Регионална група</t>
  </si>
  <si>
    <t>Месец</t>
  </si>
  <si>
    <t>Продажби (хил.лв)</t>
  </si>
  <si>
    <t>Цел (хил.лв.)</t>
  </si>
  <si>
    <t>Процент на разходи</t>
  </si>
  <si>
    <t>Североизточен</t>
  </si>
  <si>
    <t>Северозападен</t>
  </si>
  <si>
    <t>Югоизточен</t>
  </si>
  <si>
    <t>Югозападен</t>
  </si>
  <si>
    <t>Дата на поръчка</t>
  </si>
  <si>
    <t>Дата на доставка</t>
  </si>
  <si>
    <t>Вид на доставката</t>
  </si>
  <si>
    <t>Код_Потребител</t>
  </si>
  <si>
    <t>Име</t>
  </si>
  <si>
    <t>Град</t>
  </si>
  <si>
    <t>Сума на поръчката</t>
  </si>
  <si>
    <t>Втори клас</t>
  </si>
  <si>
    <t>Стандартен клас</t>
  </si>
  <si>
    <t>Александър Владинов</t>
  </si>
  <si>
    <t>Разград</t>
  </si>
  <si>
    <t>Северен централен</t>
  </si>
  <si>
    <t>Южен централен</t>
  </si>
  <si>
    <t>Георги Илиев</t>
  </si>
  <si>
    <t>Гърмен</t>
  </si>
  <si>
    <t>Западен</t>
  </si>
  <si>
    <t>Димитър Захариев</t>
  </si>
  <si>
    <t>Ивайло Георгиев</t>
  </si>
  <si>
    <t>Лъчезар Николайчов</t>
  </si>
  <si>
    <t>Доспат</t>
  </si>
  <si>
    <t>Милен Асенов</t>
  </si>
  <si>
    <t>Милен Кръстев</t>
  </si>
  <si>
    <t>Якоруда</t>
  </si>
  <si>
    <t>Станислав Ненков</t>
  </si>
  <si>
    <t>Ангел Иванов</t>
  </si>
  <si>
    <t>Върбица</t>
  </si>
  <si>
    <t>Атанас Бориславов</t>
  </si>
  <si>
    <t>Георги Сашков</t>
  </si>
  <si>
    <t>Белица</t>
  </si>
  <si>
    <t>Иван Павлов</t>
  </si>
  <si>
    <t>Иван Веселинов</t>
  </si>
  <si>
    <t>Иван Бойчов</t>
  </si>
  <si>
    <t>Иваново</t>
  </si>
  <si>
    <t>Пловдив</t>
  </si>
  <si>
    <t>До</t>
  </si>
  <si>
    <t>Отстъпка (%)</t>
  </si>
  <si>
    <t>Отстъпка (лв)</t>
  </si>
  <si>
    <t>Поръчки</t>
  </si>
  <si>
    <t>Потребители</t>
  </si>
  <si>
    <t>Отстъпки</t>
  </si>
  <si>
    <t>Градове</t>
  </si>
  <si>
    <t>Продажби</t>
  </si>
  <si>
    <t>Изберете продавач</t>
  </si>
  <si>
    <t>Изберете тримесечие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</si>
</sst>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лв.&quot;_-;\-* #,##0.00\ &quot;лв.&quot;_-;_-* &quot;-&quot;??\ &quot;лв.&quot;_-;_-@_-"/>
    <numFmt numFmtId="165" formatCode="0.0000"/>
    <numFmt numFmtId="169" formatCode="&quot;$&quot;#,##0.00"/>
    <numFmt numFmtId="171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wrapText="1"/>
    </xf>
    <xf numFmtId="9" fontId="0" fillId="0" borderId="0" xfId="1" applyFont="1"/>
    <xf numFmtId="9" fontId="0" fillId="0" borderId="0" xfId="0" applyNumberFormat="1"/>
    <xf numFmtId="14" fontId="0" fillId="0" borderId="0" xfId="0" applyNumberFormat="1"/>
    <xf numFmtId="164" fontId="0" fillId="0" borderId="0" xfId="2" applyFont="1"/>
    <xf numFmtId="0" fontId="2" fillId="0" borderId="0" xfId="3" applyFont="1" applyAlignment="1">
      <alignment horizontal="left" vertical="top"/>
    </xf>
    <xf numFmtId="0" fontId="2" fillId="0" borderId="0" xfId="3" applyFont="1" applyAlignment="1">
      <alignment horizontal="center"/>
    </xf>
    <xf numFmtId="0" fontId="3" fillId="0" borderId="0" xfId="3"/>
    <xf numFmtId="0" fontId="2" fillId="0" borderId="0" xfId="3" applyFont="1" applyAlignment="1">
      <alignment wrapText="1"/>
    </xf>
    <xf numFmtId="0" fontId="2" fillId="0" borderId="1" xfId="3" applyFont="1" applyBorder="1" applyAlignment="1">
      <alignment horizontal="center"/>
    </xf>
    <xf numFmtId="0" fontId="2" fillId="0" borderId="1" xfId="3" applyFont="1" applyBorder="1"/>
    <xf numFmtId="165" fontId="3" fillId="3" borderId="1" xfId="3" applyNumberFormat="1" applyFill="1" applyBorder="1"/>
    <xf numFmtId="165" fontId="3" fillId="0" borderId="1" xfId="3" applyNumberFormat="1" applyBorder="1"/>
    <xf numFmtId="0" fontId="2" fillId="0" borderId="1" xfId="3" applyFont="1" applyBorder="1" applyAlignment="1">
      <alignment wrapText="1"/>
    </xf>
    <xf numFmtId="0" fontId="3" fillId="0" borderId="1" xfId="3" applyBorder="1"/>
    <xf numFmtId="2" fontId="3" fillId="0" borderId="1" xfId="3" applyNumberFormat="1" applyBorder="1" applyAlignment="1">
      <alignment wrapText="1"/>
    </xf>
    <xf numFmtId="0" fontId="2" fillId="0" borderId="1" xfId="3" applyFont="1" applyBorder="1" applyAlignment="1">
      <alignment vertical="center" wrapText="1"/>
    </xf>
    <xf numFmtId="165" fontId="0" fillId="0" borderId="0" xfId="0" applyNumberFormat="1"/>
    <xf numFmtId="0" fontId="2" fillId="0" borderId="0" xfId="3" applyFont="1"/>
    <xf numFmtId="0" fontId="0" fillId="0" borderId="0" xfId="0" applyAlignment="1">
      <alignment wrapText="1"/>
    </xf>
    <xf numFmtId="9" fontId="0" fillId="0" borderId="0" xfId="1" applyFont="1" applyAlignment="1">
      <alignment wrapText="1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left"/>
    </xf>
    <xf numFmtId="164" fontId="0" fillId="0" borderId="0" xfId="4" applyFont="1"/>
    <xf numFmtId="0" fontId="0" fillId="0" borderId="0" xfId="0" applyAlignment="1">
      <alignment horizontal="right"/>
    </xf>
    <xf numFmtId="0" fontId="0" fillId="0" borderId="0" xfId="0" applyNumberFormat="1"/>
    <xf numFmtId="9" fontId="0" fillId="0" borderId="0" xfId="1" applyNumberFormat="1" applyFont="1"/>
    <xf numFmtId="169" fontId="0" fillId="0" borderId="0" xfId="0" applyNumberFormat="1"/>
    <xf numFmtId="169" fontId="0" fillId="0" borderId="0" xfId="2" applyNumberFormat="1" applyFont="1"/>
    <xf numFmtId="171" fontId="0" fillId="0" borderId="0" xfId="0" applyNumberFormat="1"/>
    <xf numFmtId="2" fontId="2" fillId="2" borderId="1" xfId="2" applyNumberFormat="1" applyFont="1" applyFill="1" applyBorder="1"/>
  </cellXfs>
  <cellStyles count="5">
    <cellStyle name="Currency" xfId="4" builtinId="4"/>
    <cellStyle name="Currency 2" xfId="2" xr:uid="{CC48FC44-CD1E-4087-A908-A4D22ADAE92D}"/>
    <cellStyle name="Normal" xfId="0" builtinId="0"/>
    <cellStyle name="Normal 2" xfId="3" xr:uid="{A11B2DE3-E771-457B-8336-74AE38676CF1}"/>
    <cellStyle name="Percent 2" xfId="1" xr:uid="{C029CF1F-8D7E-4C23-A4B4-0FD73A5BB7D6}"/>
  </cellStyles>
  <dxfs count="29">
    <dxf>
      <fill>
        <patternFill>
          <bgColor theme="7" tint="0.59996337778862885"/>
        </patternFill>
      </fill>
    </dxf>
    <dxf>
      <numFmt numFmtId="0" formatCode="General"/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166" formatCode="d/m/yyyy"/>
    </dxf>
    <dxf>
      <numFmt numFmtId="166" formatCode="d/m/yyyy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numFmt numFmtId="0" formatCode="General"/>
    </dxf>
    <dxf>
      <numFmt numFmtId="0" formatCode="General"/>
    </dxf>
    <dxf>
      <numFmt numFmtId="166" formatCode="d/m/yyyy"/>
    </dxf>
    <dxf>
      <numFmt numFmtId="166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a Alexandrova" id="{172F9C74-BE30-4FDA-AB5A-948B9EE2A322}" userId="024295a47b13703e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7FB2C-F1E1-4AD9-BC19-D0D4A09F77CC}" name="tblVOrders" displayName="tblVOrders" ref="A3:I29" totalsRowShown="0">
  <autoFilter ref="A3:I29" xr:uid="{E7A7FB2C-F1E1-4AD9-BC19-D0D4A09F77CC}"/>
  <tableColumns count="9">
    <tableColumn id="1" xr3:uid="{3A7008A3-AF87-45E7-8C5E-E6BEF8FD12A0}" name="Дата на поръчка" dataDxfId="28"/>
    <tableColumn id="2" xr3:uid="{785D1399-8BE4-4A0F-8193-A38242815ADC}" name="Дата на доставка" dataDxfId="27"/>
    <tableColumn id="3" xr3:uid="{CB841CAC-7237-4755-92E7-DE4C9BEE4965}" name="Вид на доставката"/>
    <tableColumn id="4" xr3:uid="{13CF4DB9-AC81-4D3E-8082-1C43E7F275A8}" name="Код_Потребител"/>
    <tableColumn id="5" xr3:uid="{523CB763-D9DE-42D7-AAEB-270F15BF9C8C}" name="Име" dataDxfId="26">
      <calculatedColumnFormula>_xlfn.IFNA(VLOOKUP(tblVOrders[[#This Row],[Код_Потребител]],tblVUsers[],2,FALSE),"Невалиден код!")</calculatedColumnFormula>
    </tableColumn>
    <tableColumn id="6" xr3:uid="{357FACC6-E655-458B-B0CF-A46FDEBA8163}" name="Град" dataDxfId="25">
      <calculatedColumnFormula>_xlfn.IFNA(VLOOKUP(tblVOrders[[#This Row],[Код_Потребител]],tblVUsers[],3,FALSE),"Невалиден код!")</calculatedColumnFormula>
    </tableColumn>
    <tableColumn id="7" xr3:uid="{DE9C2296-D1B0-4CBD-AD3C-4B2B76EF61E7}" name="Регион"/>
    <tableColumn id="8" xr3:uid="{FFEF9256-F0A8-403A-A4CC-934D9C01BF90}" name="Сума на поръчката" dataCellStyle="Currency"/>
    <tableColumn id="9" xr3:uid="{0158D8D1-0022-4E99-8A16-82CA73C7F5E0}" name="Отстъпка (лв)" dataCellStyle="Currency">
      <calculatedColumnFormula>VLOOKUP(tblVOrders[[#This Row],[Сума на поръчката]],$O$4:$Q$8,3,TRUE)*tblVOrders[[#This Row],[Сума на поръчката]]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F895B7-CF14-4041-A54C-BF6C7FFE96F0}" name="tblVUsers" displayName="tblVUsers" ref="K3:M17" totalsRowShown="0" headerRowDxfId="24">
  <autoFilter ref="K3:M17" xr:uid="{94F895B7-CF14-4041-A54C-BF6C7FFE96F0}"/>
  <tableColumns count="3">
    <tableColumn id="1" xr3:uid="{24EEFBA9-524B-4BA1-9C20-A8FB504DE4B0}" name="Код_Потребител" dataDxfId="23"/>
    <tableColumn id="2" xr3:uid="{D4F42461-10C3-455A-B4BC-561C99D24C7D}" name="Име"/>
    <tableColumn id="3" xr3:uid="{390C4144-1029-4785-B4DA-54E9DDC65517}" name="Град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BD0A95-6240-4BB5-8ABF-C924B92F1F46}" name="tblVOrders9" displayName="tblVOrders9" ref="A3:I29" totalsRowShown="0">
  <autoFilter ref="A3:I29" xr:uid="{E7A7FB2C-F1E1-4AD9-BC19-D0D4A09F77CC}"/>
  <tableColumns count="9">
    <tableColumn id="1" xr3:uid="{EFBBAD6F-619D-4E24-BD5A-C028160CF2B6}" name="Дата на поръчка" dataDxfId="22"/>
    <tableColumn id="2" xr3:uid="{68D6624D-0C92-40B6-9BA9-C525D3AB6F17}" name="Дата на доставка" dataDxfId="21"/>
    <tableColumn id="3" xr3:uid="{F4AF5087-7859-4492-B5E1-A8D588A3711F}" name="Вид на доставката"/>
    <tableColumn id="4" xr3:uid="{AC240515-B989-464E-A730-FBEDCDD7679C}" name="Код_Потребител"/>
    <tableColumn id="5" xr3:uid="{2EFC490F-B7F7-4F39-9011-2A77F8AF86FE}" name="Име" dataDxfId="20">
      <calculatedColumnFormula>_xlfn.XLOOKUP(tblVOrders9[[#This Row],[Код_Потребител]],tblVUsers10[Код_Потребител],tblVUsers10[Име],"Невалиден код!")</calculatedColumnFormula>
    </tableColumn>
    <tableColumn id="6" xr3:uid="{3A75A8DB-99E8-4E37-BEE2-417CCFEE7757}" name="Град" dataDxfId="19">
      <calculatedColumnFormula>_xlfn.XLOOKUP(tblVOrders9[[#This Row],[Код_Потребител]],tblVUsers10[Код_Потребител],tblVUsers10[Град],"Невалиден код!")</calculatedColumnFormula>
    </tableColumn>
    <tableColumn id="7" xr3:uid="{5FBF6CBE-A712-4277-AFE0-AD005D47AED4}" name="Регион" dataDxfId="18">
      <calculatedColumnFormula>_xlfn.XLOOKUP(tblVOrders9[[#This Row],[Град]],$M$22:$M$29,$L$22:$L$29,"Няма данни за град")</calculatedColumnFormula>
    </tableColumn>
    <tableColumn id="8" xr3:uid="{D02901DE-F86D-4FAC-AA3E-5143431441BD}" name="Сума на поръчката" dataCellStyle="Currency"/>
    <tableColumn id="9" xr3:uid="{78B03FF1-CCED-49ED-A594-F504EAD66139}" name="Отстъпка (лв)" dataCellStyle="Currency">
      <calculatedColumnFormula>_xlfn.XLOOKUP(tblVOrders9[[#This Row],[Сума на поръчката]],$O$4:$O$8,$Q$4:$Q$8,,-1)*tblVOrders9[[#This Row],[Сума на поръчката]]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2C42F9-1F1A-45A4-8338-6BDC154CF07F}" name="tblVUsers10" displayName="tblVUsers10" ref="K3:M17" totalsRowShown="0" headerRowDxfId="17">
  <autoFilter ref="K3:M17" xr:uid="{94F895B7-CF14-4041-A54C-BF6C7FFE96F0}"/>
  <tableColumns count="3">
    <tableColumn id="1" xr3:uid="{81490E6D-5686-4D72-AE53-4AA36CBE4F1B}" name="Код_Потребител" dataDxfId="16"/>
    <tableColumn id="2" xr3:uid="{8F3A883E-C45A-4890-BD85-4836020E09AB}" name="Име"/>
    <tableColumn id="3" xr3:uid="{66016068-362A-4F9F-B5C0-DDC476F88223}" name="Град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3B411F-1E42-4F7D-9482-DCB391B1DF40}" name="tblRegions" displayName="tblRegions" ref="A1:F13" headerRowDxfId="15">
  <autoFilter ref="A1:F13" xr:uid="{4C3B411F-1E42-4F7D-9482-DCB391B1DF40}"/>
  <tableColumns count="6">
    <tableColumn id="1" xr3:uid="{32EB15A6-C052-400C-9D5D-E78212471185}" name="Регионална група" totalsRowLabel="Total"/>
    <tableColumn id="2" xr3:uid="{9E472CF7-0841-4E89-BD71-E37EE59CB809}" name="Регион"/>
    <tableColumn id="3" xr3:uid="{03A1AE1A-F512-4B50-8C86-5E19F1474707}" name="Месец"/>
    <tableColumn id="4" xr3:uid="{3BEA3F1F-E293-4945-9A0C-08C4069E478A}" name="Продажби (хил.лв)" totalsRowFunction="sum"/>
    <tableColumn id="5" xr3:uid="{F90A8C87-5EC6-4345-B554-EE49B06A8887}" name="Цел (хил.лв.)" totalsRowFunction="sum"/>
    <tableColumn id="6" xr3:uid="{1E6AC748-62E6-473E-BADF-F2932E071AAB}" name="Процент на разходи" totalsRowFunction="average" dataDxfId="14" totalsRowDxfId="13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70F0AF-8421-4A73-94F9-C8E127DE4923}" name="tblSalespersons" displayName="tblSalespersons" ref="A1:C5" totalsRowShown="0" headerRowDxfId="12">
  <autoFilter ref="A1:C5" xr:uid="{F125AFB0-19CF-4B70-8740-82E427F05515}"/>
  <tableColumns count="3">
    <tableColumn id="1" xr3:uid="{55B78AB6-AD7D-4538-B3C7-3AEDF4142806}" name="Регион"/>
    <tableColumn id="2" xr3:uid="{F64C9994-FD25-41C5-9445-D3A4BFDD1555}" name="Код на продавач"/>
    <tableColumn id="3" xr3:uid="{5C7D1D11-ADD2-421A-BC17-0F4FF7AD550B}" name="Име на продавач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242815-CC22-4F2A-BF6D-B5545E88A5FB}" name="tblTargets" displayName="tblTargets" ref="A10:C22" totalsRowShown="0" headerRowDxfId="11">
  <autoFilter ref="A10:C22" xr:uid="{78DAB9BC-22BD-4631-9202-70C55E813E8D}"/>
  <tableColumns count="3">
    <tableColumn id="1" xr3:uid="{995FBBD7-ACE3-4150-83D7-8E62652D1DA9}" name="Продуктова група"/>
    <tableColumn id="2" xr3:uid="{DCB92FEA-DF18-4C5C-ABEC-818128067F55}" name="Тримесечие"/>
    <tableColumn id="3" xr3:uid="{8589A3B4-DEA5-4155-8918-FA818DBE5BFC}" name="Цел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D3604B-891A-4B82-92A9-9D2F968D5A9A}" name="tblSalesReport" displayName="tblSalesReport" ref="J3:R47" totalsRowShown="0" headerRowDxfId="10">
  <autoFilter ref="J3:R47" xr:uid="{5D916B5A-049F-4C11-89FD-50C3531966B5}"/>
  <tableColumns count="9">
    <tableColumn id="1" xr3:uid="{9E743FCC-AA47-4DC3-B79E-0098A171ACD1}" name="Код на продавач"/>
    <tableColumn id="2" xr3:uid="{539684EC-3107-41E9-A897-13D042ADD5C0}" name="Име на продавач" dataDxfId="9">
      <calculatedColumnFormula>_xlfn.XLOOKUP(tblSalesReport[[#This Row],[Код на продавач]],tblSalespersons[Код на продавач],tblSalespersons[Име на продавач],"Невалиден код!")</calculatedColumnFormula>
    </tableColumn>
    <tableColumn id="3" xr3:uid="{48698A19-DBA8-4BED-8C53-56375E8FF5FA}" name="Регион" dataDxfId="8">
      <calculatedColumnFormula>_xlfn.XLOOKUP(tblSalesReport[[#This Row],[Код на продавач]],tblSalespersons[Код на продавач],tblSalespersons[Регион],"Невалиден код!")</calculatedColumnFormula>
    </tableColumn>
    <tableColumn id="4" xr3:uid="{0D902B49-0E63-40BE-A5FA-095A904A95AC}" name="Тримесечие"/>
    <tableColumn id="5" xr3:uid="{5728CCC3-F3A1-4DCD-9FBB-150715ADAAE0}" name="Продуктова група"/>
    <tableColumn id="6" xr3:uid="{3F3744BE-E9A6-41B8-BBA1-189B4707EE66}" name="Приходи"/>
    <tableColumn id="7" xr3:uid="{90AAD042-129C-4724-BC07-06816C9839C0}" name="Цел" dataDxfId="7">
      <calculatedColumnFormula array="1">_xlfn.XLOOKUP(1,(tblTargets[Продуктова група]=tblSalesReport[[#This Row],[Продуктова група]])*(tblTargets[Тримесечие]=tblSalesReport[[#This Row],[Тримесечие]]),tblTargets[Цел],"Няма данни!")</calculatedColumnFormula>
    </tableColumn>
    <tableColumn id="8" xr3:uid="{DEF2DC5B-9BCD-42BF-BC6B-CA92B9A4B796}" name="Изпълнение на целта (%)" dataDxfId="5">
      <calculatedColumnFormula>tblSalesReport[[#This Row],[Приходи]]/tblSalesReport[[#This Row],[Цел]]</calculatedColumnFormula>
    </tableColumn>
    <tableColumn id="9" xr3:uid="{34DEC4D9-5DD7-4B72-8918-2621A2D8249B}" name="Бонус" dataDxfId="4">
      <calculatedColumnFormula>_xlfn.XLOOKUP(tblSalesReport[[#This Row],[Изпълнение на целта (%)]],$B$26:$F$26,$B$27:$F$27,$G$27,1)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974EE4-1FFE-465F-82C2-EB5ED896F534}" name="tblTargetsRegions" displayName="tblTargetsRegions" ref="A15:F27" totalsRowShown="0" headerRowDxfId="6" headerRowCellStyle="Normal 2" dataCellStyle="Normal 2">
  <autoFilter ref="A15:F27" xr:uid="{941A9CE1-B1B3-4E31-9AE9-010D786A1A3D}"/>
  <tableColumns count="6">
    <tableColumn id="1" xr3:uid="{54D3A079-5BEE-4C5E-B087-785AE9EC7560}" name="Продуктова група" dataCellStyle="Normal 2"/>
    <tableColumn id="2" xr3:uid="{092CEA5E-9F5B-40F0-93C5-9310DBF37283}" name="Тримесечие" dataCellStyle="Normal 2"/>
    <tableColumn id="3" xr3:uid="{F3BA3B20-5D53-4712-B1C9-37113D216B9C}" name="Север" dataCellStyle="Normal 2"/>
    <tableColumn id="4" xr3:uid="{A8E16518-5598-426A-A561-9443CF5E50AF}" name="Изток" dataCellStyle="Normal 2"/>
    <tableColumn id="5" xr3:uid="{43D3D142-3E6F-4F04-9648-66677FE5A7B9}" name="Запад" dataCellStyle="Normal 2"/>
    <tableColumn id="6" xr3:uid="{66F61CFF-36E4-4C49-9DB1-5B8099E68708}" name="Юг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" dT="2023-10-16T18:38:45.18" personId="{172F9C74-BE30-4FDA-AB5A-948B9EE2A322}" id="{4FA46EFF-347C-4664-B07D-26D94C3CC4E6}">
    <text>От tablSalespersons</text>
  </threadedComment>
  <threadedComment ref="L3" dT="2023-10-16T18:39:25.82" personId="{172F9C74-BE30-4FDA-AB5A-948B9EE2A322}" id="{F08CD83D-37CA-410E-BC44-A8B81A480A6C}">
    <text>От tblSalespersons</text>
  </threadedComment>
  <threadedComment ref="P3" dT="2023-10-16T18:39:57.32" personId="{172F9C74-BE30-4FDA-AB5A-948B9EE2A322}" id="{A519D3AA-617D-4B98-A37D-D671E719E328}">
    <text>От tblTargets според продуктовата група и тримесечие</text>
  </threadedComment>
  <threadedComment ref="Q3" dT="2023-10-16T18:40:10.75" personId="{172F9C74-BE30-4FDA-AB5A-948B9EE2A322}" id="{21D39DD5-EA19-4916-8C6D-38A68F6DC1EE}">
    <text>Приходи/Цел</text>
  </threadedComment>
  <threadedComment ref="R3" dT="2023-10-16T18:40:36.17" personId="{172F9C74-BE30-4FDA-AB5A-948B9EE2A322}" id="{642AF1A5-A13B-4162-A289-875D0757EFFE}">
    <text>Според областта Бонуси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dT="2022-10-12T10:29:52.62" personId="{172F9C74-BE30-4FDA-AB5A-948B9EE2A322}" id="{1FA0EA68-8D2A-458B-A115-89BCD44C33EC}">
    <text>Изведете заглавията на колоните от табл.Sales едно под друго. Използвайте TRANSPOSE</text>
  </threadedComment>
  <threadedComment ref="B5" dT="2022-10-12T10:30:21.55" personId="{172F9C74-BE30-4FDA-AB5A-948B9EE2A322}" id="{9068E553-D2CA-4387-AF16-BA9311257EEF}">
    <text>Изведете данните за номера на продажба от клетка B2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8566-A0A6-4A1C-AEBC-C2269B24DDED}">
  <dimension ref="A1:Q1310"/>
  <sheetViews>
    <sheetView topLeftCell="D1" workbookViewId="0">
      <selection activeCell="E33" sqref="E33"/>
    </sheetView>
  </sheetViews>
  <sheetFormatPr defaultRowHeight="14.25" x14ac:dyDescent="0.45"/>
  <cols>
    <col min="1" max="1" width="18" customWidth="1"/>
    <col min="2" max="2" width="18.59765625" customWidth="1"/>
    <col min="3" max="3" width="19.73046875" customWidth="1"/>
    <col min="4" max="4" width="18.73046875" customWidth="1"/>
    <col min="5" max="5" width="19.73046875" customWidth="1"/>
    <col min="7" max="7" width="9.59765625" customWidth="1"/>
    <col min="8" max="8" width="20.265625" customWidth="1"/>
    <col min="9" max="9" width="15.73046875" bestFit="1" customWidth="1"/>
    <col min="11" max="11" width="19" bestFit="1" customWidth="1"/>
    <col min="12" max="12" width="21.73046875" bestFit="1" customWidth="1"/>
    <col min="13" max="13" width="18.73046875" customWidth="1"/>
    <col min="14" max="14" width="6.3984375" customWidth="1"/>
    <col min="17" max="17" width="12.73046875" bestFit="1" customWidth="1"/>
  </cols>
  <sheetData>
    <row r="1" spans="1:17" x14ac:dyDescent="0.45">
      <c r="A1" t="s">
        <v>92</v>
      </c>
      <c r="K1" t="s">
        <v>93</v>
      </c>
      <c r="O1" t="s">
        <v>94</v>
      </c>
    </row>
    <row r="3" spans="1:17" x14ac:dyDescent="0.4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2</v>
      </c>
      <c r="H3" t="s">
        <v>61</v>
      </c>
      <c r="I3" t="s">
        <v>91</v>
      </c>
      <c r="K3" s="1" t="s">
        <v>58</v>
      </c>
      <c r="L3" s="1" t="s">
        <v>59</v>
      </c>
      <c r="M3" s="1" t="s">
        <v>60</v>
      </c>
      <c r="O3" s="1" t="s">
        <v>41</v>
      </c>
      <c r="P3" s="1" t="s">
        <v>89</v>
      </c>
      <c r="Q3" s="1" t="s">
        <v>90</v>
      </c>
    </row>
    <row r="4" spans="1:17" x14ac:dyDescent="0.45">
      <c r="A4" s="6">
        <v>42682</v>
      </c>
      <c r="B4" s="6">
        <v>42685</v>
      </c>
      <c r="C4" t="s">
        <v>62</v>
      </c>
      <c r="D4">
        <v>76131727</v>
      </c>
      <c r="E4" t="str">
        <f>_xlfn.IFNA(VLOOKUP(tblVOrders[[#This Row],[Код_Потребител]],tblVUsers[],2,FALSE),"Невалиден код!")</f>
        <v>Александър Владинов</v>
      </c>
      <c r="F4" t="str">
        <f>_xlfn.IFNA(VLOOKUP(tblVOrders[[#This Row],[Код_Потребител]],tblVUsers[],3,FALSE),"Невалиден код!")</f>
        <v>Разград</v>
      </c>
      <c r="H4" s="26">
        <v>837</v>
      </c>
      <c r="I4" s="26">
        <f>VLOOKUP(tblVOrders[[#This Row],[Сума на поръчката]],$O$4:$Q$8,3,TRUE)*tblVOrders[[#This Row],[Сума на поръчката]]</f>
        <v>83.7</v>
      </c>
      <c r="K4" s="25">
        <v>12398704</v>
      </c>
      <c r="L4" t="s">
        <v>71</v>
      </c>
      <c r="M4" t="s">
        <v>88</v>
      </c>
      <c r="O4">
        <v>0</v>
      </c>
      <c r="P4">
        <v>199</v>
      </c>
      <c r="Q4" s="5">
        <v>0</v>
      </c>
    </row>
    <row r="5" spans="1:17" x14ac:dyDescent="0.45">
      <c r="A5" s="6">
        <v>42682</v>
      </c>
      <c r="B5" s="6">
        <v>42685</v>
      </c>
      <c r="C5" t="s">
        <v>62</v>
      </c>
      <c r="D5">
        <v>76131727</v>
      </c>
      <c r="E5" t="str">
        <f>_xlfn.IFNA(VLOOKUP(tblVOrders[[#This Row],[Код_Потребител]],tblVUsers[],2,FALSE),"Невалиден код!")</f>
        <v>Александър Владинов</v>
      </c>
      <c r="F5" t="str">
        <f>_xlfn.IFNA(VLOOKUP(tblVOrders[[#This Row],[Код_Потребител]],tblVUsers[],3,FALSE),"Невалиден код!")</f>
        <v>Разград</v>
      </c>
      <c r="H5" s="26">
        <v>606</v>
      </c>
      <c r="I5" s="26">
        <f>VLOOKUP(tblVOrders[[#This Row],[Сума на поръчката]],$O$4:$Q$8,3,TRUE)*tblVOrders[[#This Row],[Сума на поръчката]]</f>
        <v>42.42</v>
      </c>
      <c r="K5" s="25">
        <v>32061534</v>
      </c>
      <c r="L5" t="s">
        <v>78</v>
      </c>
      <c r="M5" t="s">
        <v>77</v>
      </c>
      <c r="O5">
        <f>P4+1</f>
        <v>200</v>
      </c>
      <c r="P5">
        <v>399</v>
      </c>
      <c r="Q5" s="5">
        <v>0.02</v>
      </c>
    </row>
    <row r="6" spans="1:17" x14ac:dyDescent="0.45">
      <c r="A6" s="6">
        <v>42533</v>
      </c>
      <c r="B6" s="6">
        <v>42537</v>
      </c>
      <c r="C6" t="s">
        <v>62</v>
      </c>
      <c r="D6">
        <v>75098528</v>
      </c>
      <c r="E6" t="str">
        <f>_xlfn.IFNA(VLOOKUP(tblVOrders[[#This Row],[Код_Потребител]],tblVUsers[],2,FALSE),"Невалиден код!")</f>
        <v>Георги Илиев</v>
      </c>
      <c r="F6" t="str">
        <f>_xlfn.IFNA(VLOOKUP(tblVOrders[[#This Row],[Код_Потребител]],tblVUsers[],3,FALSE),"Невалиден код!")</f>
        <v>Гърмен</v>
      </c>
      <c r="H6" s="26">
        <v>538</v>
      </c>
      <c r="I6" s="26">
        <f>VLOOKUP(tblVOrders[[#This Row],[Сума на поръчката]],$O$4:$Q$8,3,TRUE)*tblVOrders[[#This Row],[Сума на поръчката]]</f>
        <v>26.900000000000002</v>
      </c>
      <c r="K6" s="25">
        <v>41464474</v>
      </c>
      <c r="L6" t="s">
        <v>76</v>
      </c>
      <c r="M6" t="s">
        <v>77</v>
      </c>
      <c r="O6">
        <f t="shared" ref="O6:O8" si="0">P5+1</f>
        <v>400</v>
      </c>
      <c r="P6">
        <v>599</v>
      </c>
      <c r="Q6" s="5">
        <v>0.05</v>
      </c>
    </row>
    <row r="7" spans="1:17" x14ac:dyDescent="0.45">
      <c r="A7" s="6">
        <v>42288</v>
      </c>
      <c r="B7" s="6">
        <v>42295</v>
      </c>
      <c r="C7" t="s">
        <v>63</v>
      </c>
      <c r="D7">
        <v>12398704</v>
      </c>
      <c r="E7" t="str">
        <f>_xlfn.IFNA(VLOOKUP(tblVOrders[[#This Row],[Код_Потребител]],tblVUsers[],2,FALSE),"Невалиден код!")</f>
        <v>Димитър Захариев</v>
      </c>
      <c r="F7" t="str">
        <f>_xlfn.IFNA(VLOOKUP(tblVOrders[[#This Row],[Код_Потребител]],tblVUsers[],3,FALSE),"Невалиден код!")</f>
        <v>Пловдив</v>
      </c>
      <c r="H7" s="26">
        <v>820</v>
      </c>
      <c r="I7" s="26">
        <f>VLOOKUP(tblVOrders[[#This Row],[Сума на поръчката]],$O$4:$Q$8,3,TRUE)*tblVOrders[[#This Row],[Сума на поръчката]]</f>
        <v>82</v>
      </c>
      <c r="K7" s="25">
        <v>41785853</v>
      </c>
      <c r="L7" t="s">
        <v>84</v>
      </c>
      <c r="M7" t="s">
        <v>77</v>
      </c>
      <c r="O7">
        <f t="shared" si="0"/>
        <v>600</v>
      </c>
      <c r="P7">
        <v>799</v>
      </c>
      <c r="Q7" s="5">
        <v>7.0000000000000007E-2</v>
      </c>
    </row>
    <row r="8" spans="1:17" x14ac:dyDescent="0.45">
      <c r="A8" s="6">
        <v>42288</v>
      </c>
      <c r="B8" s="6">
        <v>42295</v>
      </c>
      <c r="C8" t="s">
        <v>63</v>
      </c>
      <c r="D8">
        <v>12398704</v>
      </c>
      <c r="E8" t="str">
        <f>_xlfn.IFNA(VLOOKUP(tblVOrders[[#This Row],[Код_Потребител]],tblVUsers[],2,FALSE),"Невалиден код!")</f>
        <v>Димитър Захариев</v>
      </c>
      <c r="F8" t="str">
        <f>_xlfn.IFNA(VLOOKUP(tblVOrders[[#This Row],[Код_Потребител]],tblVUsers[],3,FALSE),"Невалиден код!")</f>
        <v>Пловдив</v>
      </c>
      <c r="H8" s="26">
        <v>431</v>
      </c>
      <c r="I8" s="26">
        <f>VLOOKUP(tblVOrders[[#This Row],[Сума на поръчката]],$O$4:$Q$8,3,TRUE)*tblVOrders[[#This Row],[Сума на поръчката]]</f>
        <v>21.55</v>
      </c>
      <c r="K8" s="25">
        <v>43721968</v>
      </c>
      <c r="L8" t="s">
        <v>82</v>
      </c>
      <c r="M8" t="s">
        <v>83</v>
      </c>
      <c r="O8">
        <f t="shared" si="0"/>
        <v>800</v>
      </c>
      <c r="Q8" s="5">
        <v>0.1</v>
      </c>
    </row>
    <row r="9" spans="1:17" x14ac:dyDescent="0.45">
      <c r="A9" s="6">
        <v>41799</v>
      </c>
      <c r="B9" s="6">
        <v>41804</v>
      </c>
      <c r="C9" t="s">
        <v>63</v>
      </c>
      <c r="D9">
        <v>68981112</v>
      </c>
      <c r="E9" t="str">
        <f>_xlfn.IFNA(VLOOKUP(tblVOrders[[#This Row],[Код_Потребител]],tblVUsers[],2,FALSE),"Невалиден код!")</f>
        <v>Ивайло Георгиев</v>
      </c>
      <c r="F9" t="str">
        <f>_xlfn.IFNA(VLOOKUP(tblVOrders[[#This Row],[Код_Потребител]],tblVUsers[],3,FALSE),"Невалиден код!")</f>
        <v>Гърмен</v>
      </c>
      <c r="H9" s="26">
        <v>199</v>
      </c>
      <c r="I9" s="26">
        <f>VLOOKUP(tblVOrders[[#This Row],[Сума на поръчката]],$O$4:$Q$8,3,TRUE)*tblVOrders[[#This Row],[Сума на поръчката]]</f>
        <v>0</v>
      </c>
      <c r="K9" s="25">
        <v>48906422</v>
      </c>
      <c r="L9" t="s">
        <v>86</v>
      </c>
      <c r="M9" t="s">
        <v>87</v>
      </c>
    </row>
    <row r="10" spans="1:17" x14ac:dyDescent="0.45">
      <c r="A10" s="6">
        <v>41799</v>
      </c>
      <c r="B10" s="6">
        <v>41804</v>
      </c>
      <c r="C10" t="s">
        <v>63</v>
      </c>
      <c r="D10">
        <v>68981112</v>
      </c>
      <c r="E10" t="str">
        <f>_xlfn.IFNA(VLOOKUP(tblVOrders[[#This Row],[Код_Потребител]],tblVUsers[],2,FALSE),"Невалиден код!")</f>
        <v>Ивайло Георгиев</v>
      </c>
      <c r="F10" t="str">
        <f>_xlfn.IFNA(VLOOKUP(tblVOrders[[#This Row],[Код_Потребител]],tblVUsers[],3,FALSE),"Невалиден код!")</f>
        <v>Гърмен</v>
      </c>
      <c r="H10" s="26">
        <v>901</v>
      </c>
      <c r="I10" s="26">
        <f>VLOOKUP(tblVOrders[[#This Row],[Сума на поръчката]],$O$4:$Q$8,3,TRUE)*tblVOrders[[#This Row],[Сума на поръчката]]</f>
        <v>90.100000000000009</v>
      </c>
      <c r="K10" s="25">
        <v>52511173</v>
      </c>
      <c r="L10" t="s">
        <v>73</v>
      </c>
      <c r="M10" t="s">
        <v>74</v>
      </c>
    </row>
    <row r="11" spans="1:17" x14ac:dyDescent="0.45">
      <c r="A11" s="6">
        <v>41799</v>
      </c>
      <c r="B11" s="6">
        <v>41804</v>
      </c>
      <c r="C11" t="s">
        <v>63</v>
      </c>
      <c r="D11">
        <v>68981112</v>
      </c>
      <c r="E11" t="str">
        <f>_xlfn.IFNA(VLOOKUP(tblVOrders[[#This Row],[Код_Потребител]],tblVUsers[],2,FALSE),"Невалиден код!")</f>
        <v>Ивайло Георгиев</v>
      </c>
      <c r="F11" t="str">
        <f>_xlfn.IFNA(VLOOKUP(tblVOrders[[#This Row],[Код_Потребител]],tblVUsers[],3,FALSE),"Невалиден код!")</f>
        <v>Гърмен</v>
      </c>
      <c r="H11" s="26">
        <v>825</v>
      </c>
      <c r="I11" s="26">
        <f>VLOOKUP(tblVOrders[[#This Row],[Сума на поръчката]],$O$4:$Q$8,3,TRUE)*tblVOrders[[#This Row],[Сума на поръчката]]</f>
        <v>82.5</v>
      </c>
      <c r="K11" s="25">
        <v>66959207</v>
      </c>
      <c r="L11" t="s">
        <v>79</v>
      </c>
      <c r="M11" t="s">
        <v>80</v>
      </c>
    </row>
    <row r="12" spans="1:17" x14ac:dyDescent="0.45">
      <c r="A12" s="6">
        <v>41799</v>
      </c>
      <c r="B12" s="6">
        <v>41804</v>
      </c>
      <c r="C12" t="s">
        <v>63</v>
      </c>
      <c r="D12">
        <v>68981112</v>
      </c>
      <c r="E12" t="str">
        <f>_xlfn.IFNA(VLOOKUP(tblVOrders[[#This Row],[Код_Потребител]],tblVUsers[],2,FALSE),"Невалиден код!")</f>
        <v>Ивайло Георгиев</v>
      </c>
      <c r="F12" t="str">
        <f>_xlfn.IFNA(VLOOKUP(tblVOrders[[#This Row],[Код_Потребител]],tblVUsers[],3,FALSE),"Невалиден код!")</f>
        <v>Гърмен</v>
      </c>
      <c r="H12" s="26">
        <v>407</v>
      </c>
      <c r="I12" s="26">
        <f>VLOOKUP(tblVOrders[[#This Row],[Сума на поръчката]],$O$4:$Q$8,3,TRUE)*tblVOrders[[#This Row],[Сума на поръчката]]</f>
        <v>20.350000000000001</v>
      </c>
      <c r="K12" s="25">
        <v>68252934</v>
      </c>
      <c r="L12" t="s">
        <v>85</v>
      </c>
      <c r="M12" t="s">
        <v>77</v>
      </c>
    </row>
    <row r="13" spans="1:17" x14ac:dyDescent="0.45">
      <c r="A13" s="6">
        <v>41799</v>
      </c>
      <c r="B13" s="6">
        <v>41804</v>
      </c>
      <c r="C13" t="s">
        <v>63</v>
      </c>
      <c r="D13">
        <v>68981112</v>
      </c>
      <c r="E13" t="str">
        <f>_xlfn.IFNA(VLOOKUP(tblVOrders[[#This Row],[Код_Потребител]],tblVUsers[],2,FALSE),"Невалиден код!")</f>
        <v>Ивайло Георгиев</v>
      </c>
      <c r="F13" t="str">
        <f>_xlfn.IFNA(VLOOKUP(tblVOrders[[#This Row],[Код_Потребител]],tblVUsers[],3,FALSE),"Невалиден код!")</f>
        <v>Гърмен</v>
      </c>
      <c r="H13" s="26">
        <v>902</v>
      </c>
      <c r="I13" s="26">
        <f>VLOOKUP(tblVOrders[[#This Row],[Сума на поръчката]],$O$4:$Q$8,3,TRUE)*tblVOrders[[#This Row],[Сума на поръчката]]</f>
        <v>90.2</v>
      </c>
      <c r="K13" s="25">
        <v>68583177</v>
      </c>
      <c r="L13" t="s">
        <v>81</v>
      </c>
      <c r="M13" t="s">
        <v>69</v>
      </c>
    </row>
    <row r="14" spans="1:17" x14ac:dyDescent="0.45">
      <c r="A14" s="6">
        <v>41799</v>
      </c>
      <c r="B14" s="6">
        <v>41804</v>
      </c>
      <c r="C14" t="s">
        <v>63</v>
      </c>
      <c r="D14">
        <v>68981112</v>
      </c>
      <c r="E14" t="str">
        <f>_xlfn.IFNA(VLOOKUP(tblVOrders[[#This Row],[Код_Потребител]],tblVUsers[],2,FALSE),"Невалиден код!")</f>
        <v>Ивайло Георгиев</v>
      </c>
      <c r="F14" t="str">
        <f>_xlfn.IFNA(VLOOKUP(tblVOrders[[#This Row],[Код_Потребител]],tblVUsers[],3,FALSE),"Невалиден код!")</f>
        <v>Гърмен</v>
      </c>
      <c r="H14" s="26">
        <v>271</v>
      </c>
      <c r="I14" s="26">
        <f>VLOOKUP(tblVOrders[[#This Row],[Сума на поръчката]],$O$4:$Q$8,3,TRUE)*tblVOrders[[#This Row],[Сума на поръчката]]</f>
        <v>5.42</v>
      </c>
      <c r="K14" s="25">
        <v>68981112</v>
      </c>
      <c r="L14" t="s">
        <v>72</v>
      </c>
      <c r="M14" t="s">
        <v>69</v>
      </c>
    </row>
    <row r="15" spans="1:17" x14ac:dyDescent="0.45">
      <c r="A15" s="6">
        <v>41799</v>
      </c>
      <c r="B15" s="6">
        <v>41804</v>
      </c>
      <c r="C15" t="s">
        <v>63</v>
      </c>
      <c r="D15">
        <v>68981112</v>
      </c>
      <c r="E15" t="str">
        <f>_xlfn.IFNA(VLOOKUP(tblVOrders[[#This Row],[Код_Потребител]],tblVUsers[],2,FALSE),"Невалиден код!")</f>
        <v>Ивайло Георгиев</v>
      </c>
      <c r="F15" t="str">
        <f>_xlfn.IFNA(VLOOKUP(tblVOrders[[#This Row],[Код_Потребител]],tblVUsers[],3,FALSE),"Невалиден код!")</f>
        <v>Гърмен</v>
      </c>
      <c r="H15" s="26">
        <v>505</v>
      </c>
      <c r="I15" s="26">
        <f>VLOOKUP(tblVOrders[[#This Row],[Сума на поръчката]],$O$4:$Q$8,3,TRUE)*tblVOrders[[#This Row],[Сума на поръчката]]</f>
        <v>25.25</v>
      </c>
      <c r="K15" s="25">
        <v>75098528</v>
      </c>
      <c r="L15" t="s">
        <v>68</v>
      </c>
      <c r="M15" t="s">
        <v>69</v>
      </c>
    </row>
    <row r="16" spans="1:17" x14ac:dyDescent="0.45">
      <c r="A16" s="6">
        <v>42840</v>
      </c>
      <c r="B16" s="6">
        <v>42845</v>
      </c>
      <c r="C16" t="s">
        <v>63</v>
      </c>
      <c r="D16">
        <v>52511173</v>
      </c>
      <c r="E16" t="str">
        <f>_xlfn.IFNA(VLOOKUP(tblVOrders[[#This Row],[Код_Потребител]],tblVUsers[],2,FALSE),"Невалиден код!")</f>
        <v>Лъчезар Николайчов</v>
      </c>
      <c r="F16" t="str">
        <f>_xlfn.IFNA(VLOOKUP(tblVOrders[[#This Row],[Код_Потребител]],tblVUsers[],3,FALSE),"Невалиден код!")</f>
        <v>Доспат</v>
      </c>
      <c r="H16" s="26">
        <v>819</v>
      </c>
      <c r="I16" s="26">
        <f>VLOOKUP(tblVOrders[[#This Row],[Сума на поръчката]],$O$4:$Q$8,3,TRUE)*tblVOrders[[#This Row],[Сума на поръчката]]</f>
        <v>81.900000000000006</v>
      </c>
      <c r="K16" s="25">
        <v>76131727</v>
      </c>
      <c r="L16" t="s">
        <v>64</v>
      </c>
      <c r="M16" t="s">
        <v>65</v>
      </c>
    </row>
    <row r="17" spans="1:13" x14ac:dyDescent="0.45">
      <c r="A17" s="6">
        <v>42709</v>
      </c>
      <c r="B17" s="6">
        <v>42714</v>
      </c>
      <c r="C17" t="s">
        <v>63</v>
      </c>
      <c r="D17">
        <v>89211406</v>
      </c>
      <c r="E17" t="str">
        <f>_xlfn.IFNA(VLOOKUP(tblVOrders[[#This Row],[Код_Потребител]],tblVUsers[],2,FALSE),"Невалиден код!")</f>
        <v>Милен Асенов</v>
      </c>
      <c r="F17" t="str">
        <f>_xlfn.IFNA(VLOOKUP(tblVOrders[[#This Row],[Код_Потребител]],tblVUsers[],3,FALSE),"Невалиден код!")</f>
        <v>Пловдив</v>
      </c>
      <c r="H17" s="26">
        <v>852</v>
      </c>
      <c r="I17" s="26">
        <f>VLOOKUP(tblVOrders[[#This Row],[Сума на поръчката]],$O$4:$Q$8,3,TRUE)*tblVOrders[[#This Row],[Сума на поръчката]]</f>
        <v>85.2</v>
      </c>
      <c r="K17" s="25">
        <v>89211406</v>
      </c>
      <c r="L17" t="s">
        <v>75</v>
      </c>
      <c r="M17" t="s">
        <v>88</v>
      </c>
    </row>
    <row r="18" spans="1:13" x14ac:dyDescent="0.45">
      <c r="A18" s="6">
        <v>42330</v>
      </c>
      <c r="B18" s="6">
        <v>42334</v>
      </c>
      <c r="C18" t="s">
        <v>63</v>
      </c>
      <c r="D18">
        <v>41464474</v>
      </c>
      <c r="E18" t="str">
        <f>_xlfn.IFNA(VLOOKUP(tblVOrders[[#This Row],[Код_Потребител]],tblVUsers[],2,FALSE),"Невалиден код!")</f>
        <v>Милен Кръстев</v>
      </c>
      <c r="F18" t="str">
        <f>_xlfn.IFNA(VLOOKUP(tblVOrders[[#This Row],[Код_Потребител]],tblVUsers[],3,FALSE),"Невалиден код!")</f>
        <v>Якоруда</v>
      </c>
      <c r="H18" s="26">
        <v>377</v>
      </c>
      <c r="I18" s="26">
        <f>VLOOKUP(tblVOrders[[#This Row],[Сума на поръчката]],$O$4:$Q$8,3,TRUE)*tblVOrders[[#This Row],[Сума на поръчката]]</f>
        <v>7.54</v>
      </c>
      <c r="M18" s="25"/>
    </row>
    <row r="19" spans="1:13" x14ac:dyDescent="0.45">
      <c r="A19" s="6">
        <v>42330</v>
      </c>
      <c r="B19" s="6">
        <v>42334</v>
      </c>
      <c r="C19" t="s">
        <v>63</v>
      </c>
      <c r="D19">
        <v>41464474</v>
      </c>
      <c r="E19" t="str">
        <f>_xlfn.IFNA(VLOOKUP(tblVOrders[[#This Row],[Код_Потребител]],tblVUsers[],2,FALSE),"Невалиден код!")</f>
        <v>Милен Кръстев</v>
      </c>
      <c r="F19" t="str">
        <f>_xlfn.IFNA(VLOOKUP(tblVOrders[[#This Row],[Код_Потребител]],tblVUsers[],3,FALSE),"Невалиден код!")</f>
        <v>Якоруда</v>
      </c>
      <c r="H19" s="26">
        <v>688</v>
      </c>
      <c r="I19" s="26">
        <f>VLOOKUP(tblVOrders[[#This Row],[Сума на поръчката]],$O$4:$Q$8,3,TRUE)*tblVOrders[[#This Row],[Сума на поръчката]]</f>
        <v>48.160000000000004</v>
      </c>
      <c r="L19" t="s">
        <v>95</v>
      </c>
      <c r="M19" s="25"/>
    </row>
    <row r="20" spans="1:13" x14ac:dyDescent="0.45">
      <c r="A20" s="6">
        <v>41954</v>
      </c>
      <c r="B20" s="6">
        <v>41961</v>
      </c>
      <c r="C20" t="s">
        <v>63</v>
      </c>
      <c r="D20">
        <v>32061534</v>
      </c>
      <c r="E20" t="str">
        <f>_xlfn.IFNA(VLOOKUP(tblVOrders[[#This Row],[Код_Потребител]],tblVUsers[],2,FALSE),"Невалиден код!")</f>
        <v>Станислав Ненков</v>
      </c>
      <c r="F20" t="str">
        <f>_xlfn.IFNA(VLOOKUP(tblVOrders[[#This Row],[Код_Потребител]],tblVUsers[],3,FALSE),"Невалиден код!")</f>
        <v>Якоруда</v>
      </c>
      <c r="H20" s="26">
        <v>889</v>
      </c>
      <c r="I20" s="26">
        <f>VLOOKUP(tblVOrders[[#This Row],[Сума на поръчката]],$O$4:$Q$8,3,TRUE)*tblVOrders[[#This Row],[Сума на поръчката]]</f>
        <v>88.9</v>
      </c>
      <c r="M20" s="25"/>
    </row>
    <row r="21" spans="1:13" x14ac:dyDescent="0.45">
      <c r="A21" s="6">
        <v>41772</v>
      </c>
      <c r="B21" s="6">
        <v>41774</v>
      </c>
      <c r="C21" t="s">
        <v>62</v>
      </c>
      <c r="D21">
        <v>66959207</v>
      </c>
      <c r="E21" t="str">
        <f>_xlfn.IFNA(VLOOKUP(tblVOrders[[#This Row],[Код_Потребител]],tblVUsers[],2,FALSE),"Невалиден код!")</f>
        <v>Ангел Иванов</v>
      </c>
      <c r="F21" t="str">
        <f>_xlfn.IFNA(VLOOKUP(tblVOrders[[#This Row],[Код_Потребител]],tblVUsers[],3,FALSE),"Невалиден код!")</f>
        <v>Върбица</v>
      </c>
      <c r="H21" s="26">
        <v>222</v>
      </c>
      <c r="I21" s="26">
        <f>VLOOKUP(tblVOrders[[#This Row],[Сума на поръчката]],$O$4:$Q$8,3,TRUE)*tblVOrders[[#This Row],[Сума на поръчката]]</f>
        <v>4.4400000000000004</v>
      </c>
      <c r="L21" s="1" t="s">
        <v>2</v>
      </c>
      <c r="M21" s="1" t="s">
        <v>60</v>
      </c>
    </row>
    <row r="22" spans="1:13" x14ac:dyDescent="0.45">
      <c r="A22" s="6">
        <v>41878</v>
      </c>
      <c r="B22" s="6">
        <v>41883</v>
      </c>
      <c r="C22" t="s">
        <v>62</v>
      </c>
      <c r="D22">
        <v>68583177</v>
      </c>
      <c r="E22" t="str">
        <f>_xlfn.IFNA(VLOOKUP(tblVOrders[[#This Row],[Код_Потребител]],tblVUsers[],2,FALSE),"Невалиден код!")</f>
        <v>Атанас Бориславов</v>
      </c>
      <c r="F22" t="str">
        <f>_xlfn.IFNA(VLOOKUP(tblVOrders[[#This Row],[Код_Потребител]],tblVUsers[],3,FALSE),"Невалиден код!")</f>
        <v>Гърмен</v>
      </c>
      <c r="H22" s="26">
        <v>808</v>
      </c>
      <c r="I22" s="26">
        <f>VLOOKUP(tblVOrders[[#This Row],[Сума на поръчката]],$O$4:$Q$8,3,TRUE)*tblVOrders[[#This Row],[Сума на поръчката]]</f>
        <v>80.800000000000011</v>
      </c>
      <c r="L22" t="s">
        <v>67</v>
      </c>
      <c r="M22" s="25" t="s">
        <v>88</v>
      </c>
    </row>
    <row r="23" spans="1:13" x14ac:dyDescent="0.45">
      <c r="A23" s="6">
        <v>41878</v>
      </c>
      <c r="B23" s="6">
        <v>41883</v>
      </c>
      <c r="C23" t="s">
        <v>62</v>
      </c>
      <c r="D23">
        <v>68583177</v>
      </c>
      <c r="E23" t="str">
        <f>_xlfn.IFNA(VLOOKUP(tblVOrders[[#This Row],[Код_Потребител]],tblVUsers[],2,FALSE),"Невалиден код!")</f>
        <v>Атанас Бориславов</v>
      </c>
      <c r="F23" t="str">
        <f>_xlfn.IFNA(VLOOKUP(tblVOrders[[#This Row],[Код_Потребител]],tblVUsers[],3,FALSE),"Невалиден код!")</f>
        <v>Гърмен</v>
      </c>
      <c r="H23" s="26">
        <v>209</v>
      </c>
      <c r="I23" s="26">
        <f>VLOOKUP(tblVOrders[[#This Row],[Сума на поръчката]],$O$4:$Q$8,3,TRUE)*tblVOrders[[#This Row],[Сума на поръчката]]</f>
        <v>4.18</v>
      </c>
      <c r="L23" t="s">
        <v>70</v>
      </c>
      <c r="M23" s="25" t="s">
        <v>77</v>
      </c>
    </row>
    <row r="24" spans="1:13" x14ac:dyDescent="0.45">
      <c r="A24" s="6">
        <v>41878</v>
      </c>
      <c r="B24" s="6">
        <v>41883</v>
      </c>
      <c r="C24" t="s">
        <v>62</v>
      </c>
      <c r="D24">
        <v>68583177</v>
      </c>
      <c r="E24" t="str">
        <f>_xlfn.IFNA(VLOOKUP(tblVOrders[[#This Row],[Код_Потребител]],tblVUsers[],2,FALSE),"Невалиден код!")</f>
        <v>Атанас Бориславов</v>
      </c>
      <c r="F24" t="str">
        <f>_xlfn.IFNA(VLOOKUP(tblVOrders[[#This Row],[Код_Потребител]],tblVUsers[],3,FALSE),"Невалиден код!")</f>
        <v>Гърмен</v>
      </c>
      <c r="H24" s="26">
        <v>834</v>
      </c>
      <c r="I24" s="26">
        <f>VLOOKUP(tblVOrders[[#This Row],[Сума на поръчката]],$O$4:$Q$8,3,TRUE)*tblVOrders[[#This Row],[Сума на поръчката]]</f>
        <v>83.4</v>
      </c>
      <c r="L24" t="s">
        <v>70</v>
      </c>
      <c r="M24" s="25" t="s">
        <v>83</v>
      </c>
    </row>
    <row r="25" spans="1:13" x14ac:dyDescent="0.45">
      <c r="A25" s="6">
        <v>42713</v>
      </c>
      <c r="B25" s="6">
        <v>42717</v>
      </c>
      <c r="C25" t="s">
        <v>63</v>
      </c>
      <c r="D25">
        <v>43721968</v>
      </c>
      <c r="E25" t="str">
        <f>_xlfn.IFNA(VLOOKUP(tblVOrders[[#This Row],[Код_Потребител]],tblVUsers[],2,FALSE),"Невалиден код!")</f>
        <v>Георги Сашков</v>
      </c>
      <c r="F25" t="str">
        <f>_xlfn.IFNA(VLOOKUP(tblVOrders[[#This Row],[Код_Потребител]],tblVUsers[],3,FALSE),"Невалиден код!")</f>
        <v>Белица</v>
      </c>
      <c r="H25" s="26">
        <v>506</v>
      </c>
      <c r="I25" s="26">
        <f>VLOOKUP(tblVOrders[[#This Row],[Сума на поръчката]],$O$4:$Q$8,3,TRUE)*tblVOrders[[#This Row],[Сума на поръчката]]</f>
        <v>25.3</v>
      </c>
      <c r="L25" t="s">
        <v>66</v>
      </c>
      <c r="M25" s="25" t="s">
        <v>87</v>
      </c>
    </row>
    <row r="26" spans="1:13" x14ac:dyDescent="0.45">
      <c r="A26" s="6">
        <v>42713</v>
      </c>
      <c r="B26" s="6">
        <v>42717</v>
      </c>
      <c r="C26" t="s">
        <v>63</v>
      </c>
      <c r="D26">
        <v>43721968</v>
      </c>
      <c r="E26" t="str">
        <f>_xlfn.IFNA(VLOOKUP(tblVOrders[[#This Row],[Код_Потребител]],tblVUsers[],2,FALSE),"Невалиден код!")</f>
        <v>Георги Сашков</v>
      </c>
      <c r="F26" t="str">
        <f>_xlfn.IFNA(VLOOKUP(tblVOrders[[#This Row],[Код_Потребител]],tblVUsers[],3,FALSE),"Невалиден код!")</f>
        <v>Белица</v>
      </c>
      <c r="H26" s="26">
        <v>357</v>
      </c>
      <c r="I26" s="26">
        <f>VLOOKUP(tblVOrders[[#This Row],[Сума на поръчката]],$O$4:$Q$8,3,TRUE)*tblVOrders[[#This Row],[Сума на поръчката]]</f>
        <v>7.1400000000000006</v>
      </c>
      <c r="L26" t="s">
        <v>67</v>
      </c>
      <c r="M26" s="25" t="s">
        <v>74</v>
      </c>
    </row>
    <row r="27" spans="1:13" x14ac:dyDescent="0.45">
      <c r="A27" s="6">
        <v>42932</v>
      </c>
      <c r="B27" s="6">
        <v>42934</v>
      </c>
      <c r="C27" t="s">
        <v>62</v>
      </c>
      <c r="D27">
        <v>41785853</v>
      </c>
      <c r="E27" t="str">
        <f>_xlfn.IFNA(VLOOKUP(tblVOrders[[#This Row],[Код_Потребител]],tblVUsers[],2,FALSE),"Невалиден код!")</f>
        <v>Иван Павлов</v>
      </c>
      <c r="F27" t="str">
        <f>_xlfn.IFNA(VLOOKUP(tblVOrders[[#This Row],[Код_Потребител]],tblVUsers[],3,FALSE),"Невалиден код!")</f>
        <v>Якоруда</v>
      </c>
      <c r="H27" s="26">
        <v>441</v>
      </c>
      <c r="I27" s="26">
        <f>VLOOKUP(tblVOrders[[#This Row],[Сума на поръчката]],$O$4:$Q$8,3,TRUE)*tblVOrders[[#This Row],[Сума на поръчката]]</f>
        <v>22.05</v>
      </c>
      <c r="L27" t="s">
        <v>66</v>
      </c>
      <c r="M27" s="25" t="s">
        <v>80</v>
      </c>
    </row>
    <row r="28" spans="1:13" x14ac:dyDescent="0.45">
      <c r="A28" s="6">
        <v>42272</v>
      </c>
      <c r="B28" s="6">
        <v>42277</v>
      </c>
      <c r="C28" t="s">
        <v>63</v>
      </c>
      <c r="D28">
        <v>68252934</v>
      </c>
      <c r="E28" t="str">
        <f>_xlfn.IFNA(VLOOKUP(tblVOrders[[#This Row],[Код_Потребител]],tblVUsers[],2,FALSE),"Невалиден код!")</f>
        <v>Иван Веселинов</v>
      </c>
      <c r="F28" t="str">
        <f>_xlfn.IFNA(VLOOKUP(tblVOrders[[#This Row],[Код_Потребител]],tblVUsers[],3,FALSE),"Невалиден код!")</f>
        <v>Якоруда</v>
      </c>
      <c r="H28" s="26">
        <v>520</v>
      </c>
      <c r="I28" s="26">
        <f>VLOOKUP(tblVOrders[[#This Row],[Сума на поръчката]],$O$4:$Q$8,3,TRUE)*tblVOrders[[#This Row],[Сума на поръчката]]</f>
        <v>26</v>
      </c>
      <c r="L28" t="s">
        <v>70</v>
      </c>
      <c r="M28" s="25" t="s">
        <v>69</v>
      </c>
    </row>
    <row r="29" spans="1:13" x14ac:dyDescent="0.45">
      <c r="A29" s="6">
        <v>42385</v>
      </c>
      <c r="B29" s="6">
        <v>42389</v>
      </c>
      <c r="C29" t="s">
        <v>62</v>
      </c>
      <c r="D29">
        <v>48906422</v>
      </c>
      <c r="E29" t="str">
        <f>_xlfn.IFNA(VLOOKUP(tblVOrders[[#This Row],[Код_Потребител]],tblVUsers[],2,FALSE),"Невалиден код!")</f>
        <v>Иван Бойчов</v>
      </c>
      <c r="F29" t="str">
        <f>_xlfn.IFNA(VLOOKUP(tblVOrders[[#This Row],[Код_Потребител]],tblVUsers[],3,FALSE),"Невалиден код!")</f>
        <v>Иваново</v>
      </c>
      <c r="H29" s="26">
        <v>195</v>
      </c>
      <c r="I29" s="26">
        <f>VLOOKUP(tblVOrders[[#This Row],[Сума на поръчката]],$O$4:$Q$8,3,TRUE)*tblVOrders[[#This Row],[Сума на поръчката]]</f>
        <v>0</v>
      </c>
      <c r="L29" t="s">
        <v>66</v>
      </c>
      <c r="M29" s="25" t="s">
        <v>65</v>
      </c>
    </row>
    <row r="30" spans="1:13" x14ac:dyDescent="0.45">
      <c r="M30" s="25"/>
    </row>
    <row r="31" spans="1:13" x14ac:dyDescent="0.45">
      <c r="M31" s="25"/>
    </row>
    <row r="32" spans="1:13" x14ac:dyDescent="0.45">
      <c r="M32" s="25"/>
    </row>
    <row r="33" spans="13:13" x14ac:dyDescent="0.45">
      <c r="M33" s="25"/>
    </row>
    <row r="34" spans="13:13" x14ac:dyDescent="0.45">
      <c r="M34" s="25"/>
    </row>
    <row r="35" spans="13:13" x14ac:dyDescent="0.45">
      <c r="M35" s="25"/>
    </row>
    <row r="36" spans="13:13" x14ac:dyDescent="0.45">
      <c r="M36" s="25"/>
    </row>
    <row r="37" spans="13:13" x14ac:dyDescent="0.45">
      <c r="M37" s="25"/>
    </row>
    <row r="38" spans="13:13" x14ac:dyDescent="0.45">
      <c r="M38" s="25"/>
    </row>
    <row r="39" spans="13:13" x14ac:dyDescent="0.45">
      <c r="M39" s="25"/>
    </row>
    <row r="40" spans="13:13" x14ac:dyDescent="0.45">
      <c r="M40" s="25"/>
    </row>
    <row r="41" spans="13:13" x14ac:dyDescent="0.45">
      <c r="M41" s="25"/>
    </row>
    <row r="42" spans="13:13" x14ac:dyDescent="0.45">
      <c r="M42" s="25"/>
    </row>
    <row r="43" spans="13:13" x14ac:dyDescent="0.45">
      <c r="M43" s="25"/>
    </row>
    <row r="44" spans="13:13" x14ac:dyDescent="0.45">
      <c r="M44" s="25"/>
    </row>
    <row r="45" spans="13:13" x14ac:dyDescent="0.45">
      <c r="M45" s="25"/>
    </row>
    <row r="46" spans="13:13" x14ac:dyDescent="0.45">
      <c r="M46" s="25"/>
    </row>
    <row r="47" spans="13:13" x14ac:dyDescent="0.45">
      <c r="M47" s="25"/>
    </row>
    <row r="48" spans="13:13" x14ac:dyDescent="0.45">
      <c r="M48" s="25"/>
    </row>
    <row r="49" spans="13:13" x14ac:dyDescent="0.45">
      <c r="M49" s="25"/>
    </row>
    <row r="50" spans="13:13" x14ac:dyDescent="0.45">
      <c r="M50" s="25"/>
    </row>
    <row r="51" spans="13:13" x14ac:dyDescent="0.45">
      <c r="M51" s="25"/>
    </row>
    <row r="52" spans="13:13" x14ac:dyDescent="0.45">
      <c r="M52" s="25"/>
    </row>
    <row r="53" spans="13:13" x14ac:dyDescent="0.45">
      <c r="M53" s="25"/>
    </row>
    <row r="54" spans="13:13" x14ac:dyDescent="0.45">
      <c r="M54" s="25"/>
    </row>
    <row r="55" spans="13:13" x14ac:dyDescent="0.45">
      <c r="M55" s="25"/>
    </row>
    <row r="56" spans="13:13" x14ac:dyDescent="0.45">
      <c r="M56" s="25"/>
    </row>
    <row r="57" spans="13:13" x14ac:dyDescent="0.45">
      <c r="M57" s="25"/>
    </row>
    <row r="58" spans="13:13" x14ac:dyDescent="0.45">
      <c r="M58" s="25"/>
    </row>
    <row r="59" spans="13:13" x14ac:dyDescent="0.45">
      <c r="M59" s="25"/>
    </row>
    <row r="60" spans="13:13" x14ac:dyDescent="0.45">
      <c r="M60" s="25"/>
    </row>
    <row r="61" spans="13:13" x14ac:dyDescent="0.45">
      <c r="M61" s="25"/>
    </row>
    <row r="62" spans="13:13" x14ac:dyDescent="0.45">
      <c r="M62" s="25"/>
    </row>
    <row r="63" spans="13:13" x14ac:dyDescent="0.45">
      <c r="M63" s="25"/>
    </row>
    <row r="64" spans="13:13" x14ac:dyDescent="0.45">
      <c r="M64" s="25"/>
    </row>
    <row r="65" spans="13:13" x14ac:dyDescent="0.45">
      <c r="M65" s="25"/>
    </row>
    <row r="66" spans="13:13" x14ac:dyDescent="0.45">
      <c r="M66" s="25"/>
    </row>
    <row r="67" spans="13:13" x14ac:dyDescent="0.45">
      <c r="M67" s="25"/>
    </row>
    <row r="68" spans="13:13" x14ac:dyDescent="0.45">
      <c r="M68" s="25"/>
    </row>
    <row r="69" spans="13:13" x14ac:dyDescent="0.45">
      <c r="M69" s="25"/>
    </row>
    <row r="70" spans="13:13" x14ac:dyDescent="0.45">
      <c r="M70" s="25"/>
    </row>
    <row r="71" spans="13:13" x14ac:dyDescent="0.45">
      <c r="M71" s="25"/>
    </row>
    <row r="72" spans="13:13" x14ac:dyDescent="0.45">
      <c r="M72" s="25"/>
    </row>
    <row r="73" spans="13:13" x14ac:dyDescent="0.45">
      <c r="M73" s="25"/>
    </row>
    <row r="74" spans="13:13" x14ac:dyDescent="0.45">
      <c r="M74" s="25"/>
    </row>
    <row r="75" spans="13:13" x14ac:dyDescent="0.45">
      <c r="M75" s="25"/>
    </row>
    <row r="76" spans="13:13" x14ac:dyDescent="0.45">
      <c r="M76" s="25"/>
    </row>
    <row r="77" spans="13:13" x14ac:dyDescent="0.45">
      <c r="M77" s="25"/>
    </row>
    <row r="78" spans="13:13" x14ac:dyDescent="0.45">
      <c r="M78" s="25"/>
    </row>
    <row r="79" spans="13:13" x14ac:dyDescent="0.45">
      <c r="M79" s="25"/>
    </row>
    <row r="80" spans="13:13" x14ac:dyDescent="0.45">
      <c r="M80" s="25"/>
    </row>
    <row r="81" spans="13:13" x14ac:dyDescent="0.45">
      <c r="M81" s="25"/>
    </row>
    <row r="82" spans="13:13" x14ac:dyDescent="0.45">
      <c r="M82" s="25"/>
    </row>
    <row r="83" spans="13:13" x14ac:dyDescent="0.45">
      <c r="M83" s="25"/>
    </row>
    <row r="84" spans="13:13" x14ac:dyDescent="0.45">
      <c r="M84" s="25"/>
    </row>
    <row r="85" spans="13:13" x14ac:dyDescent="0.45">
      <c r="M85" s="25"/>
    </row>
    <row r="86" spans="13:13" x14ac:dyDescent="0.45">
      <c r="M86" s="25"/>
    </row>
    <row r="87" spans="13:13" x14ac:dyDescent="0.45">
      <c r="M87" s="25"/>
    </row>
    <row r="88" spans="13:13" x14ac:dyDescent="0.45">
      <c r="M88" s="25"/>
    </row>
    <row r="89" spans="13:13" x14ac:dyDescent="0.45">
      <c r="M89" s="25"/>
    </row>
    <row r="90" spans="13:13" x14ac:dyDescent="0.45">
      <c r="M90" s="25"/>
    </row>
    <row r="91" spans="13:13" x14ac:dyDescent="0.45">
      <c r="M91" s="25"/>
    </row>
    <row r="92" spans="13:13" x14ac:dyDescent="0.45">
      <c r="M92" s="25"/>
    </row>
    <row r="93" spans="13:13" x14ac:dyDescent="0.45">
      <c r="M93" s="25"/>
    </row>
    <row r="94" spans="13:13" x14ac:dyDescent="0.45">
      <c r="M94" s="25"/>
    </row>
    <row r="95" spans="13:13" x14ac:dyDescent="0.45">
      <c r="M95" s="25"/>
    </row>
    <row r="96" spans="13:13" x14ac:dyDescent="0.45">
      <c r="M96" s="25"/>
    </row>
    <row r="97" spans="13:13" x14ac:dyDescent="0.45">
      <c r="M97" s="25"/>
    </row>
    <row r="98" spans="13:13" x14ac:dyDescent="0.45">
      <c r="M98" s="25"/>
    </row>
    <row r="99" spans="13:13" x14ac:dyDescent="0.45">
      <c r="M99" s="25"/>
    </row>
    <row r="100" spans="13:13" x14ac:dyDescent="0.45">
      <c r="M100" s="25"/>
    </row>
    <row r="101" spans="13:13" x14ac:dyDescent="0.45">
      <c r="M101" s="25"/>
    </row>
    <row r="102" spans="13:13" x14ac:dyDescent="0.45">
      <c r="M102" s="25"/>
    </row>
    <row r="103" spans="13:13" x14ac:dyDescent="0.45">
      <c r="M103" s="25"/>
    </row>
    <row r="104" spans="13:13" x14ac:dyDescent="0.45">
      <c r="M104" s="25"/>
    </row>
    <row r="105" spans="13:13" x14ac:dyDescent="0.45">
      <c r="M105" s="25"/>
    </row>
    <row r="106" spans="13:13" x14ac:dyDescent="0.45">
      <c r="M106" s="25"/>
    </row>
    <row r="107" spans="13:13" x14ac:dyDescent="0.45">
      <c r="M107" s="25"/>
    </row>
    <row r="108" spans="13:13" x14ac:dyDescent="0.45">
      <c r="M108" s="25"/>
    </row>
    <row r="109" spans="13:13" x14ac:dyDescent="0.45">
      <c r="M109" s="25"/>
    </row>
    <row r="110" spans="13:13" x14ac:dyDescent="0.45">
      <c r="M110" s="25"/>
    </row>
    <row r="111" spans="13:13" x14ac:dyDescent="0.45">
      <c r="M111" s="25"/>
    </row>
    <row r="112" spans="13:13" x14ac:dyDescent="0.45">
      <c r="M112" s="25"/>
    </row>
    <row r="113" spans="13:13" x14ac:dyDescent="0.45">
      <c r="M113" s="25"/>
    </row>
    <row r="114" spans="13:13" x14ac:dyDescent="0.45">
      <c r="M114" s="25"/>
    </row>
    <row r="115" spans="13:13" x14ac:dyDescent="0.45">
      <c r="M115" s="25"/>
    </row>
    <row r="116" spans="13:13" x14ac:dyDescent="0.45">
      <c r="M116" s="25"/>
    </row>
    <row r="117" spans="13:13" x14ac:dyDescent="0.45">
      <c r="M117" s="25"/>
    </row>
    <row r="118" spans="13:13" x14ac:dyDescent="0.45">
      <c r="M118" s="25"/>
    </row>
    <row r="119" spans="13:13" x14ac:dyDescent="0.45">
      <c r="M119" s="25"/>
    </row>
    <row r="120" spans="13:13" x14ac:dyDescent="0.45">
      <c r="M120" s="25"/>
    </row>
    <row r="121" spans="13:13" x14ac:dyDescent="0.45">
      <c r="M121" s="25"/>
    </row>
    <row r="122" spans="13:13" x14ac:dyDescent="0.45">
      <c r="M122" s="25"/>
    </row>
    <row r="123" spans="13:13" x14ac:dyDescent="0.45">
      <c r="M123" s="25"/>
    </row>
    <row r="124" spans="13:13" x14ac:dyDescent="0.45">
      <c r="M124" s="25"/>
    </row>
    <row r="125" spans="13:13" x14ac:dyDescent="0.45">
      <c r="M125" s="25"/>
    </row>
    <row r="126" spans="13:13" x14ac:dyDescent="0.45">
      <c r="M126" s="25"/>
    </row>
    <row r="127" spans="13:13" x14ac:dyDescent="0.45">
      <c r="M127" s="25"/>
    </row>
    <row r="128" spans="13:13" x14ac:dyDescent="0.45">
      <c r="M128" s="25"/>
    </row>
    <row r="129" spans="13:13" x14ac:dyDescent="0.45">
      <c r="M129" s="25"/>
    </row>
    <row r="130" spans="13:13" x14ac:dyDescent="0.45">
      <c r="M130" s="25"/>
    </row>
    <row r="131" spans="13:13" x14ac:dyDescent="0.45">
      <c r="M131" s="25"/>
    </row>
    <row r="132" spans="13:13" x14ac:dyDescent="0.45">
      <c r="M132" s="25"/>
    </row>
    <row r="133" spans="13:13" x14ac:dyDescent="0.45">
      <c r="M133" s="25"/>
    </row>
    <row r="134" spans="13:13" x14ac:dyDescent="0.45">
      <c r="M134" s="25"/>
    </row>
    <row r="135" spans="13:13" x14ac:dyDescent="0.45">
      <c r="M135" s="25"/>
    </row>
    <row r="136" spans="13:13" x14ac:dyDescent="0.45">
      <c r="M136" s="25"/>
    </row>
    <row r="137" spans="13:13" x14ac:dyDescent="0.45">
      <c r="M137" s="25"/>
    </row>
    <row r="138" spans="13:13" x14ac:dyDescent="0.45">
      <c r="M138" s="25"/>
    </row>
    <row r="139" spans="13:13" x14ac:dyDescent="0.45">
      <c r="M139" s="25"/>
    </row>
    <row r="140" spans="13:13" x14ac:dyDescent="0.45">
      <c r="M140" s="25"/>
    </row>
    <row r="141" spans="13:13" x14ac:dyDescent="0.45">
      <c r="M141" s="25"/>
    </row>
    <row r="142" spans="13:13" x14ac:dyDescent="0.45">
      <c r="M142" s="25"/>
    </row>
    <row r="143" spans="13:13" x14ac:dyDescent="0.45">
      <c r="M143" s="25"/>
    </row>
    <row r="144" spans="13:13" x14ac:dyDescent="0.45">
      <c r="M144" s="25"/>
    </row>
    <row r="145" spans="13:13" x14ac:dyDescent="0.45">
      <c r="M145" s="25"/>
    </row>
    <row r="146" spans="13:13" x14ac:dyDescent="0.45">
      <c r="M146" s="25"/>
    </row>
    <row r="147" spans="13:13" x14ac:dyDescent="0.45">
      <c r="M147" s="25"/>
    </row>
    <row r="148" spans="13:13" x14ac:dyDescent="0.45">
      <c r="M148" s="25"/>
    </row>
    <row r="149" spans="13:13" x14ac:dyDescent="0.45">
      <c r="M149" s="25"/>
    </row>
    <row r="150" spans="13:13" x14ac:dyDescent="0.45">
      <c r="M150" s="25"/>
    </row>
    <row r="151" spans="13:13" x14ac:dyDescent="0.45">
      <c r="M151" s="25"/>
    </row>
    <row r="152" spans="13:13" x14ac:dyDescent="0.45">
      <c r="M152" s="25"/>
    </row>
    <row r="153" spans="13:13" x14ac:dyDescent="0.45">
      <c r="M153" s="25"/>
    </row>
    <row r="154" spans="13:13" x14ac:dyDescent="0.45">
      <c r="M154" s="25"/>
    </row>
    <row r="155" spans="13:13" x14ac:dyDescent="0.45">
      <c r="M155" s="25"/>
    </row>
    <row r="156" spans="13:13" x14ac:dyDescent="0.45">
      <c r="M156" s="25"/>
    </row>
    <row r="157" spans="13:13" x14ac:dyDescent="0.45">
      <c r="M157" s="25"/>
    </row>
    <row r="158" spans="13:13" x14ac:dyDescent="0.45">
      <c r="M158" s="25"/>
    </row>
    <row r="159" spans="13:13" x14ac:dyDescent="0.45">
      <c r="M159" s="25"/>
    </row>
    <row r="160" spans="13:13" x14ac:dyDescent="0.45">
      <c r="M160" s="25"/>
    </row>
    <row r="161" spans="13:13" x14ac:dyDescent="0.45">
      <c r="M161" s="25"/>
    </row>
    <row r="162" spans="13:13" x14ac:dyDescent="0.45">
      <c r="M162" s="25"/>
    </row>
    <row r="163" spans="13:13" x14ac:dyDescent="0.45">
      <c r="M163" s="25"/>
    </row>
    <row r="164" spans="13:13" x14ac:dyDescent="0.45">
      <c r="M164" s="25"/>
    </row>
    <row r="165" spans="13:13" x14ac:dyDescent="0.45">
      <c r="M165" s="25"/>
    </row>
    <row r="166" spans="13:13" x14ac:dyDescent="0.45">
      <c r="M166" s="25"/>
    </row>
    <row r="167" spans="13:13" x14ac:dyDescent="0.45">
      <c r="M167" s="25"/>
    </row>
    <row r="168" spans="13:13" x14ac:dyDescent="0.45">
      <c r="M168" s="25"/>
    </row>
    <row r="169" spans="13:13" x14ac:dyDescent="0.45">
      <c r="M169" s="25"/>
    </row>
    <row r="170" spans="13:13" x14ac:dyDescent="0.45">
      <c r="M170" s="25"/>
    </row>
    <row r="171" spans="13:13" x14ac:dyDescent="0.45">
      <c r="M171" s="25"/>
    </row>
    <row r="172" spans="13:13" x14ac:dyDescent="0.45">
      <c r="M172" s="25"/>
    </row>
    <row r="173" spans="13:13" x14ac:dyDescent="0.45">
      <c r="M173" s="25"/>
    </row>
    <row r="174" spans="13:13" x14ac:dyDescent="0.45">
      <c r="M174" s="25"/>
    </row>
    <row r="175" spans="13:13" x14ac:dyDescent="0.45">
      <c r="M175" s="25"/>
    </row>
    <row r="176" spans="13:13" x14ac:dyDescent="0.45">
      <c r="M176" s="25"/>
    </row>
    <row r="177" spans="13:13" x14ac:dyDescent="0.45">
      <c r="M177" s="25"/>
    </row>
    <row r="178" spans="13:13" x14ac:dyDescent="0.45">
      <c r="M178" s="25"/>
    </row>
    <row r="179" spans="13:13" x14ac:dyDescent="0.45">
      <c r="M179" s="25"/>
    </row>
    <row r="180" spans="13:13" x14ac:dyDescent="0.45">
      <c r="M180" s="25"/>
    </row>
    <row r="181" spans="13:13" x14ac:dyDescent="0.45">
      <c r="M181" s="25"/>
    </row>
    <row r="182" spans="13:13" x14ac:dyDescent="0.45">
      <c r="M182" s="25"/>
    </row>
    <row r="183" spans="13:13" x14ac:dyDescent="0.45">
      <c r="M183" s="25"/>
    </row>
    <row r="184" spans="13:13" x14ac:dyDescent="0.45">
      <c r="M184" s="25"/>
    </row>
    <row r="185" spans="13:13" x14ac:dyDescent="0.45">
      <c r="M185" s="25"/>
    </row>
    <row r="186" spans="13:13" x14ac:dyDescent="0.45">
      <c r="M186" s="25"/>
    </row>
    <row r="187" spans="13:13" x14ac:dyDescent="0.45">
      <c r="M187" s="25"/>
    </row>
    <row r="188" spans="13:13" x14ac:dyDescent="0.45">
      <c r="M188" s="25"/>
    </row>
    <row r="189" spans="13:13" x14ac:dyDescent="0.45">
      <c r="M189" s="25"/>
    </row>
    <row r="190" spans="13:13" x14ac:dyDescent="0.45">
      <c r="M190" s="25"/>
    </row>
    <row r="191" spans="13:13" x14ac:dyDescent="0.45">
      <c r="M191" s="25"/>
    </row>
    <row r="192" spans="13:13" x14ac:dyDescent="0.45">
      <c r="M192" s="25"/>
    </row>
    <row r="193" spans="13:13" x14ac:dyDescent="0.45">
      <c r="M193" s="25"/>
    </row>
    <row r="194" spans="13:13" x14ac:dyDescent="0.45">
      <c r="M194" s="25"/>
    </row>
    <row r="195" spans="13:13" x14ac:dyDescent="0.45">
      <c r="M195" s="25"/>
    </row>
    <row r="196" spans="13:13" x14ac:dyDescent="0.45">
      <c r="M196" s="25"/>
    </row>
    <row r="197" spans="13:13" x14ac:dyDescent="0.45">
      <c r="M197" s="25"/>
    </row>
    <row r="198" spans="13:13" x14ac:dyDescent="0.45">
      <c r="M198" s="25"/>
    </row>
    <row r="199" spans="13:13" x14ac:dyDescent="0.45">
      <c r="M199" s="25"/>
    </row>
    <row r="200" spans="13:13" x14ac:dyDescent="0.45">
      <c r="M200" s="25"/>
    </row>
    <row r="201" spans="13:13" x14ac:dyDescent="0.45">
      <c r="M201" s="25"/>
    </row>
    <row r="202" spans="13:13" x14ac:dyDescent="0.45">
      <c r="M202" s="25"/>
    </row>
    <row r="203" spans="13:13" x14ac:dyDescent="0.45">
      <c r="M203" s="25"/>
    </row>
    <row r="204" spans="13:13" x14ac:dyDescent="0.45">
      <c r="M204" s="25"/>
    </row>
    <row r="205" spans="13:13" x14ac:dyDescent="0.45">
      <c r="M205" s="25"/>
    </row>
    <row r="206" spans="13:13" x14ac:dyDescent="0.45">
      <c r="M206" s="25"/>
    </row>
    <row r="207" spans="13:13" x14ac:dyDescent="0.45">
      <c r="M207" s="25"/>
    </row>
    <row r="208" spans="13:13" x14ac:dyDescent="0.45">
      <c r="M208" s="25"/>
    </row>
    <row r="209" spans="13:13" x14ac:dyDescent="0.45">
      <c r="M209" s="25"/>
    </row>
    <row r="210" spans="13:13" x14ac:dyDescent="0.45">
      <c r="M210" s="25"/>
    </row>
    <row r="211" spans="13:13" x14ac:dyDescent="0.45">
      <c r="M211" s="25"/>
    </row>
    <row r="212" spans="13:13" x14ac:dyDescent="0.45">
      <c r="M212" s="25"/>
    </row>
    <row r="213" spans="13:13" x14ac:dyDescent="0.45">
      <c r="M213" s="25"/>
    </row>
    <row r="214" spans="13:13" x14ac:dyDescent="0.45">
      <c r="M214" s="25"/>
    </row>
    <row r="215" spans="13:13" x14ac:dyDescent="0.45">
      <c r="M215" s="25"/>
    </row>
    <row r="216" spans="13:13" x14ac:dyDescent="0.45">
      <c r="M216" s="25"/>
    </row>
    <row r="217" spans="13:13" x14ac:dyDescent="0.45">
      <c r="M217" s="25"/>
    </row>
    <row r="218" spans="13:13" x14ac:dyDescent="0.45">
      <c r="M218" s="25"/>
    </row>
    <row r="219" spans="13:13" x14ac:dyDescent="0.45">
      <c r="M219" s="25"/>
    </row>
    <row r="220" spans="13:13" x14ac:dyDescent="0.45">
      <c r="M220" s="25"/>
    </row>
    <row r="221" spans="13:13" x14ac:dyDescent="0.45">
      <c r="M221" s="25"/>
    </row>
    <row r="222" spans="13:13" x14ac:dyDescent="0.45">
      <c r="M222" s="25"/>
    </row>
    <row r="223" spans="13:13" x14ac:dyDescent="0.45">
      <c r="M223" s="25"/>
    </row>
    <row r="224" spans="13:13" x14ac:dyDescent="0.45">
      <c r="M224" s="25"/>
    </row>
    <row r="225" spans="13:13" x14ac:dyDescent="0.45">
      <c r="M225" s="25"/>
    </row>
    <row r="226" spans="13:13" x14ac:dyDescent="0.45">
      <c r="M226" s="25"/>
    </row>
    <row r="227" spans="13:13" x14ac:dyDescent="0.45">
      <c r="M227" s="25"/>
    </row>
    <row r="228" spans="13:13" x14ac:dyDescent="0.45">
      <c r="M228" s="25"/>
    </row>
    <row r="229" spans="13:13" x14ac:dyDescent="0.45">
      <c r="M229" s="25"/>
    </row>
    <row r="230" spans="13:13" x14ac:dyDescent="0.45">
      <c r="M230" s="25"/>
    </row>
    <row r="231" spans="13:13" x14ac:dyDescent="0.45">
      <c r="M231" s="25"/>
    </row>
    <row r="232" spans="13:13" x14ac:dyDescent="0.45">
      <c r="M232" s="25"/>
    </row>
    <row r="233" spans="13:13" x14ac:dyDescent="0.45">
      <c r="M233" s="25"/>
    </row>
    <row r="234" spans="13:13" x14ac:dyDescent="0.45">
      <c r="M234" s="25"/>
    </row>
    <row r="235" spans="13:13" x14ac:dyDescent="0.45">
      <c r="M235" s="25"/>
    </row>
    <row r="236" spans="13:13" x14ac:dyDescent="0.45">
      <c r="M236" s="25"/>
    </row>
    <row r="237" spans="13:13" x14ac:dyDescent="0.45">
      <c r="M237" s="25"/>
    </row>
    <row r="238" spans="13:13" x14ac:dyDescent="0.45">
      <c r="M238" s="25"/>
    </row>
    <row r="239" spans="13:13" x14ac:dyDescent="0.45">
      <c r="M239" s="25"/>
    </row>
    <row r="240" spans="13:13" x14ac:dyDescent="0.45">
      <c r="M240" s="25"/>
    </row>
    <row r="241" spans="13:13" x14ac:dyDescent="0.45">
      <c r="M241" s="25"/>
    </row>
    <row r="242" spans="13:13" x14ac:dyDescent="0.45">
      <c r="M242" s="25"/>
    </row>
    <row r="243" spans="13:13" x14ac:dyDescent="0.45">
      <c r="M243" s="25"/>
    </row>
    <row r="244" spans="13:13" x14ac:dyDescent="0.45">
      <c r="M244" s="25"/>
    </row>
    <row r="245" spans="13:13" x14ac:dyDescent="0.45">
      <c r="M245" s="25"/>
    </row>
    <row r="246" spans="13:13" x14ac:dyDescent="0.45">
      <c r="M246" s="25"/>
    </row>
    <row r="247" spans="13:13" x14ac:dyDescent="0.45">
      <c r="M247" s="25"/>
    </row>
    <row r="248" spans="13:13" x14ac:dyDescent="0.45">
      <c r="M248" s="25"/>
    </row>
    <row r="249" spans="13:13" x14ac:dyDescent="0.45">
      <c r="M249" s="25"/>
    </row>
    <row r="250" spans="13:13" x14ac:dyDescent="0.45">
      <c r="M250" s="25"/>
    </row>
    <row r="251" spans="13:13" x14ac:dyDescent="0.45">
      <c r="M251" s="25"/>
    </row>
    <row r="252" spans="13:13" x14ac:dyDescent="0.45">
      <c r="M252" s="25"/>
    </row>
    <row r="253" spans="13:13" x14ac:dyDescent="0.45">
      <c r="M253" s="25"/>
    </row>
    <row r="254" spans="13:13" x14ac:dyDescent="0.45">
      <c r="M254" s="25"/>
    </row>
    <row r="255" spans="13:13" x14ac:dyDescent="0.45">
      <c r="M255" s="25"/>
    </row>
    <row r="256" spans="13:13" x14ac:dyDescent="0.45">
      <c r="M256" s="25"/>
    </row>
    <row r="257" spans="13:13" x14ac:dyDescent="0.45">
      <c r="M257" s="25"/>
    </row>
    <row r="258" spans="13:13" x14ac:dyDescent="0.45">
      <c r="M258" s="25"/>
    </row>
    <row r="259" spans="13:13" x14ac:dyDescent="0.45">
      <c r="M259" s="25"/>
    </row>
    <row r="260" spans="13:13" x14ac:dyDescent="0.45">
      <c r="M260" s="25"/>
    </row>
    <row r="261" spans="13:13" x14ac:dyDescent="0.45">
      <c r="M261" s="25"/>
    </row>
    <row r="262" spans="13:13" x14ac:dyDescent="0.45">
      <c r="M262" s="25"/>
    </row>
    <row r="263" spans="13:13" x14ac:dyDescent="0.45">
      <c r="M263" s="25"/>
    </row>
    <row r="264" spans="13:13" x14ac:dyDescent="0.45">
      <c r="M264" s="25"/>
    </row>
    <row r="265" spans="13:13" x14ac:dyDescent="0.45">
      <c r="M265" s="25"/>
    </row>
    <row r="266" spans="13:13" x14ac:dyDescent="0.45">
      <c r="M266" s="25"/>
    </row>
    <row r="267" spans="13:13" x14ac:dyDescent="0.45">
      <c r="M267" s="25"/>
    </row>
    <row r="268" spans="13:13" x14ac:dyDescent="0.45">
      <c r="M268" s="25"/>
    </row>
    <row r="269" spans="13:13" x14ac:dyDescent="0.45">
      <c r="M269" s="25"/>
    </row>
    <row r="270" spans="13:13" x14ac:dyDescent="0.45">
      <c r="M270" s="25"/>
    </row>
    <row r="271" spans="13:13" x14ac:dyDescent="0.45">
      <c r="M271" s="25"/>
    </row>
    <row r="272" spans="13:13" x14ac:dyDescent="0.45">
      <c r="M272" s="25"/>
    </row>
    <row r="273" spans="13:13" x14ac:dyDescent="0.45">
      <c r="M273" s="25"/>
    </row>
    <row r="274" spans="13:13" x14ac:dyDescent="0.45">
      <c r="M274" s="25"/>
    </row>
    <row r="275" spans="13:13" x14ac:dyDescent="0.45">
      <c r="M275" s="25"/>
    </row>
    <row r="276" spans="13:13" x14ac:dyDescent="0.45">
      <c r="M276" s="25"/>
    </row>
    <row r="277" spans="13:13" x14ac:dyDescent="0.45">
      <c r="M277" s="25"/>
    </row>
    <row r="278" spans="13:13" x14ac:dyDescent="0.45">
      <c r="M278" s="25"/>
    </row>
    <row r="279" spans="13:13" x14ac:dyDescent="0.45">
      <c r="M279" s="25"/>
    </row>
    <row r="280" spans="13:13" x14ac:dyDescent="0.45">
      <c r="M280" s="25"/>
    </row>
    <row r="281" spans="13:13" x14ac:dyDescent="0.45">
      <c r="M281" s="25"/>
    </row>
    <row r="282" spans="13:13" x14ac:dyDescent="0.45">
      <c r="M282" s="25"/>
    </row>
    <row r="283" spans="13:13" x14ac:dyDescent="0.45">
      <c r="M283" s="25"/>
    </row>
    <row r="284" spans="13:13" x14ac:dyDescent="0.45">
      <c r="M284" s="25"/>
    </row>
    <row r="285" spans="13:13" x14ac:dyDescent="0.45">
      <c r="M285" s="25"/>
    </row>
    <row r="286" spans="13:13" x14ac:dyDescent="0.45">
      <c r="M286" s="25"/>
    </row>
    <row r="287" spans="13:13" x14ac:dyDescent="0.45">
      <c r="M287" s="25"/>
    </row>
    <row r="288" spans="13:13" x14ac:dyDescent="0.45">
      <c r="M288" s="25"/>
    </row>
    <row r="289" spans="13:13" x14ac:dyDescent="0.45">
      <c r="M289" s="25"/>
    </row>
    <row r="290" spans="13:13" x14ac:dyDescent="0.45">
      <c r="M290" s="25"/>
    </row>
    <row r="291" spans="13:13" x14ac:dyDescent="0.45">
      <c r="M291" s="25"/>
    </row>
    <row r="292" spans="13:13" x14ac:dyDescent="0.45">
      <c r="M292" s="25"/>
    </row>
    <row r="293" spans="13:13" x14ac:dyDescent="0.45">
      <c r="M293" s="25"/>
    </row>
    <row r="294" spans="13:13" x14ac:dyDescent="0.45">
      <c r="M294" s="25"/>
    </row>
    <row r="295" spans="13:13" x14ac:dyDescent="0.45">
      <c r="M295" s="25"/>
    </row>
    <row r="296" spans="13:13" x14ac:dyDescent="0.45">
      <c r="M296" s="25"/>
    </row>
    <row r="297" spans="13:13" x14ac:dyDescent="0.45">
      <c r="M297" s="25"/>
    </row>
    <row r="298" spans="13:13" x14ac:dyDescent="0.45">
      <c r="M298" s="25"/>
    </row>
    <row r="299" spans="13:13" x14ac:dyDescent="0.45">
      <c r="M299" s="25"/>
    </row>
    <row r="300" spans="13:13" x14ac:dyDescent="0.45">
      <c r="M300" s="25"/>
    </row>
    <row r="301" spans="13:13" x14ac:dyDescent="0.45">
      <c r="M301" s="25"/>
    </row>
    <row r="302" spans="13:13" x14ac:dyDescent="0.45">
      <c r="M302" s="25"/>
    </row>
    <row r="303" spans="13:13" x14ac:dyDescent="0.45">
      <c r="M303" s="25"/>
    </row>
    <row r="304" spans="13:13" x14ac:dyDescent="0.45">
      <c r="M304" s="25"/>
    </row>
    <row r="305" spans="13:13" x14ac:dyDescent="0.45">
      <c r="M305" s="25"/>
    </row>
    <row r="306" spans="13:13" x14ac:dyDescent="0.45">
      <c r="M306" s="25"/>
    </row>
    <row r="307" spans="13:13" x14ac:dyDescent="0.45">
      <c r="M307" s="25"/>
    </row>
    <row r="308" spans="13:13" x14ac:dyDescent="0.45">
      <c r="M308" s="25"/>
    </row>
    <row r="309" spans="13:13" x14ac:dyDescent="0.45">
      <c r="M309" s="25"/>
    </row>
    <row r="310" spans="13:13" x14ac:dyDescent="0.45">
      <c r="M310" s="25"/>
    </row>
    <row r="311" spans="13:13" x14ac:dyDescent="0.45">
      <c r="M311" s="25"/>
    </row>
    <row r="312" spans="13:13" x14ac:dyDescent="0.45">
      <c r="M312" s="25"/>
    </row>
    <row r="313" spans="13:13" x14ac:dyDescent="0.45">
      <c r="M313" s="25"/>
    </row>
    <row r="314" spans="13:13" x14ac:dyDescent="0.45">
      <c r="M314" s="25"/>
    </row>
    <row r="315" spans="13:13" x14ac:dyDescent="0.45">
      <c r="M315" s="25"/>
    </row>
    <row r="316" spans="13:13" x14ac:dyDescent="0.45">
      <c r="M316" s="25"/>
    </row>
    <row r="317" spans="13:13" x14ac:dyDescent="0.45">
      <c r="M317" s="25"/>
    </row>
    <row r="318" spans="13:13" x14ac:dyDescent="0.45">
      <c r="M318" s="25"/>
    </row>
    <row r="319" spans="13:13" x14ac:dyDescent="0.45">
      <c r="M319" s="25"/>
    </row>
    <row r="320" spans="13:13" x14ac:dyDescent="0.45">
      <c r="M320" s="25"/>
    </row>
    <row r="321" spans="13:13" x14ac:dyDescent="0.45">
      <c r="M321" s="25"/>
    </row>
    <row r="322" spans="13:13" x14ac:dyDescent="0.45">
      <c r="M322" s="25"/>
    </row>
    <row r="323" spans="13:13" x14ac:dyDescent="0.45">
      <c r="M323" s="25"/>
    </row>
    <row r="324" spans="13:13" x14ac:dyDescent="0.45">
      <c r="M324" s="25"/>
    </row>
    <row r="325" spans="13:13" x14ac:dyDescent="0.45">
      <c r="M325" s="25"/>
    </row>
    <row r="326" spans="13:13" x14ac:dyDescent="0.45">
      <c r="M326" s="25"/>
    </row>
    <row r="327" spans="13:13" x14ac:dyDescent="0.45">
      <c r="M327" s="25"/>
    </row>
    <row r="328" spans="13:13" x14ac:dyDescent="0.45">
      <c r="M328" s="25"/>
    </row>
    <row r="329" spans="13:13" x14ac:dyDescent="0.45">
      <c r="M329" s="25"/>
    </row>
    <row r="330" spans="13:13" x14ac:dyDescent="0.45">
      <c r="M330" s="25"/>
    </row>
    <row r="331" spans="13:13" x14ac:dyDescent="0.45">
      <c r="M331" s="25"/>
    </row>
    <row r="332" spans="13:13" x14ac:dyDescent="0.45">
      <c r="M332" s="25"/>
    </row>
    <row r="333" spans="13:13" x14ac:dyDescent="0.45">
      <c r="M333" s="25"/>
    </row>
    <row r="334" spans="13:13" x14ac:dyDescent="0.45">
      <c r="M334" s="25"/>
    </row>
    <row r="335" spans="13:13" x14ac:dyDescent="0.45">
      <c r="M335" s="25"/>
    </row>
    <row r="336" spans="13:13" x14ac:dyDescent="0.45">
      <c r="M336" s="25"/>
    </row>
    <row r="337" spans="13:13" x14ac:dyDescent="0.45">
      <c r="M337" s="25"/>
    </row>
    <row r="338" spans="13:13" x14ac:dyDescent="0.45">
      <c r="M338" s="25"/>
    </row>
    <row r="339" spans="13:13" x14ac:dyDescent="0.45">
      <c r="M339" s="25"/>
    </row>
    <row r="340" spans="13:13" x14ac:dyDescent="0.45">
      <c r="M340" s="25"/>
    </row>
    <row r="341" spans="13:13" x14ac:dyDescent="0.45">
      <c r="M341" s="25"/>
    </row>
    <row r="342" spans="13:13" x14ac:dyDescent="0.45">
      <c r="M342" s="25"/>
    </row>
    <row r="343" spans="13:13" x14ac:dyDescent="0.45">
      <c r="M343" s="25"/>
    </row>
    <row r="344" spans="13:13" x14ac:dyDescent="0.45">
      <c r="M344" s="25"/>
    </row>
    <row r="345" spans="13:13" x14ac:dyDescent="0.45">
      <c r="M345" s="25"/>
    </row>
    <row r="346" spans="13:13" x14ac:dyDescent="0.45">
      <c r="M346" s="25"/>
    </row>
    <row r="347" spans="13:13" x14ac:dyDescent="0.45">
      <c r="M347" s="25"/>
    </row>
    <row r="348" spans="13:13" x14ac:dyDescent="0.45">
      <c r="M348" s="25"/>
    </row>
    <row r="349" spans="13:13" x14ac:dyDescent="0.45">
      <c r="M349" s="25"/>
    </row>
    <row r="350" spans="13:13" x14ac:dyDescent="0.45">
      <c r="M350" s="25"/>
    </row>
    <row r="351" spans="13:13" x14ac:dyDescent="0.45">
      <c r="M351" s="25"/>
    </row>
    <row r="352" spans="13:13" x14ac:dyDescent="0.45">
      <c r="M352" s="25"/>
    </row>
    <row r="353" spans="13:13" x14ac:dyDescent="0.45">
      <c r="M353" s="25"/>
    </row>
    <row r="354" spans="13:13" x14ac:dyDescent="0.45">
      <c r="M354" s="25"/>
    </row>
    <row r="355" spans="13:13" x14ac:dyDescent="0.45">
      <c r="M355" s="25"/>
    </row>
    <row r="356" spans="13:13" x14ac:dyDescent="0.45">
      <c r="M356" s="25"/>
    </row>
    <row r="357" spans="13:13" x14ac:dyDescent="0.45">
      <c r="M357" s="25"/>
    </row>
    <row r="358" spans="13:13" x14ac:dyDescent="0.45">
      <c r="M358" s="25"/>
    </row>
    <row r="359" spans="13:13" x14ac:dyDescent="0.45">
      <c r="M359" s="25"/>
    </row>
    <row r="360" spans="13:13" x14ac:dyDescent="0.45">
      <c r="M360" s="25"/>
    </row>
    <row r="361" spans="13:13" x14ac:dyDescent="0.45">
      <c r="M361" s="25"/>
    </row>
    <row r="362" spans="13:13" x14ac:dyDescent="0.45">
      <c r="M362" s="25"/>
    </row>
    <row r="363" spans="13:13" x14ac:dyDescent="0.45">
      <c r="M363" s="25"/>
    </row>
    <row r="364" spans="13:13" x14ac:dyDescent="0.45">
      <c r="M364" s="25"/>
    </row>
    <row r="365" spans="13:13" x14ac:dyDescent="0.45">
      <c r="M365" s="25"/>
    </row>
    <row r="366" spans="13:13" x14ac:dyDescent="0.45">
      <c r="M366" s="25"/>
    </row>
    <row r="367" spans="13:13" x14ac:dyDescent="0.45">
      <c r="M367" s="25"/>
    </row>
    <row r="368" spans="13:13" x14ac:dyDescent="0.45">
      <c r="M368" s="25"/>
    </row>
    <row r="369" spans="13:13" x14ac:dyDescent="0.45">
      <c r="M369" s="25"/>
    </row>
    <row r="370" spans="13:13" x14ac:dyDescent="0.45">
      <c r="M370" s="25"/>
    </row>
    <row r="371" spans="13:13" x14ac:dyDescent="0.45">
      <c r="M371" s="25"/>
    </row>
    <row r="372" spans="13:13" x14ac:dyDescent="0.45">
      <c r="M372" s="25"/>
    </row>
    <row r="373" spans="13:13" x14ac:dyDescent="0.45">
      <c r="M373" s="25"/>
    </row>
    <row r="374" spans="13:13" x14ac:dyDescent="0.45">
      <c r="M374" s="25"/>
    </row>
    <row r="375" spans="13:13" x14ac:dyDescent="0.45">
      <c r="M375" s="25"/>
    </row>
    <row r="376" spans="13:13" x14ac:dyDescent="0.45">
      <c r="M376" s="25"/>
    </row>
    <row r="377" spans="13:13" x14ac:dyDescent="0.45">
      <c r="M377" s="25"/>
    </row>
    <row r="378" spans="13:13" x14ac:dyDescent="0.45">
      <c r="M378" s="25"/>
    </row>
    <row r="379" spans="13:13" x14ac:dyDescent="0.45">
      <c r="M379" s="25"/>
    </row>
    <row r="380" spans="13:13" x14ac:dyDescent="0.45">
      <c r="M380" s="25"/>
    </row>
    <row r="381" spans="13:13" x14ac:dyDescent="0.45">
      <c r="M381" s="25"/>
    </row>
    <row r="382" spans="13:13" x14ac:dyDescent="0.45">
      <c r="M382" s="25"/>
    </row>
    <row r="383" spans="13:13" x14ac:dyDescent="0.45">
      <c r="M383" s="25"/>
    </row>
    <row r="384" spans="13:13" x14ac:dyDescent="0.45">
      <c r="M384" s="25"/>
    </row>
    <row r="385" spans="13:13" x14ac:dyDescent="0.45">
      <c r="M385" s="25"/>
    </row>
    <row r="386" spans="13:13" x14ac:dyDescent="0.45">
      <c r="M386" s="25"/>
    </row>
    <row r="387" spans="13:13" x14ac:dyDescent="0.45">
      <c r="M387" s="25"/>
    </row>
    <row r="388" spans="13:13" x14ac:dyDescent="0.45">
      <c r="M388" s="25"/>
    </row>
    <row r="389" spans="13:13" x14ac:dyDescent="0.45">
      <c r="M389" s="25"/>
    </row>
    <row r="390" spans="13:13" x14ac:dyDescent="0.45">
      <c r="M390" s="25"/>
    </row>
    <row r="391" spans="13:13" x14ac:dyDescent="0.45">
      <c r="M391" s="25"/>
    </row>
    <row r="392" spans="13:13" x14ac:dyDescent="0.45">
      <c r="M392" s="25"/>
    </row>
    <row r="393" spans="13:13" x14ac:dyDescent="0.45">
      <c r="M393" s="25"/>
    </row>
    <row r="394" spans="13:13" x14ac:dyDescent="0.45">
      <c r="M394" s="25"/>
    </row>
    <row r="395" spans="13:13" x14ac:dyDescent="0.45">
      <c r="M395" s="25"/>
    </row>
    <row r="396" spans="13:13" x14ac:dyDescent="0.45">
      <c r="M396" s="25"/>
    </row>
    <row r="397" spans="13:13" x14ac:dyDescent="0.45">
      <c r="M397" s="25"/>
    </row>
    <row r="398" spans="13:13" x14ac:dyDescent="0.45">
      <c r="M398" s="25"/>
    </row>
    <row r="399" spans="13:13" x14ac:dyDescent="0.45">
      <c r="M399" s="25"/>
    </row>
    <row r="400" spans="13:13" x14ac:dyDescent="0.45">
      <c r="M400" s="25"/>
    </row>
    <row r="401" spans="13:13" x14ac:dyDescent="0.45">
      <c r="M401" s="25"/>
    </row>
    <row r="402" spans="13:13" x14ac:dyDescent="0.45">
      <c r="M402" s="25"/>
    </row>
    <row r="403" spans="13:13" x14ac:dyDescent="0.45">
      <c r="M403" s="25"/>
    </row>
    <row r="404" spans="13:13" x14ac:dyDescent="0.45">
      <c r="M404" s="25"/>
    </row>
    <row r="405" spans="13:13" x14ac:dyDescent="0.45">
      <c r="M405" s="25"/>
    </row>
    <row r="406" spans="13:13" x14ac:dyDescent="0.45">
      <c r="M406" s="25"/>
    </row>
    <row r="407" spans="13:13" x14ac:dyDescent="0.45">
      <c r="M407" s="25"/>
    </row>
    <row r="408" spans="13:13" x14ac:dyDescent="0.45">
      <c r="M408" s="25"/>
    </row>
    <row r="409" spans="13:13" x14ac:dyDescent="0.45">
      <c r="M409" s="25"/>
    </row>
    <row r="410" spans="13:13" x14ac:dyDescent="0.45">
      <c r="M410" s="25"/>
    </row>
    <row r="411" spans="13:13" x14ac:dyDescent="0.45">
      <c r="M411" s="25"/>
    </row>
    <row r="412" spans="13:13" x14ac:dyDescent="0.45">
      <c r="M412" s="25"/>
    </row>
    <row r="413" spans="13:13" x14ac:dyDescent="0.45">
      <c r="M413" s="25"/>
    </row>
    <row r="414" spans="13:13" x14ac:dyDescent="0.45">
      <c r="M414" s="25"/>
    </row>
    <row r="415" spans="13:13" x14ac:dyDescent="0.45">
      <c r="M415" s="25"/>
    </row>
    <row r="416" spans="13:13" x14ac:dyDescent="0.45">
      <c r="M416" s="25"/>
    </row>
    <row r="417" spans="13:13" x14ac:dyDescent="0.45">
      <c r="M417" s="25"/>
    </row>
    <row r="418" spans="13:13" x14ac:dyDescent="0.45">
      <c r="M418" s="25"/>
    </row>
    <row r="419" spans="13:13" x14ac:dyDescent="0.45">
      <c r="M419" s="25"/>
    </row>
    <row r="420" spans="13:13" x14ac:dyDescent="0.45">
      <c r="M420" s="25"/>
    </row>
    <row r="421" spans="13:13" x14ac:dyDescent="0.45">
      <c r="M421" s="25"/>
    </row>
    <row r="422" spans="13:13" x14ac:dyDescent="0.45">
      <c r="M422" s="25"/>
    </row>
    <row r="423" spans="13:13" x14ac:dyDescent="0.45">
      <c r="M423" s="25"/>
    </row>
    <row r="424" spans="13:13" x14ac:dyDescent="0.45">
      <c r="M424" s="25"/>
    </row>
    <row r="425" spans="13:13" x14ac:dyDescent="0.45">
      <c r="M425" s="25"/>
    </row>
    <row r="426" spans="13:13" x14ac:dyDescent="0.45">
      <c r="M426" s="25"/>
    </row>
    <row r="427" spans="13:13" x14ac:dyDescent="0.45">
      <c r="M427" s="25"/>
    </row>
    <row r="428" spans="13:13" x14ac:dyDescent="0.45">
      <c r="M428" s="25"/>
    </row>
    <row r="429" spans="13:13" x14ac:dyDescent="0.45">
      <c r="M429" s="25"/>
    </row>
    <row r="430" spans="13:13" x14ac:dyDescent="0.45">
      <c r="M430" s="25"/>
    </row>
    <row r="431" spans="13:13" x14ac:dyDescent="0.45">
      <c r="M431" s="25"/>
    </row>
    <row r="432" spans="13:13" x14ac:dyDescent="0.45">
      <c r="M432" s="25"/>
    </row>
    <row r="433" spans="13:13" x14ac:dyDescent="0.45">
      <c r="M433" s="25"/>
    </row>
    <row r="434" spans="13:13" x14ac:dyDescent="0.45">
      <c r="M434" s="25"/>
    </row>
    <row r="435" spans="13:13" x14ac:dyDescent="0.45">
      <c r="M435" s="25"/>
    </row>
    <row r="436" spans="13:13" x14ac:dyDescent="0.45">
      <c r="M436" s="25"/>
    </row>
    <row r="437" spans="13:13" x14ac:dyDescent="0.45">
      <c r="M437" s="25"/>
    </row>
    <row r="438" spans="13:13" x14ac:dyDescent="0.45">
      <c r="M438" s="25"/>
    </row>
    <row r="439" spans="13:13" x14ac:dyDescent="0.45">
      <c r="M439" s="25"/>
    </row>
    <row r="440" spans="13:13" x14ac:dyDescent="0.45">
      <c r="M440" s="25"/>
    </row>
    <row r="441" spans="13:13" x14ac:dyDescent="0.45">
      <c r="M441" s="25"/>
    </row>
    <row r="442" spans="13:13" x14ac:dyDescent="0.45">
      <c r="M442" s="25"/>
    </row>
    <row r="443" spans="13:13" x14ac:dyDescent="0.45">
      <c r="M443" s="25"/>
    </row>
    <row r="444" spans="13:13" x14ac:dyDescent="0.45">
      <c r="M444" s="25"/>
    </row>
    <row r="445" spans="13:13" x14ac:dyDescent="0.45">
      <c r="M445" s="25"/>
    </row>
    <row r="446" spans="13:13" x14ac:dyDescent="0.45">
      <c r="M446" s="25"/>
    </row>
    <row r="447" spans="13:13" x14ac:dyDescent="0.45">
      <c r="M447" s="25"/>
    </row>
    <row r="448" spans="13:13" x14ac:dyDescent="0.45">
      <c r="M448" s="25"/>
    </row>
    <row r="449" spans="13:13" x14ac:dyDescent="0.45">
      <c r="M449" s="25"/>
    </row>
    <row r="450" spans="13:13" x14ac:dyDescent="0.45">
      <c r="M450" s="25"/>
    </row>
    <row r="451" spans="13:13" x14ac:dyDescent="0.45">
      <c r="M451" s="25"/>
    </row>
    <row r="452" spans="13:13" x14ac:dyDescent="0.45">
      <c r="M452" s="25"/>
    </row>
    <row r="453" spans="13:13" x14ac:dyDescent="0.45">
      <c r="M453" s="25"/>
    </row>
    <row r="454" spans="13:13" x14ac:dyDescent="0.45">
      <c r="M454" s="25"/>
    </row>
    <row r="455" spans="13:13" x14ac:dyDescent="0.45">
      <c r="M455" s="25"/>
    </row>
    <row r="456" spans="13:13" x14ac:dyDescent="0.45">
      <c r="M456" s="25"/>
    </row>
    <row r="457" spans="13:13" x14ac:dyDescent="0.45">
      <c r="M457" s="25"/>
    </row>
    <row r="458" spans="13:13" x14ac:dyDescent="0.45">
      <c r="M458" s="25"/>
    </row>
    <row r="459" spans="13:13" x14ac:dyDescent="0.45">
      <c r="M459" s="25"/>
    </row>
    <row r="460" spans="13:13" x14ac:dyDescent="0.45">
      <c r="M460" s="25"/>
    </row>
    <row r="461" spans="13:13" x14ac:dyDescent="0.45">
      <c r="M461" s="25"/>
    </row>
    <row r="462" spans="13:13" x14ac:dyDescent="0.45">
      <c r="M462" s="25"/>
    </row>
    <row r="463" spans="13:13" x14ac:dyDescent="0.45">
      <c r="M463" s="25"/>
    </row>
    <row r="464" spans="13:13" x14ac:dyDescent="0.45">
      <c r="M464" s="25"/>
    </row>
    <row r="465" spans="13:13" x14ac:dyDescent="0.45">
      <c r="M465" s="25"/>
    </row>
    <row r="466" spans="13:13" x14ac:dyDescent="0.45">
      <c r="M466" s="25"/>
    </row>
    <row r="467" spans="13:13" x14ac:dyDescent="0.45">
      <c r="M467" s="25"/>
    </row>
    <row r="468" spans="13:13" x14ac:dyDescent="0.45">
      <c r="M468" s="25"/>
    </row>
    <row r="469" spans="13:13" x14ac:dyDescent="0.45">
      <c r="M469" s="25"/>
    </row>
    <row r="470" spans="13:13" x14ac:dyDescent="0.45">
      <c r="M470" s="25"/>
    </row>
    <row r="471" spans="13:13" x14ac:dyDescent="0.45">
      <c r="M471" s="25"/>
    </row>
    <row r="472" spans="13:13" x14ac:dyDescent="0.45">
      <c r="M472" s="25"/>
    </row>
    <row r="473" spans="13:13" x14ac:dyDescent="0.45">
      <c r="M473" s="25"/>
    </row>
    <row r="474" spans="13:13" x14ac:dyDescent="0.45">
      <c r="M474" s="25"/>
    </row>
    <row r="475" spans="13:13" x14ac:dyDescent="0.45">
      <c r="M475" s="25"/>
    </row>
    <row r="476" spans="13:13" x14ac:dyDescent="0.45">
      <c r="M476" s="25"/>
    </row>
    <row r="477" spans="13:13" x14ac:dyDescent="0.45">
      <c r="M477" s="25"/>
    </row>
    <row r="478" spans="13:13" x14ac:dyDescent="0.45">
      <c r="M478" s="25"/>
    </row>
    <row r="479" spans="13:13" x14ac:dyDescent="0.45">
      <c r="M479" s="25"/>
    </row>
    <row r="480" spans="13:13" x14ac:dyDescent="0.45">
      <c r="M480" s="25"/>
    </row>
    <row r="481" spans="13:13" x14ac:dyDescent="0.45">
      <c r="M481" s="25"/>
    </row>
    <row r="482" spans="13:13" x14ac:dyDescent="0.45">
      <c r="M482" s="25"/>
    </row>
    <row r="483" spans="13:13" x14ac:dyDescent="0.45">
      <c r="M483" s="25"/>
    </row>
    <row r="484" spans="13:13" x14ac:dyDescent="0.45">
      <c r="M484" s="25"/>
    </row>
    <row r="485" spans="13:13" x14ac:dyDescent="0.45">
      <c r="M485" s="25"/>
    </row>
    <row r="486" spans="13:13" x14ac:dyDescent="0.45">
      <c r="M486" s="25"/>
    </row>
    <row r="487" spans="13:13" x14ac:dyDescent="0.45">
      <c r="M487" s="25"/>
    </row>
    <row r="488" spans="13:13" x14ac:dyDescent="0.45">
      <c r="M488" s="25"/>
    </row>
    <row r="489" spans="13:13" x14ac:dyDescent="0.45">
      <c r="M489" s="25"/>
    </row>
    <row r="490" spans="13:13" x14ac:dyDescent="0.45">
      <c r="M490" s="25"/>
    </row>
    <row r="491" spans="13:13" x14ac:dyDescent="0.45">
      <c r="M491" s="25"/>
    </row>
    <row r="492" spans="13:13" x14ac:dyDescent="0.45">
      <c r="M492" s="25"/>
    </row>
    <row r="493" spans="13:13" x14ac:dyDescent="0.45">
      <c r="M493" s="25"/>
    </row>
    <row r="494" spans="13:13" x14ac:dyDescent="0.45">
      <c r="M494" s="25"/>
    </row>
    <row r="495" spans="13:13" x14ac:dyDescent="0.45">
      <c r="M495" s="25"/>
    </row>
    <row r="496" spans="13:13" x14ac:dyDescent="0.45">
      <c r="M496" s="25"/>
    </row>
    <row r="497" spans="13:13" x14ac:dyDescent="0.45">
      <c r="M497" s="25"/>
    </row>
    <row r="498" spans="13:13" x14ac:dyDescent="0.45">
      <c r="M498" s="25"/>
    </row>
    <row r="499" spans="13:13" x14ac:dyDescent="0.45">
      <c r="M499" s="25"/>
    </row>
    <row r="500" spans="13:13" x14ac:dyDescent="0.45">
      <c r="M500" s="25"/>
    </row>
    <row r="501" spans="13:13" x14ac:dyDescent="0.45">
      <c r="M501" s="25"/>
    </row>
    <row r="502" spans="13:13" x14ac:dyDescent="0.45">
      <c r="M502" s="25"/>
    </row>
    <row r="503" spans="13:13" x14ac:dyDescent="0.45">
      <c r="M503" s="25"/>
    </row>
    <row r="504" spans="13:13" x14ac:dyDescent="0.45">
      <c r="M504" s="25"/>
    </row>
    <row r="505" spans="13:13" x14ac:dyDescent="0.45">
      <c r="M505" s="25"/>
    </row>
    <row r="506" spans="13:13" x14ac:dyDescent="0.45">
      <c r="M506" s="25"/>
    </row>
    <row r="507" spans="13:13" x14ac:dyDescent="0.45">
      <c r="M507" s="25"/>
    </row>
    <row r="508" spans="13:13" x14ac:dyDescent="0.45">
      <c r="M508" s="25"/>
    </row>
    <row r="509" spans="13:13" x14ac:dyDescent="0.45">
      <c r="M509" s="25"/>
    </row>
    <row r="510" spans="13:13" x14ac:dyDescent="0.45">
      <c r="M510" s="25"/>
    </row>
    <row r="511" spans="13:13" x14ac:dyDescent="0.45">
      <c r="M511" s="25"/>
    </row>
    <row r="512" spans="13:13" x14ac:dyDescent="0.45">
      <c r="M512" s="25"/>
    </row>
    <row r="513" spans="13:13" x14ac:dyDescent="0.45">
      <c r="M513" s="25"/>
    </row>
    <row r="514" spans="13:13" x14ac:dyDescent="0.45">
      <c r="M514" s="25"/>
    </row>
    <row r="515" spans="13:13" x14ac:dyDescent="0.45">
      <c r="M515" s="25"/>
    </row>
    <row r="516" spans="13:13" x14ac:dyDescent="0.45">
      <c r="M516" s="25"/>
    </row>
    <row r="517" spans="13:13" x14ac:dyDescent="0.45">
      <c r="M517" s="25"/>
    </row>
    <row r="518" spans="13:13" x14ac:dyDescent="0.45">
      <c r="M518" s="25"/>
    </row>
    <row r="519" spans="13:13" x14ac:dyDescent="0.45">
      <c r="M519" s="25"/>
    </row>
    <row r="520" spans="13:13" x14ac:dyDescent="0.45">
      <c r="M520" s="25"/>
    </row>
    <row r="521" spans="13:13" x14ac:dyDescent="0.45">
      <c r="M521" s="25"/>
    </row>
    <row r="522" spans="13:13" x14ac:dyDescent="0.45">
      <c r="M522" s="25"/>
    </row>
    <row r="523" spans="13:13" x14ac:dyDescent="0.45">
      <c r="M523" s="25"/>
    </row>
    <row r="524" spans="13:13" x14ac:dyDescent="0.45">
      <c r="M524" s="25"/>
    </row>
    <row r="525" spans="13:13" x14ac:dyDescent="0.45">
      <c r="M525" s="25"/>
    </row>
    <row r="526" spans="13:13" x14ac:dyDescent="0.45">
      <c r="M526" s="25"/>
    </row>
    <row r="527" spans="13:13" x14ac:dyDescent="0.45">
      <c r="M527" s="25"/>
    </row>
    <row r="528" spans="13:13" x14ac:dyDescent="0.45">
      <c r="M528" s="25"/>
    </row>
    <row r="529" spans="13:13" x14ac:dyDescent="0.45">
      <c r="M529" s="25"/>
    </row>
    <row r="530" spans="13:13" x14ac:dyDescent="0.45">
      <c r="M530" s="25"/>
    </row>
    <row r="531" spans="13:13" x14ac:dyDescent="0.45">
      <c r="M531" s="25"/>
    </row>
    <row r="532" spans="13:13" x14ac:dyDescent="0.45">
      <c r="M532" s="25"/>
    </row>
    <row r="533" spans="13:13" x14ac:dyDescent="0.45">
      <c r="M533" s="25"/>
    </row>
    <row r="534" spans="13:13" x14ac:dyDescent="0.45">
      <c r="M534" s="25"/>
    </row>
    <row r="535" spans="13:13" x14ac:dyDescent="0.45">
      <c r="M535" s="25"/>
    </row>
    <row r="536" spans="13:13" x14ac:dyDescent="0.45">
      <c r="M536" s="25"/>
    </row>
    <row r="537" spans="13:13" x14ac:dyDescent="0.45">
      <c r="M537" s="25"/>
    </row>
    <row r="538" spans="13:13" x14ac:dyDescent="0.45">
      <c r="M538" s="25"/>
    </row>
    <row r="539" spans="13:13" x14ac:dyDescent="0.45">
      <c r="M539" s="25"/>
    </row>
    <row r="540" spans="13:13" x14ac:dyDescent="0.45">
      <c r="M540" s="25"/>
    </row>
    <row r="541" spans="13:13" x14ac:dyDescent="0.45">
      <c r="M541" s="25"/>
    </row>
    <row r="542" spans="13:13" x14ac:dyDescent="0.45">
      <c r="M542" s="25"/>
    </row>
    <row r="543" spans="13:13" x14ac:dyDescent="0.45">
      <c r="M543" s="25"/>
    </row>
    <row r="544" spans="13:13" x14ac:dyDescent="0.45">
      <c r="M544" s="25"/>
    </row>
    <row r="545" spans="13:13" x14ac:dyDescent="0.45">
      <c r="M545" s="25"/>
    </row>
    <row r="546" spans="13:13" x14ac:dyDescent="0.45">
      <c r="M546" s="25"/>
    </row>
    <row r="547" spans="13:13" x14ac:dyDescent="0.45">
      <c r="M547" s="25"/>
    </row>
    <row r="548" spans="13:13" x14ac:dyDescent="0.45">
      <c r="M548" s="25"/>
    </row>
    <row r="549" spans="13:13" x14ac:dyDescent="0.45">
      <c r="M549" s="25"/>
    </row>
    <row r="550" spans="13:13" x14ac:dyDescent="0.45">
      <c r="M550" s="25"/>
    </row>
    <row r="551" spans="13:13" x14ac:dyDescent="0.45">
      <c r="M551" s="25"/>
    </row>
    <row r="552" spans="13:13" x14ac:dyDescent="0.45">
      <c r="M552" s="25"/>
    </row>
    <row r="553" spans="13:13" x14ac:dyDescent="0.45">
      <c r="M553" s="25"/>
    </row>
    <row r="554" spans="13:13" x14ac:dyDescent="0.45">
      <c r="M554" s="25"/>
    </row>
    <row r="555" spans="13:13" x14ac:dyDescent="0.45">
      <c r="M555" s="25"/>
    </row>
    <row r="556" spans="13:13" x14ac:dyDescent="0.45">
      <c r="M556" s="25"/>
    </row>
    <row r="557" spans="13:13" x14ac:dyDescent="0.45">
      <c r="M557" s="25"/>
    </row>
    <row r="558" spans="13:13" x14ac:dyDescent="0.45">
      <c r="M558" s="25"/>
    </row>
    <row r="559" spans="13:13" x14ac:dyDescent="0.45">
      <c r="M559" s="25"/>
    </row>
    <row r="560" spans="13:13" x14ac:dyDescent="0.45">
      <c r="M560" s="25"/>
    </row>
    <row r="561" spans="13:13" x14ac:dyDescent="0.45">
      <c r="M561" s="25"/>
    </row>
    <row r="562" spans="13:13" x14ac:dyDescent="0.45">
      <c r="M562" s="25"/>
    </row>
    <row r="563" spans="13:13" x14ac:dyDescent="0.45">
      <c r="M563" s="25"/>
    </row>
    <row r="564" spans="13:13" x14ac:dyDescent="0.45">
      <c r="M564" s="25"/>
    </row>
    <row r="565" spans="13:13" x14ac:dyDescent="0.45">
      <c r="M565" s="25"/>
    </row>
    <row r="566" spans="13:13" x14ac:dyDescent="0.45">
      <c r="M566" s="25"/>
    </row>
    <row r="567" spans="13:13" x14ac:dyDescent="0.45">
      <c r="M567" s="25"/>
    </row>
    <row r="568" spans="13:13" x14ac:dyDescent="0.45">
      <c r="M568" s="25"/>
    </row>
    <row r="569" spans="13:13" x14ac:dyDescent="0.45">
      <c r="M569" s="25"/>
    </row>
    <row r="570" spans="13:13" x14ac:dyDescent="0.45">
      <c r="M570" s="25"/>
    </row>
    <row r="571" spans="13:13" x14ac:dyDescent="0.45">
      <c r="M571" s="25"/>
    </row>
    <row r="572" spans="13:13" x14ac:dyDescent="0.45">
      <c r="M572" s="25"/>
    </row>
    <row r="573" spans="13:13" x14ac:dyDescent="0.45">
      <c r="M573" s="25"/>
    </row>
    <row r="574" spans="13:13" x14ac:dyDescent="0.45">
      <c r="M574" s="25"/>
    </row>
    <row r="575" spans="13:13" x14ac:dyDescent="0.45">
      <c r="M575" s="25"/>
    </row>
    <row r="576" spans="13:13" x14ac:dyDescent="0.45">
      <c r="M576" s="25"/>
    </row>
    <row r="577" spans="13:13" x14ac:dyDescent="0.45">
      <c r="M577" s="25"/>
    </row>
    <row r="578" spans="13:13" x14ac:dyDescent="0.45">
      <c r="M578" s="25"/>
    </row>
    <row r="579" spans="13:13" x14ac:dyDescent="0.45">
      <c r="M579" s="25"/>
    </row>
    <row r="580" spans="13:13" x14ac:dyDescent="0.45">
      <c r="M580" s="25"/>
    </row>
    <row r="581" spans="13:13" x14ac:dyDescent="0.45">
      <c r="M581" s="25"/>
    </row>
    <row r="582" spans="13:13" x14ac:dyDescent="0.45">
      <c r="M582" s="25"/>
    </row>
    <row r="583" spans="13:13" x14ac:dyDescent="0.45">
      <c r="M583" s="25"/>
    </row>
    <row r="584" spans="13:13" x14ac:dyDescent="0.45">
      <c r="M584" s="25"/>
    </row>
    <row r="585" spans="13:13" x14ac:dyDescent="0.45">
      <c r="M585" s="25"/>
    </row>
    <row r="586" spans="13:13" x14ac:dyDescent="0.45">
      <c r="M586" s="25"/>
    </row>
    <row r="587" spans="13:13" x14ac:dyDescent="0.45">
      <c r="M587" s="25"/>
    </row>
    <row r="588" spans="13:13" x14ac:dyDescent="0.45">
      <c r="M588" s="25"/>
    </row>
    <row r="589" spans="13:13" x14ac:dyDescent="0.45">
      <c r="M589" s="25"/>
    </row>
    <row r="590" spans="13:13" x14ac:dyDescent="0.45">
      <c r="M590" s="25"/>
    </row>
    <row r="591" spans="13:13" x14ac:dyDescent="0.45">
      <c r="M591" s="25"/>
    </row>
    <row r="592" spans="13:13" x14ac:dyDescent="0.45">
      <c r="M592" s="25"/>
    </row>
    <row r="593" spans="13:13" x14ac:dyDescent="0.45">
      <c r="M593" s="25"/>
    </row>
    <row r="594" spans="13:13" x14ac:dyDescent="0.45">
      <c r="M594" s="25"/>
    </row>
    <row r="595" spans="13:13" x14ac:dyDescent="0.45">
      <c r="M595" s="25"/>
    </row>
    <row r="596" spans="13:13" x14ac:dyDescent="0.45">
      <c r="M596" s="25"/>
    </row>
    <row r="597" spans="13:13" x14ac:dyDescent="0.45">
      <c r="M597" s="25"/>
    </row>
    <row r="598" spans="13:13" x14ac:dyDescent="0.45">
      <c r="M598" s="25"/>
    </row>
    <row r="599" spans="13:13" x14ac:dyDescent="0.45">
      <c r="M599" s="25"/>
    </row>
    <row r="600" spans="13:13" x14ac:dyDescent="0.45">
      <c r="M600" s="25"/>
    </row>
    <row r="601" spans="13:13" x14ac:dyDescent="0.45">
      <c r="M601" s="25"/>
    </row>
    <row r="602" spans="13:13" x14ac:dyDescent="0.45">
      <c r="M602" s="25"/>
    </row>
    <row r="603" spans="13:13" x14ac:dyDescent="0.45">
      <c r="M603" s="25"/>
    </row>
    <row r="604" spans="13:13" x14ac:dyDescent="0.45">
      <c r="M604" s="25"/>
    </row>
    <row r="605" spans="13:13" x14ac:dyDescent="0.45">
      <c r="M605" s="25"/>
    </row>
    <row r="606" spans="13:13" x14ac:dyDescent="0.45">
      <c r="M606" s="25"/>
    </row>
    <row r="607" spans="13:13" x14ac:dyDescent="0.45">
      <c r="M607" s="25"/>
    </row>
    <row r="608" spans="13:13" x14ac:dyDescent="0.45">
      <c r="M608" s="25"/>
    </row>
    <row r="609" spans="13:13" x14ac:dyDescent="0.45">
      <c r="M609" s="25"/>
    </row>
    <row r="610" spans="13:13" x14ac:dyDescent="0.45">
      <c r="M610" s="25"/>
    </row>
    <row r="611" spans="13:13" x14ac:dyDescent="0.45">
      <c r="M611" s="25"/>
    </row>
    <row r="612" spans="13:13" x14ac:dyDescent="0.45">
      <c r="M612" s="25"/>
    </row>
    <row r="613" spans="13:13" x14ac:dyDescent="0.45">
      <c r="M613" s="25"/>
    </row>
    <row r="614" spans="13:13" x14ac:dyDescent="0.45">
      <c r="M614" s="25"/>
    </row>
    <row r="615" spans="13:13" x14ac:dyDescent="0.45">
      <c r="M615" s="25"/>
    </row>
    <row r="616" spans="13:13" x14ac:dyDescent="0.45">
      <c r="M616" s="25"/>
    </row>
    <row r="617" spans="13:13" x14ac:dyDescent="0.45">
      <c r="M617" s="25"/>
    </row>
    <row r="618" spans="13:13" x14ac:dyDescent="0.45">
      <c r="M618" s="25"/>
    </row>
    <row r="619" spans="13:13" x14ac:dyDescent="0.45">
      <c r="M619" s="25"/>
    </row>
    <row r="620" spans="13:13" x14ac:dyDescent="0.45">
      <c r="M620" s="25"/>
    </row>
    <row r="621" spans="13:13" x14ac:dyDescent="0.45">
      <c r="M621" s="25"/>
    </row>
    <row r="622" spans="13:13" x14ac:dyDescent="0.45">
      <c r="M622" s="25"/>
    </row>
    <row r="623" spans="13:13" x14ac:dyDescent="0.45">
      <c r="M623" s="25"/>
    </row>
    <row r="624" spans="13:13" x14ac:dyDescent="0.45">
      <c r="M624" s="25"/>
    </row>
    <row r="625" spans="13:13" x14ac:dyDescent="0.45">
      <c r="M625" s="25"/>
    </row>
    <row r="626" spans="13:13" x14ac:dyDescent="0.45">
      <c r="M626" s="25"/>
    </row>
    <row r="627" spans="13:13" x14ac:dyDescent="0.45">
      <c r="M627" s="25"/>
    </row>
    <row r="628" spans="13:13" x14ac:dyDescent="0.45">
      <c r="M628" s="25"/>
    </row>
    <row r="629" spans="13:13" x14ac:dyDescent="0.45">
      <c r="M629" s="25"/>
    </row>
    <row r="630" spans="13:13" x14ac:dyDescent="0.45">
      <c r="M630" s="25"/>
    </row>
    <row r="631" spans="13:13" x14ac:dyDescent="0.45">
      <c r="M631" s="25"/>
    </row>
    <row r="632" spans="13:13" x14ac:dyDescent="0.45">
      <c r="M632" s="25"/>
    </row>
    <row r="633" spans="13:13" x14ac:dyDescent="0.45">
      <c r="M633" s="25"/>
    </row>
    <row r="634" spans="13:13" x14ac:dyDescent="0.45">
      <c r="M634" s="25"/>
    </row>
    <row r="635" spans="13:13" x14ac:dyDescent="0.45">
      <c r="M635" s="25"/>
    </row>
    <row r="636" spans="13:13" x14ac:dyDescent="0.45">
      <c r="M636" s="25"/>
    </row>
    <row r="637" spans="13:13" x14ac:dyDescent="0.45">
      <c r="M637" s="25"/>
    </row>
    <row r="638" spans="13:13" x14ac:dyDescent="0.45">
      <c r="M638" s="25"/>
    </row>
    <row r="639" spans="13:13" x14ac:dyDescent="0.45">
      <c r="M639" s="25"/>
    </row>
    <row r="640" spans="13:13" x14ac:dyDescent="0.45">
      <c r="M640" s="25"/>
    </row>
    <row r="641" spans="13:13" x14ac:dyDescent="0.45">
      <c r="M641" s="25"/>
    </row>
    <row r="642" spans="13:13" x14ac:dyDescent="0.45">
      <c r="M642" s="25"/>
    </row>
    <row r="643" spans="13:13" x14ac:dyDescent="0.45">
      <c r="M643" s="25"/>
    </row>
    <row r="644" spans="13:13" x14ac:dyDescent="0.45">
      <c r="M644" s="25"/>
    </row>
    <row r="645" spans="13:13" x14ac:dyDescent="0.45">
      <c r="M645" s="25"/>
    </row>
    <row r="646" spans="13:13" x14ac:dyDescent="0.45">
      <c r="M646" s="25"/>
    </row>
    <row r="647" spans="13:13" x14ac:dyDescent="0.45">
      <c r="M647" s="25"/>
    </row>
    <row r="648" spans="13:13" x14ac:dyDescent="0.45">
      <c r="M648" s="25"/>
    </row>
    <row r="649" spans="13:13" x14ac:dyDescent="0.45">
      <c r="M649" s="25"/>
    </row>
    <row r="650" spans="13:13" x14ac:dyDescent="0.45">
      <c r="M650" s="25"/>
    </row>
    <row r="651" spans="13:13" x14ac:dyDescent="0.45">
      <c r="M651" s="25"/>
    </row>
    <row r="652" spans="13:13" x14ac:dyDescent="0.45">
      <c r="M652" s="25"/>
    </row>
    <row r="653" spans="13:13" x14ac:dyDescent="0.45">
      <c r="M653" s="25"/>
    </row>
    <row r="654" spans="13:13" x14ac:dyDescent="0.45">
      <c r="M654" s="25"/>
    </row>
    <row r="655" spans="13:13" x14ac:dyDescent="0.45">
      <c r="M655" s="25"/>
    </row>
    <row r="656" spans="13:13" x14ac:dyDescent="0.45">
      <c r="M656" s="25"/>
    </row>
    <row r="657" spans="13:13" x14ac:dyDescent="0.45">
      <c r="M657" s="25"/>
    </row>
    <row r="658" spans="13:13" x14ac:dyDescent="0.45">
      <c r="M658" s="25"/>
    </row>
    <row r="659" spans="13:13" x14ac:dyDescent="0.45">
      <c r="M659" s="25"/>
    </row>
    <row r="660" spans="13:13" x14ac:dyDescent="0.45">
      <c r="M660" s="25"/>
    </row>
    <row r="661" spans="13:13" x14ac:dyDescent="0.45">
      <c r="M661" s="25"/>
    </row>
    <row r="662" spans="13:13" x14ac:dyDescent="0.45">
      <c r="M662" s="25"/>
    </row>
    <row r="663" spans="13:13" x14ac:dyDescent="0.45">
      <c r="M663" s="25"/>
    </row>
    <row r="664" spans="13:13" x14ac:dyDescent="0.45">
      <c r="M664" s="25"/>
    </row>
    <row r="665" spans="13:13" x14ac:dyDescent="0.45">
      <c r="M665" s="25"/>
    </row>
    <row r="666" spans="13:13" x14ac:dyDescent="0.45">
      <c r="M666" s="25"/>
    </row>
    <row r="667" spans="13:13" x14ac:dyDescent="0.45">
      <c r="M667" s="25"/>
    </row>
    <row r="668" spans="13:13" x14ac:dyDescent="0.45">
      <c r="M668" s="25"/>
    </row>
    <row r="669" spans="13:13" x14ac:dyDescent="0.45">
      <c r="M669" s="25"/>
    </row>
    <row r="670" spans="13:13" x14ac:dyDescent="0.45">
      <c r="M670" s="25"/>
    </row>
    <row r="671" spans="13:13" x14ac:dyDescent="0.45">
      <c r="M671" s="25"/>
    </row>
    <row r="672" spans="13:13" x14ac:dyDescent="0.45">
      <c r="M672" s="25"/>
    </row>
    <row r="673" spans="13:13" x14ac:dyDescent="0.45">
      <c r="M673" s="25"/>
    </row>
    <row r="674" spans="13:13" x14ac:dyDescent="0.45">
      <c r="M674" s="25"/>
    </row>
    <row r="675" spans="13:13" x14ac:dyDescent="0.45">
      <c r="M675" s="25"/>
    </row>
    <row r="676" spans="13:13" x14ac:dyDescent="0.45">
      <c r="M676" s="25"/>
    </row>
    <row r="677" spans="13:13" x14ac:dyDescent="0.45">
      <c r="M677" s="25"/>
    </row>
    <row r="678" spans="13:13" x14ac:dyDescent="0.45">
      <c r="M678" s="25"/>
    </row>
    <row r="679" spans="13:13" x14ac:dyDescent="0.45">
      <c r="M679" s="25"/>
    </row>
    <row r="680" spans="13:13" x14ac:dyDescent="0.45">
      <c r="M680" s="25"/>
    </row>
    <row r="681" spans="13:13" x14ac:dyDescent="0.45">
      <c r="M681" s="25"/>
    </row>
    <row r="682" spans="13:13" x14ac:dyDescent="0.45">
      <c r="M682" s="25"/>
    </row>
    <row r="683" spans="13:13" x14ac:dyDescent="0.45">
      <c r="M683" s="25"/>
    </row>
    <row r="684" spans="13:13" x14ac:dyDescent="0.45">
      <c r="M684" s="25"/>
    </row>
    <row r="685" spans="13:13" x14ac:dyDescent="0.45">
      <c r="M685" s="25"/>
    </row>
    <row r="686" spans="13:13" x14ac:dyDescent="0.45">
      <c r="M686" s="25"/>
    </row>
    <row r="687" spans="13:13" x14ac:dyDescent="0.45">
      <c r="M687" s="25"/>
    </row>
    <row r="688" spans="13:13" x14ac:dyDescent="0.45">
      <c r="M688" s="25"/>
    </row>
    <row r="689" spans="13:13" x14ac:dyDescent="0.45">
      <c r="M689" s="25"/>
    </row>
    <row r="690" spans="13:13" x14ac:dyDescent="0.45">
      <c r="M690" s="25"/>
    </row>
    <row r="691" spans="13:13" x14ac:dyDescent="0.45">
      <c r="M691" s="25"/>
    </row>
    <row r="692" spans="13:13" x14ac:dyDescent="0.45">
      <c r="M692" s="25"/>
    </row>
    <row r="693" spans="13:13" x14ac:dyDescent="0.45">
      <c r="M693" s="25"/>
    </row>
    <row r="694" spans="13:13" x14ac:dyDescent="0.45">
      <c r="M694" s="25"/>
    </row>
    <row r="695" spans="13:13" x14ac:dyDescent="0.45">
      <c r="M695" s="25"/>
    </row>
    <row r="696" spans="13:13" x14ac:dyDescent="0.45">
      <c r="M696" s="25"/>
    </row>
    <row r="697" spans="13:13" x14ac:dyDescent="0.45">
      <c r="M697" s="25"/>
    </row>
    <row r="698" spans="13:13" x14ac:dyDescent="0.45">
      <c r="M698" s="25"/>
    </row>
    <row r="699" spans="13:13" x14ac:dyDescent="0.45">
      <c r="M699" s="25"/>
    </row>
    <row r="700" spans="13:13" x14ac:dyDescent="0.45">
      <c r="M700" s="25"/>
    </row>
    <row r="701" spans="13:13" x14ac:dyDescent="0.45">
      <c r="M701" s="25"/>
    </row>
    <row r="702" spans="13:13" x14ac:dyDescent="0.45">
      <c r="M702" s="25"/>
    </row>
    <row r="703" spans="13:13" x14ac:dyDescent="0.45">
      <c r="M703" s="25"/>
    </row>
    <row r="704" spans="13:13" x14ac:dyDescent="0.45">
      <c r="M704" s="25"/>
    </row>
    <row r="705" spans="13:13" x14ac:dyDescent="0.45">
      <c r="M705" s="25"/>
    </row>
    <row r="706" spans="13:13" x14ac:dyDescent="0.45">
      <c r="M706" s="25"/>
    </row>
    <row r="707" spans="13:13" x14ac:dyDescent="0.45">
      <c r="M707" s="25"/>
    </row>
    <row r="708" spans="13:13" x14ac:dyDescent="0.45">
      <c r="M708" s="25"/>
    </row>
    <row r="709" spans="13:13" x14ac:dyDescent="0.45">
      <c r="M709" s="25"/>
    </row>
    <row r="710" spans="13:13" x14ac:dyDescent="0.45">
      <c r="M710" s="25"/>
    </row>
    <row r="711" spans="13:13" x14ac:dyDescent="0.45">
      <c r="M711" s="25"/>
    </row>
    <row r="712" spans="13:13" x14ac:dyDescent="0.45">
      <c r="M712" s="25"/>
    </row>
    <row r="713" spans="13:13" x14ac:dyDescent="0.45">
      <c r="M713" s="25"/>
    </row>
    <row r="714" spans="13:13" x14ac:dyDescent="0.45">
      <c r="M714" s="25"/>
    </row>
    <row r="715" spans="13:13" x14ac:dyDescent="0.45">
      <c r="M715" s="25"/>
    </row>
    <row r="716" spans="13:13" x14ac:dyDescent="0.45">
      <c r="M716" s="25"/>
    </row>
    <row r="717" spans="13:13" x14ac:dyDescent="0.45">
      <c r="M717" s="25"/>
    </row>
    <row r="718" spans="13:13" x14ac:dyDescent="0.45">
      <c r="M718" s="25"/>
    </row>
    <row r="719" spans="13:13" x14ac:dyDescent="0.45">
      <c r="M719" s="25"/>
    </row>
    <row r="720" spans="13:13" x14ac:dyDescent="0.45">
      <c r="M720" s="25"/>
    </row>
    <row r="721" spans="13:13" x14ac:dyDescent="0.45">
      <c r="M721" s="25"/>
    </row>
    <row r="722" spans="13:13" x14ac:dyDescent="0.45">
      <c r="M722" s="25"/>
    </row>
    <row r="723" spans="13:13" x14ac:dyDescent="0.45">
      <c r="M723" s="25"/>
    </row>
    <row r="724" spans="13:13" x14ac:dyDescent="0.45">
      <c r="M724" s="25"/>
    </row>
    <row r="725" spans="13:13" x14ac:dyDescent="0.45">
      <c r="M725" s="25"/>
    </row>
    <row r="726" spans="13:13" x14ac:dyDescent="0.45">
      <c r="M726" s="25"/>
    </row>
    <row r="727" spans="13:13" x14ac:dyDescent="0.45">
      <c r="M727" s="25"/>
    </row>
    <row r="728" spans="13:13" x14ac:dyDescent="0.45">
      <c r="M728" s="25"/>
    </row>
    <row r="729" spans="13:13" x14ac:dyDescent="0.45">
      <c r="M729" s="25"/>
    </row>
    <row r="730" spans="13:13" x14ac:dyDescent="0.45">
      <c r="M730" s="25"/>
    </row>
    <row r="731" spans="13:13" x14ac:dyDescent="0.45">
      <c r="M731" s="25"/>
    </row>
    <row r="732" spans="13:13" x14ac:dyDescent="0.45">
      <c r="M732" s="25"/>
    </row>
    <row r="733" spans="13:13" x14ac:dyDescent="0.45">
      <c r="M733" s="25"/>
    </row>
    <row r="734" spans="13:13" x14ac:dyDescent="0.45">
      <c r="M734" s="25"/>
    </row>
    <row r="735" spans="13:13" x14ac:dyDescent="0.45">
      <c r="M735" s="25"/>
    </row>
    <row r="736" spans="13:13" x14ac:dyDescent="0.45">
      <c r="M736" s="25"/>
    </row>
    <row r="737" spans="13:13" x14ac:dyDescent="0.45">
      <c r="M737" s="25"/>
    </row>
    <row r="738" spans="13:13" x14ac:dyDescent="0.45">
      <c r="M738" s="25"/>
    </row>
    <row r="739" spans="13:13" x14ac:dyDescent="0.45">
      <c r="M739" s="25"/>
    </row>
    <row r="740" spans="13:13" x14ac:dyDescent="0.45">
      <c r="M740" s="25"/>
    </row>
    <row r="741" spans="13:13" x14ac:dyDescent="0.45">
      <c r="M741" s="25"/>
    </row>
    <row r="742" spans="13:13" x14ac:dyDescent="0.45">
      <c r="M742" s="25"/>
    </row>
    <row r="743" spans="13:13" x14ac:dyDescent="0.45">
      <c r="M743" s="25"/>
    </row>
    <row r="744" spans="13:13" x14ac:dyDescent="0.45">
      <c r="M744" s="25"/>
    </row>
    <row r="745" spans="13:13" x14ac:dyDescent="0.45">
      <c r="M745" s="25"/>
    </row>
    <row r="746" spans="13:13" x14ac:dyDescent="0.45">
      <c r="M746" s="25"/>
    </row>
    <row r="747" spans="13:13" x14ac:dyDescent="0.45">
      <c r="M747" s="25"/>
    </row>
    <row r="748" spans="13:13" x14ac:dyDescent="0.45">
      <c r="M748" s="25"/>
    </row>
    <row r="749" spans="13:13" x14ac:dyDescent="0.45">
      <c r="M749" s="25"/>
    </row>
    <row r="750" spans="13:13" x14ac:dyDescent="0.45">
      <c r="M750" s="25"/>
    </row>
    <row r="751" spans="13:13" x14ac:dyDescent="0.45">
      <c r="M751" s="25"/>
    </row>
    <row r="752" spans="13:13" x14ac:dyDescent="0.45">
      <c r="M752" s="25"/>
    </row>
    <row r="753" spans="13:13" x14ac:dyDescent="0.45">
      <c r="M753" s="25"/>
    </row>
    <row r="754" spans="13:13" x14ac:dyDescent="0.45">
      <c r="M754" s="25"/>
    </row>
    <row r="755" spans="13:13" x14ac:dyDescent="0.45">
      <c r="M755" s="25"/>
    </row>
    <row r="756" spans="13:13" x14ac:dyDescent="0.45">
      <c r="M756" s="25"/>
    </row>
    <row r="757" spans="13:13" x14ac:dyDescent="0.45">
      <c r="M757" s="25"/>
    </row>
    <row r="758" spans="13:13" x14ac:dyDescent="0.45">
      <c r="M758" s="25"/>
    </row>
    <row r="759" spans="13:13" x14ac:dyDescent="0.45">
      <c r="M759" s="25"/>
    </row>
    <row r="760" spans="13:13" x14ac:dyDescent="0.45">
      <c r="M760" s="25"/>
    </row>
    <row r="761" spans="13:13" x14ac:dyDescent="0.45">
      <c r="M761" s="25"/>
    </row>
    <row r="762" spans="13:13" x14ac:dyDescent="0.45">
      <c r="M762" s="25"/>
    </row>
    <row r="763" spans="13:13" x14ac:dyDescent="0.45">
      <c r="M763" s="25"/>
    </row>
    <row r="764" spans="13:13" x14ac:dyDescent="0.45">
      <c r="M764" s="25"/>
    </row>
    <row r="765" spans="13:13" x14ac:dyDescent="0.45">
      <c r="M765" s="25"/>
    </row>
    <row r="766" spans="13:13" x14ac:dyDescent="0.45">
      <c r="M766" s="25"/>
    </row>
    <row r="767" spans="13:13" x14ac:dyDescent="0.45">
      <c r="M767" s="25"/>
    </row>
    <row r="768" spans="13:13" x14ac:dyDescent="0.45">
      <c r="M768" s="25"/>
    </row>
    <row r="769" spans="13:13" x14ac:dyDescent="0.45">
      <c r="M769" s="25"/>
    </row>
    <row r="770" spans="13:13" x14ac:dyDescent="0.45">
      <c r="M770" s="25"/>
    </row>
    <row r="771" spans="13:13" x14ac:dyDescent="0.45">
      <c r="M771" s="25"/>
    </row>
    <row r="772" spans="13:13" x14ac:dyDescent="0.45">
      <c r="M772" s="25"/>
    </row>
    <row r="773" spans="13:13" x14ac:dyDescent="0.45">
      <c r="M773" s="25"/>
    </row>
    <row r="774" spans="13:13" x14ac:dyDescent="0.45">
      <c r="M774" s="25"/>
    </row>
    <row r="775" spans="13:13" x14ac:dyDescent="0.45">
      <c r="M775" s="25"/>
    </row>
    <row r="776" spans="13:13" x14ac:dyDescent="0.45">
      <c r="M776" s="25"/>
    </row>
    <row r="777" spans="13:13" x14ac:dyDescent="0.45">
      <c r="M777" s="25"/>
    </row>
    <row r="778" spans="13:13" x14ac:dyDescent="0.45">
      <c r="M778" s="25"/>
    </row>
    <row r="779" spans="13:13" x14ac:dyDescent="0.45">
      <c r="M779" s="25"/>
    </row>
    <row r="780" spans="13:13" x14ac:dyDescent="0.45">
      <c r="M780" s="25"/>
    </row>
    <row r="781" spans="13:13" x14ac:dyDescent="0.45">
      <c r="M781" s="25"/>
    </row>
    <row r="782" spans="13:13" x14ac:dyDescent="0.45">
      <c r="M782" s="25"/>
    </row>
    <row r="783" spans="13:13" x14ac:dyDescent="0.45">
      <c r="M783" s="25"/>
    </row>
    <row r="784" spans="13:13" x14ac:dyDescent="0.45">
      <c r="M784" s="25"/>
    </row>
    <row r="785" spans="13:13" x14ac:dyDescent="0.45">
      <c r="M785" s="25"/>
    </row>
    <row r="786" spans="13:13" x14ac:dyDescent="0.45">
      <c r="M786" s="25"/>
    </row>
    <row r="787" spans="13:13" x14ac:dyDescent="0.45">
      <c r="M787" s="25"/>
    </row>
    <row r="788" spans="13:13" x14ac:dyDescent="0.45">
      <c r="M788" s="25"/>
    </row>
    <row r="789" spans="13:13" x14ac:dyDescent="0.45">
      <c r="M789" s="25"/>
    </row>
    <row r="790" spans="13:13" x14ac:dyDescent="0.45">
      <c r="M790" s="25"/>
    </row>
    <row r="791" spans="13:13" x14ac:dyDescent="0.45">
      <c r="M791" s="25"/>
    </row>
    <row r="792" spans="13:13" x14ac:dyDescent="0.45">
      <c r="M792" s="25"/>
    </row>
    <row r="793" spans="13:13" x14ac:dyDescent="0.45">
      <c r="M793" s="25"/>
    </row>
    <row r="794" spans="13:13" x14ac:dyDescent="0.45">
      <c r="M794" s="25"/>
    </row>
    <row r="795" spans="13:13" x14ac:dyDescent="0.45">
      <c r="M795" s="25"/>
    </row>
    <row r="796" spans="13:13" x14ac:dyDescent="0.45">
      <c r="M796" s="25"/>
    </row>
    <row r="797" spans="13:13" x14ac:dyDescent="0.45">
      <c r="M797" s="25"/>
    </row>
    <row r="798" spans="13:13" x14ac:dyDescent="0.45">
      <c r="M798" s="25"/>
    </row>
    <row r="799" spans="13:13" x14ac:dyDescent="0.45">
      <c r="M799" s="25"/>
    </row>
    <row r="800" spans="13:13" x14ac:dyDescent="0.45">
      <c r="M800" s="25"/>
    </row>
    <row r="801" spans="13:13" x14ac:dyDescent="0.45">
      <c r="M801" s="25"/>
    </row>
    <row r="802" spans="13:13" x14ac:dyDescent="0.45">
      <c r="M802" s="25"/>
    </row>
    <row r="803" spans="13:13" x14ac:dyDescent="0.45">
      <c r="M803" s="25"/>
    </row>
    <row r="804" spans="13:13" x14ac:dyDescent="0.45">
      <c r="M804" s="25"/>
    </row>
    <row r="805" spans="13:13" x14ac:dyDescent="0.45">
      <c r="M805" s="25"/>
    </row>
    <row r="806" spans="13:13" x14ac:dyDescent="0.45">
      <c r="M806" s="25"/>
    </row>
    <row r="807" spans="13:13" x14ac:dyDescent="0.45">
      <c r="M807" s="25"/>
    </row>
    <row r="808" spans="13:13" x14ac:dyDescent="0.45">
      <c r="M808" s="25"/>
    </row>
    <row r="809" spans="13:13" x14ac:dyDescent="0.45">
      <c r="M809" s="25"/>
    </row>
    <row r="810" spans="13:13" x14ac:dyDescent="0.45">
      <c r="M810" s="25"/>
    </row>
    <row r="811" spans="13:13" x14ac:dyDescent="0.45">
      <c r="M811" s="25"/>
    </row>
    <row r="812" spans="13:13" x14ac:dyDescent="0.45">
      <c r="M812" s="25"/>
    </row>
    <row r="813" spans="13:13" x14ac:dyDescent="0.45">
      <c r="M813" s="25"/>
    </row>
    <row r="814" spans="13:13" x14ac:dyDescent="0.45">
      <c r="M814" s="25"/>
    </row>
    <row r="815" spans="13:13" x14ac:dyDescent="0.45">
      <c r="M815" s="25"/>
    </row>
    <row r="816" spans="13:13" x14ac:dyDescent="0.45">
      <c r="M816" s="25"/>
    </row>
    <row r="817" spans="13:13" x14ac:dyDescent="0.45">
      <c r="M817" s="25"/>
    </row>
    <row r="818" spans="13:13" x14ac:dyDescent="0.45">
      <c r="M818" s="25"/>
    </row>
    <row r="819" spans="13:13" x14ac:dyDescent="0.45">
      <c r="M819" s="25"/>
    </row>
    <row r="820" spans="13:13" x14ac:dyDescent="0.45">
      <c r="M820" s="25"/>
    </row>
    <row r="821" spans="13:13" x14ac:dyDescent="0.45">
      <c r="M821" s="25"/>
    </row>
    <row r="822" spans="13:13" x14ac:dyDescent="0.45">
      <c r="M822" s="25"/>
    </row>
    <row r="823" spans="13:13" x14ac:dyDescent="0.45">
      <c r="M823" s="25"/>
    </row>
    <row r="824" spans="13:13" x14ac:dyDescent="0.45">
      <c r="M824" s="25"/>
    </row>
    <row r="825" spans="13:13" x14ac:dyDescent="0.45">
      <c r="M825" s="25"/>
    </row>
    <row r="826" spans="13:13" x14ac:dyDescent="0.45">
      <c r="M826" s="25"/>
    </row>
    <row r="827" spans="13:13" x14ac:dyDescent="0.45">
      <c r="M827" s="25"/>
    </row>
    <row r="828" spans="13:13" x14ac:dyDescent="0.45">
      <c r="M828" s="25"/>
    </row>
    <row r="829" spans="13:13" x14ac:dyDescent="0.45">
      <c r="M829" s="25"/>
    </row>
    <row r="830" spans="13:13" x14ac:dyDescent="0.45">
      <c r="M830" s="25"/>
    </row>
    <row r="831" spans="13:13" x14ac:dyDescent="0.45">
      <c r="M831" s="25"/>
    </row>
    <row r="832" spans="13:13" x14ac:dyDescent="0.45">
      <c r="M832" s="25"/>
    </row>
    <row r="833" spans="13:13" x14ac:dyDescent="0.45">
      <c r="M833" s="25"/>
    </row>
    <row r="834" spans="13:13" x14ac:dyDescent="0.45">
      <c r="M834" s="25"/>
    </row>
    <row r="835" spans="13:13" x14ac:dyDescent="0.45">
      <c r="M835" s="25"/>
    </row>
    <row r="836" spans="13:13" x14ac:dyDescent="0.45">
      <c r="M836" s="25"/>
    </row>
    <row r="837" spans="13:13" x14ac:dyDescent="0.45">
      <c r="M837" s="25"/>
    </row>
    <row r="838" spans="13:13" x14ac:dyDescent="0.45">
      <c r="M838" s="25"/>
    </row>
    <row r="839" spans="13:13" x14ac:dyDescent="0.45">
      <c r="M839" s="25"/>
    </row>
    <row r="840" spans="13:13" x14ac:dyDescent="0.45">
      <c r="M840" s="25"/>
    </row>
    <row r="841" spans="13:13" x14ac:dyDescent="0.45">
      <c r="M841" s="25"/>
    </row>
    <row r="842" spans="13:13" x14ac:dyDescent="0.45">
      <c r="M842" s="25"/>
    </row>
    <row r="843" spans="13:13" x14ac:dyDescent="0.45">
      <c r="M843" s="25"/>
    </row>
    <row r="844" spans="13:13" x14ac:dyDescent="0.45">
      <c r="M844" s="25"/>
    </row>
    <row r="845" spans="13:13" x14ac:dyDescent="0.45">
      <c r="M845" s="25"/>
    </row>
    <row r="846" spans="13:13" x14ac:dyDescent="0.45">
      <c r="M846" s="25"/>
    </row>
    <row r="847" spans="13:13" x14ac:dyDescent="0.45">
      <c r="M847" s="25"/>
    </row>
    <row r="848" spans="13:13" x14ac:dyDescent="0.45">
      <c r="M848" s="25"/>
    </row>
    <row r="849" spans="13:13" x14ac:dyDescent="0.45">
      <c r="M849" s="25"/>
    </row>
    <row r="850" spans="13:13" x14ac:dyDescent="0.45">
      <c r="M850" s="25"/>
    </row>
    <row r="851" spans="13:13" x14ac:dyDescent="0.45">
      <c r="M851" s="25"/>
    </row>
    <row r="852" spans="13:13" x14ac:dyDescent="0.45">
      <c r="M852" s="25"/>
    </row>
    <row r="853" spans="13:13" x14ac:dyDescent="0.45">
      <c r="M853" s="25"/>
    </row>
    <row r="854" spans="13:13" x14ac:dyDescent="0.45">
      <c r="M854" s="25"/>
    </row>
    <row r="855" spans="13:13" x14ac:dyDescent="0.45">
      <c r="M855" s="25"/>
    </row>
    <row r="856" spans="13:13" x14ac:dyDescent="0.45">
      <c r="M856" s="25"/>
    </row>
    <row r="857" spans="13:13" x14ac:dyDescent="0.45">
      <c r="M857" s="25"/>
    </row>
    <row r="858" spans="13:13" x14ac:dyDescent="0.45">
      <c r="M858" s="25"/>
    </row>
    <row r="859" spans="13:13" x14ac:dyDescent="0.45">
      <c r="M859" s="25"/>
    </row>
    <row r="860" spans="13:13" x14ac:dyDescent="0.45">
      <c r="M860" s="25"/>
    </row>
    <row r="861" spans="13:13" x14ac:dyDescent="0.45">
      <c r="M861" s="25"/>
    </row>
    <row r="862" spans="13:13" x14ac:dyDescent="0.45">
      <c r="M862" s="25"/>
    </row>
    <row r="863" spans="13:13" x14ac:dyDescent="0.45">
      <c r="M863" s="25"/>
    </row>
    <row r="864" spans="13:13" x14ac:dyDescent="0.45">
      <c r="M864" s="25"/>
    </row>
    <row r="865" spans="13:13" x14ac:dyDescent="0.45">
      <c r="M865" s="25"/>
    </row>
    <row r="866" spans="13:13" x14ac:dyDescent="0.45">
      <c r="M866" s="25"/>
    </row>
    <row r="867" spans="13:13" x14ac:dyDescent="0.45">
      <c r="M867" s="25"/>
    </row>
    <row r="868" spans="13:13" x14ac:dyDescent="0.45">
      <c r="M868" s="25"/>
    </row>
    <row r="869" spans="13:13" x14ac:dyDescent="0.45">
      <c r="M869" s="25"/>
    </row>
    <row r="870" spans="13:13" x14ac:dyDescent="0.45">
      <c r="M870" s="25"/>
    </row>
    <row r="871" spans="13:13" x14ac:dyDescent="0.45">
      <c r="M871" s="25"/>
    </row>
    <row r="872" spans="13:13" x14ac:dyDescent="0.45">
      <c r="M872" s="25"/>
    </row>
    <row r="873" spans="13:13" x14ac:dyDescent="0.45">
      <c r="M873" s="25"/>
    </row>
    <row r="874" spans="13:13" x14ac:dyDescent="0.45">
      <c r="M874" s="25"/>
    </row>
    <row r="875" spans="13:13" x14ac:dyDescent="0.45">
      <c r="M875" s="25"/>
    </row>
    <row r="876" spans="13:13" x14ac:dyDescent="0.45">
      <c r="M876" s="25"/>
    </row>
    <row r="877" spans="13:13" x14ac:dyDescent="0.45">
      <c r="M877" s="25"/>
    </row>
    <row r="878" spans="13:13" x14ac:dyDescent="0.45">
      <c r="M878" s="25"/>
    </row>
    <row r="879" spans="13:13" x14ac:dyDescent="0.45">
      <c r="M879" s="25"/>
    </row>
    <row r="880" spans="13:13" x14ac:dyDescent="0.45">
      <c r="M880" s="25"/>
    </row>
    <row r="881" spans="13:13" x14ac:dyDescent="0.45">
      <c r="M881" s="25"/>
    </row>
    <row r="882" spans="13:13" x14ac:dyDescent="0.45">
      <c r="M882" s="25"/>
    </row>
    <row r="883" spans="13:13" x14ac:dyDescent="0.45">
      <c r="M883" s="25"/>
    </row>
    <row r="884" spans="13:13" x14ac:dyDescent="0.45">
      <c r="M884" s="25"/>
    </row>
    <row r="885" spans="13:13" x14ac:dyDescent="0.45">
      <c r="M885" s="25"/>
    </row>
    <row r="886" spans="13:13" x14ac:dyDescent="0.45">
      <c r="M886" s="25"/>
    </row>
    <row r="887" spans="13:13" x14ac:dyDescent="0.45">
      <c r="M887" s="25"/>
    </row>
    <row r="888" spans="13:13" x14ac:dyDescent="0.45">
      <c r="M888" s="25"/>
    </row>
    <row r="889" spans="13:13" x14ac:dyDescent="0.45">
      <c r="M889" s="25"/>
    </row>
    <row r="890" spans="13:13" x14ac:dyDescent="0.45">
      <c r="M890" s="25"/>
    </row>
    <row r="891" spans="13:13" x14ac:dyDescent="0.45">
      <c r="M891" s="25"/>
    </row>
    <row r="892" spans="13:13" x14ac:dyDescent="0.45">
      <c r="M892" s="25"/>
    </row>
    <row r="893" spans="13:13" x14ac:dyDescent="0.45">
      <c r="M893" s="25"/>
    </row>
    <row r="894" spans="13:13" x14ac:dyDescent="0.45">
      <c r="M894" s="25"/>
    </row>
    <row r="895" spans="13:13" x14ac:dyDescent="0.45">
      <c r="M895" s="25"/>
    </row>
    <row r="896" spans="13:13" x14ac:dyDescent="0.45">
      <c r="M896" s="25"/>
    </row>
    <row r="897" spans="13:13" x14ac:dyDescent="0.45">
      <c r="M897" s="25"/>
    </row>
    <row r="898" spans="13:13" x14ac:dyDescent="0.45">
      <c r="M898" s="25"/>
    </row>
    <row r="899" spans="13:13" x14ac:dyDescent="0.45">
      <c r="M899" s="25"/>
    </row>
    <row r="900" spans="13:13" x14ac:dyDescent="0.45">
      <c r="M900" s="25"/>
    </row>
    <row r="901" spans="13:13" x14ac:dyDescent="0.45">
      <c r="M901" s="25"/>
    </row>
    <row r="902" spans="13:13" x14ac:dyDescent="0.45">
      <c r="M902" s="25"/>
    </row>
    <row r="903" spans="13:13" x14ac:dyDescent="0.45">
      <c r="M903" s="25"/>
    </row>
    <row r="904" spans="13:13" x14ac:dyDescent="0.45">
      <c r="M904" s="25"/>
    </row>
    <row r="905" spans="13:13" x14ac:dyDescent="0.45">
      <c r="M905" s="25"/>
    </row>
    <row r="906" spans="13:13" x14ac:dyDescent="0.45">
      <c r="M906" s="25"/>
    </row>
    <row r="907" spans="13:13" x14ac:dyDescent="0.45">
      <c r="M907" s="25"/>
    </row>
    <row r="908" spans="13:13" x14ac:dyDescent="0.45">
      <c r="M908" s="25"/>
    </row>
    <row r="909" spans="13:13" x14ac:dyDescent="0.45">
      <c r="M909" s="25"/>
    </row>
    <row r="910" spans="13:13" x14ac:dyDescent="0.45">
      <c r="M910" s="25"/>
    </row>
    <row r="911" spans="13:13" x14ac:dyDescent="0.45">
      <c r="M911" s="25"/>
    </row>
    <row r="912" spans="13:13" x14ac:dyDescent="0.45">
      <c r="M912" s="25"/>
    </row>
    <row r="913" spans="13:13" x14ac:dyDescent="0.45">
      <c r="M913" s="25"/>
    </row>
    <row r="914" spans="13:13" x14ac:dyDescent="0.45">
      <c r="M914" s="25"/>
    </row>
    <row r="915" spans="13:13" x14ac:dyDescent="0.45">
      <c r="M915" s="25"/>
    </row>
    <row r="916" spans="13:13" x14ac:dyDescent="0.45">
      <c r="M916" s="25"/>
    </row>
    <row r="917" spans="13:13" x14ac:dyDescent="0.45">
      <c r="M917" s="25"/>
    </row>
    <row r="918" spans="13:13" x14ac:dyDescent="0.45">
      <c r="M918" s="25"/>
    </row>
    <row r="919" spans="13:13" x14ac:dyDescent="0.45">
      <c r="M919" s="25"/>
    </row>
    <row r="920" spans="13:13" x14ac:dyDescent="0.45">
      <c r="M920" s="25"/>
    </row>
    <row r="921" spans="13:13" x14ac:dyDescent="0.45">
      <c r="M921" s="25"/>
    </row>
    <row r="922" spans="13:13" x14ac:dyDescent="0.45">
      <c r="M922" s="25"/>
    </row>
    <row r="923" spans="13:13" x14ac:dyDescent="0.45">
      <c r="M923" s="25"/>
    </row>
    <row r="924" spans="13:13" x14ac:dyDescent="0.45">
      <c r="M924" s="25"/>
    </row>
    <row r="925" spans="13:13" x14ac:dyDescent="0.45">
      <c r="M925" s="25"/>
    </row>
    <row r="926" spans="13:13" x14ac:dyDescent="0.45">
      <c r="M926" s="25"/>
    </row>
    <row r="927" spans="13:13" x14ac:dyDescent="0.45">
      <c r="M927" s="25"/>
    </row>
    <row r="928" spans="13:13" x14ac:dyDescent="0.45">
      <c r="M928" s="25"/>
    </row>
    <row r="929" spans="13:13" x14ac:dyDescent="0.45">
      <c r="M929" s="25"/>
    </row>
    <row r="930" spans="13:13" x14ac:dyDescent="0.45">
      <c r="M930" s="25"/>
    </row>
    <row r="931" spans="13:13" x14ac:dyDescent="0.45">
      <c r="M931" s="25"/>
    </row>
    <row r="932" spans="13:13" x14ac:dyDescent="0.45">
      <c r="M932" s="25"/>
    </row>
    <row r="933" spans="13:13" x14ac:dyDescent="0.45">
      <c r="M933" s="25"/>
    </row>
    <row r="934" spans="13:13" x14ac:dyDescent="0.45">
      <c r="M934" s="25"/>
    </row>
    <row r="935" spans="13:13" x14ac:dyDescent="0.45">
      <c r="M935" s="25"/>
    </row>
    <row r="936" spans="13:13" x14ac:dyDescent="0.45">
      <c r="M936" s="25"/>
    </row>
    <row r="937" spans="13:13" x14ac:dyDescent="0.45">
      <c r="M937" s="25"/>
    </row>
    <row r="938" spans="13:13" x14ac:dyDescent="0.45">
      <c r="M938" s="25"/>
    </row>
    <row r="939" spans="13:13" x14ac:dyDescent="0.45">
      <c r="M939" s="25"/>
    </row>
    <row r="940" spans="13:13" x14ac:dyDescent="0.45">
      <c r="M940" s="25"/>
    </row>
    <row r="941" spans="13:13" x14ac:dyDescent="0.45">
      <c r="M941" s="25"/>
    </row>
    <row r="942" spans="13:13" x14ac:dyDescent="0.45">
      <c r="M942" s="25"/>
    </row>
    <row r="943" spans="13:13" x14ac:dyDescent="0.45">
      <c r="M943" s="25"/>
    </row>
    <row r="944" spans="13:13" x14ac:dyDescent="0.45">
      <c r="M944" s="25"/>
    </row>
    <row r="945" spans="13:13" x14ac:dyDescent="0.45">
      <c r="M945" s="25"/>
    </row>
    <row r="946" spans="13:13" x14ac:dyDescent="0.45">
      <c r="M946" s="25"/>
    </row>
    <row r="947" spans="13:13" x14ac:dyDescent="0.45">
      <c r="M947" s="25"/>
    </row>
    <row r="948" spans="13:13" x14ac:dyDescent="0.45">
      <c r="M948" s="25"/>
    </row>
    <row r="949" spans="13:13" x14ac:dyDescent="0.45">
      <c r="M949" s="25"/>
    </row>
    <row r="950" spans="13:13" x14ac:dyDescent="0.45">
      <c r="M950" s="25"/>
    </row>
    <row r="951" spans="13:13" x14ac:dyDescent="0.45">
      <c r="M951" s="25"/>
    </row>
    <row r="952" spans="13:13" x14ac:dyDescent="0.45">
      <c r="M952" s="25"/>
    </row>
    <row r="953" spans="13:13" x14ac:dyDescent="0.45">
      <c r="M953" s="25"/>
    </row>
    <row r="954" spans="13:13" x14ac:dyDescent="0.45">
      <c r="M954" s="25"/>
    </row>
    <row r="955" spans="13:13" x14ac:dyDescent="0.45">
      <c r="M955" s="25"/>
    </row>
    <row r="956" spans="13:13" x14ac:dyDescent="0.45">
      <c r="M956" s="25"/>
    </row>
    <row r="957" spans="13:13" x14ac:dyDescent="0.45">
      <c r="M957" s="25"/>
    </row>
    <row r="958" spans="13:13" x14ac:dyDescent="0.45">
      <c r="M958" s="25"/>
    </row>
    <row r="959" spans="13:13" x14ac:dyDescent="0.45">
      <c r="M959" s="25"/>
    </row>
    <row r="960" spans="13:13" x14ac:dyDescent="0.45">
      <c r="M960" s="25"/>
    </row>
    <row r="961" spans="13:13" x14ac:dyDescent="0.45">
      <c r="M961" s="25"/>
    </row>
    <row r="962" spans="13:13" x14ac:dyDescent="0.45">
      <c r="M962" s="25"/>
    </row>
    <row r="963" spans="13:13" x14ac:dyDescent="0.45">
      <c r="M963" s="25"/>
    </row>
    <row r="964" spans="13:13" x14ac:dyDescent="0.45">
      <c r="M964" s="25"/>
    </row>
    <row r="965" spans="13:13" x14ac:dyDescent="0.45">
      <c r="M965" s="25"/>
    </row>
    <row r="966" spans="13:13" x14ac:dyDescent="0.45">
      <c r="M966" s="25"/>
    </row>
    <row r="967" spans="13:13" x14ac:dyDescent="0.45">
      <c r="M967" s="25"/>
    </row>
    <row r="968" spans="13:13" x14ac:dyDescent="0.45">
      <c r="M968" s="25"/>
    </row>
    <row r="969" spans="13:13" x14ac:dyDescent="0.45">
      <c r="M969" s="25"/>
    </row>
    <row r="970" spans="13:13" x14ac:dyDescent="0.45">
      <c r="M970" s="25"/>
    </row>
    <row r="971" spans="13:13" x14ac:dyDescent="0.45">
      <c r="M971" s="25"/>
    </row>
    <row r="972" spans="13:13" x14ac:dyDescent="0.45">
      <c r="M972" s="25"/>
    </row>
    <row r="973" spans="13:13" x14ac:dyDescent="0.45">
      <c r="M973" s="25"/>
    </row>
    <row r="974" spans="13:13" x14ac:dyDescent="0.45">
      <c r="M974" s="25"/>
    </row>
    <row r="975" spans="13:13" x14ac:dyDescent="0.45">
      <c r="M975" s="25"/>
    </row>
    <row r="976" spans="13:13" x14ac:dyDescent="0.45">
      <c r="M976" s="25"/>
    </row>
    <row r="977" spans="13:13" x14ac:dyDescent="0.45">
      <c r="M977" s="25"/>
    </row>
    <row r="978" spans="13:13" x14ac:dyDescent="0.45">
      <c r="M978" s="25"/>
    </row>
    <row r="979" spans="13:13" x14ac:dyDescent="0.45">
      <c r="M979" s="25"/>
    </row>
    <row r="980" spans="13:13" x14ac:dyDescent="0.45">
      <c r="M980" s="25"/>
    </row>
    <row r="981" spans="13:13" x14ac:dyDescent="0.45">
      <c r="M981" s="25"/>
    </row>
    <row r="982" spans="13:13" x14ac:dyDescent="0.45">
      <c r="M982" s="25"/>
    </row>
    <row r="983" spans="13:13" x14ac:dyDescent="0.45">
      <c r="M983" s="25"/>
    </row>
    <row r="984" spans="13:13" x14ac:dyDescent="0.45">
      <c r="M984" s="25"/>
    </row>
    <row r="985" spans="13:13" x14ac:dyDescent="0.45">
      <c r="M985" s="25"/>
    </row>
    <row r="986" spans="13:13" x14ac:dyDescent="0.45">
      <c r="M986" s="25"/>
    </row>
    <row r="987" spans="13:13" x14ac:dyDescent="0.45">
      <c r="M987" s="25"/>
    </row>
    <row r="988" spans="13:13" x14ac:dyDescent="0.45">
      <c r="M988" s="25"/>
    </row>
    <row r="989" spans="13:13" x14ac:dyDescent="0.45">
      <c r="M989" s="25"/>
    </row>
    <row r="990" spans="13:13" x14ac:dyDescent="0.45">
      <c r="M990" s="25"/>
    </row>
    <row r="991" spans="13:13" x14ac:dyDescent="0.45">
      <c r="M991" s="25"/>
    </row>
    <row r="992" spans="13:13" x14ac:dyDescent="0.45">
      <c r="M992" s="25"/>
    </row>
    <row r="993" spans="13:13" x14ac:dyDescent="0.45">
      <c r="M993" s="25"/>
    </row>
    <row r="994" spans="13:13" x14ac:dyDescent="0.45">
      <c r="M994" s="25"/>
    </row>
    <row r="995" spans="13:13" x14ac:dyDescent="0.45">
      <c r="M995" s="25"/>
    </row>
    <row r="996" spans="13:13" x14ac:dyDescent="0.45">
      <c r="M996" s="25"/>
    </row>
    <row r="997" spans="13:13" x14ac:dyDescent="0.45">
      <c r="M997" s="25"/>
    </row>
    <row r="998" spans="13:13" x14ac:dyDescent="0.45">
      <c r="M998" s="25"/>
    </row>
    <row r="999" spans="13:13" x14ac:dyDescent="0.45">
      <c r="M999" s="25"/>
    </row>
    <row r="1000" spans="13:13" x14ac:dyDescent="0.45">
      <c r="M1000" s="25"/>
    </row>
    <row r="1001" spans="13:13" x14ac:dyDescent="0.45">
      <c r="M1001" s="25"/>
    </row>
    <row r="1002" spans="13:13" x14ac:dyDescent="0.45">
      <c r="M1002" s="25"/>
    </row>
    <row r="1003" spans="13:13" x14ac:dyDescent="0.45">
      <c r="M1003" s="25"/>
    </row>
    <row r="1004" spans="13:13" x14ac:dyDescent="0.45">
      <c r="M1004" s="25"/>
    </row>
    <row r="1005" spans="13:13" x14ac:dyDescent="0.45">
      <c r="M1005" s="25"/>
    </row>
    <row r="1006" spans="13:13" x14ac:dyDescent="0.45">
      <c r="M1006" s="25"/>
    </row>
    <row r="1007" spans="13:13" x14ac:dyDescent="0.45">
      <c r="M1007" s="25"/>
    </row>
    <row r="1008" spans="13:13" x14ac:dyDescent="0.45">
      <c r="M1008" s="25"/>
    </row>
    <row r="1009" spans="13:13" x14ac:dyDescent="0.45">
      <c r="M1009" s="25"/>
    </row>
    <row r="1010" spans="13:13" x14ac:dyDescent="0.45">
      <c r="M1010" s="25"/>
    </row>
    <row r="1011" spans="13:13" x14ac:dyDescent="0.45">
      <c r="M1011" s="25"/>
    </row>
    <row r="1012" spans="13:13" x14ac:dyDescent="0.45">
      <c r="M1012" s="25"/>
    </row>
    <row r="1013" spans="13:13" x14ac:dyDescent="0.45">
      <c r="M1013" s="25"/>
    </row>
    <row r="1014" spans="13:13" x14ac:dyDescent="0.45">
      <c r="M1014" s="25"/>
    </row>
    <row r="1015" spans="13:13" x14ac:dyDescent="0.45">
      <c r="M1015" s="25"/>
    </row>
    <row r="1016" spans="13:13" x14ac:dyDescent="0.45">
      <c r="M1016" s="25"/>
    </row>
    <row r="1017" spans="13:13" x14ac:dyDescent="0.45">
      <c r="M1017" s="25"/>
    </row>
    <row r="1018" spans="13:13" x14ac:dyDescent="0.45">
      <c r="M1018" s="25"/>
    </row>
    <row r="1019" spans="13:13" x14ac:dyDescent="0.45">
      <c r="M1019" s="25"/>
    </row>
    <row r="1020" spans="13:13" x14ac:dyDescent="0.45">
      <c r="M1020" s="25"/>
    </row>
    <row r="1021" spans="13:13" x14ac:dyDescent="0.45">
      <c r="M1021" s="25"/>
    </row>
    <row r="1022" spans="13:13" x14ac:dyDescent="0.45">
      <c r="M1022" s="25"/>
    </row>
    <row r="1023" spans="13:13" x14ac:dyDescent="0.45">
      <c r="M1023" s="25"/>
    </row>
    <row r="1024" spans="13:13" x14ac:dyDescent="0.45">
      <c r="M1024" s="25"/>
    </row>
    <row r="1025" spans="13:13" x14ac:dyDescent="0.45">
      <c r="M1025" s="25"/>
    </row>
    <row r="1026" spans="13:13" x14ac:dyDescent="0.45">
      <c r="M1026" s="25"/>
    </row>
    <row r="1027" spans="13:13" x14ac:dyDescent="0.45">
      <c r="M1027" s="25"/>
    </row>
    <row r="1028" spans="13:13" x14ac:dyDescent="0.45">
      <c r="M1028" s="25"/>
    </row>
    <row r="1029" spans="13:13" x14ac:dyDescent="0.45">
      <c r="M1029" s="25"/>
    </row>
    <row r="1030" spans="13:13" x14ac:dyDescent="0.45">
      <c r="M1030" s="25"/>
    </row>
    <row r="1031" spans="13:13" x14ac:dyDescent="0.45">
      <c r="M1031" s="25"/>
    </row>
    <row r="1032" spans="13:13" x14ac:dyDescent="0.45">
      <c r="M1032" s="25"/>
    </row>
    <row r="1033" spans="13:13" x14ac:dyDescent="0.45">
      <c r="M1033" s="25"/>
    </row>
    <row r="1034" spans="13:13" x14ac:dyDescent="0.45">
      <c r="M1034" s="25"/>
    </row>
    <row r="1035" spans="13:13" x14ac:dyDescent="0.45">
      <c r="M1035" s="25"/>
    </row>
    <row r="1036" spans="13:13" x14ac:dyDescent="0.45">
      <c r="M1036" s="25"/>
    </row>
    <row r="1037" spans="13:13" x14ac:dyDescent="0.45">
      <c r="M1037" s="25"/>
    </row>
    <row r="1038" spans="13:13" x14ac:dyDescent="0.45">
      <c r="M1038" s="25"/>
    </row>
    <row r="1039" spans="13:13" x14ac:dyDescent="0.45">
      <c r="M1039" s="25"/>
    </row>
    <row r="1040" spans="13:13" x14ac:dyDescent="0.45">
      <c r="M1040" s="25"/>
    </row>
    <row r="1041" spans="13:13" x14ac:dyDescent="0.45">
      <c r="M1041" s="25"/>
    </row>
    <row r="1042" spans="13:13" x14ac:dyDescent="0.45">
      <c r="M1042" s="25"/>
    </row>
    <row r="1043" spans="13:13" x14ac:dyDescent="0.45">
      <c r="M1043" s="25"/>
    </row>
    <row r="1044" spans="13:13" x14ac:dyDescent="0.45">
      <c r="M1044" s="25"/>
    </row>
    <row r="1045" spans="13:13" x14ac:dyDescent="0.45">
      <c r="M1045" s="25"/>
    </row>
    <row r="1046" spans="13:13" x14ac:dyDescent="0.45">
      <c r="M1046" s="25"/>
    </row>
    <row r="1047" spans="13:13" x14ac:dyDescent="0.45">
      <c r="M1047" s="25"/>
    </row>
    <row r="1048" spans="13:13" x14ac:dyDescent="0.45">
      <c r="M1048" s="25"/>
    </row>
    <row r="1049" spans="13:13" x14ac:dyDescent="0.45">
      <c r="M1049" s="25"/>
    </row>
    <row r="1050" spans="13:13" x14ac:dyDescent="0.45">
      <c r="M1050" s="25"/>
    </row>
    <row r="1051" spans="13:13" x14ac:dyDescent="0.45">
      <c r="M1051" s="25"/>
    </row>
    <row r="1052" spans="13:13" x14ac:dyDescent="0.45">
      <c r="M1052" s="25"/>
    </row>
    <row r="1053" spans="13:13" x14ac:dyDescent="0.45">
      <c r="M1053" s="25"/>
    </row>
    <row r="1054" spans="13:13" x14ac:dyDescent="0.45">
      <c r="M1054" s="25"/>
    </row>
    <row r="1055" spans="13:13" x14ac:dyDescent="0.45">
      <c r="M1055" s="25"/>
    </row>
    <row r="1056" spans="13:13" x14ac:dyDescent="0.45">
      <c r="M1056" s="25"/>
    </row>
    <row r="1057" spans="13:13" x14ac:dyDescent="0.45">
      <c r="M1057" s="25"/>
    </row>
    <row r="1058" spans="13:13" x14ac:dyDescent="0.45">
      <c r="M1058" s="25"/>
    </row>
    <row r="1059" spans="13:13" x14ac:dyDescent="0.45">
      <c r="M1059" s="25"/>
    </row>
    <row r="1060" spans="13:13" x14ac:dyDescent="0.45">
      <c r="M1060" s="25"/>
    </row>
    <row r="1061" spans="13:13" x14ac:dyDescent="0.45">
      <c r="M1061" s="25"/>
    </row>
    <row r="1062" spans="13:13" x14ac:dyDescent="0.45">
      <c r="M1062" s="25"/>
    </row>
    <row r="1063" spans="13:13" x14ac:dyDescent="0.45">
      <c r="M1063" s="25"/>
    </row>
    <row r="1064" spans="13:13" x14ac:dyDescent="0.45">
      <c r="M1064" s="25"/>
    </row>
    <row r="1065" spans="13:13" x14ac:dyDescent="0.45">
      <c r="M1065" s="25"/>
    </row>
    <row r="1066" spans="13:13" x14ac:dyDescent="0.45">
      <c r="M1066" s="25"/>
    </row>
    <row r="1067" spans="13:13" x14ac:dyDescent="0.45">
      <c r="M1067" s="25"/>
    </row>
    <row r="1068" spans="13:13" x14ac:dyDescent="0.45">
      <c r="M1068" s="25"/>
    </row>
    <row r="1069" spans="13:13" x14ac:dyDescent="0.45">
      <c r="M1069" s="25"/>
    </row>
    <row r="1070" spans="13:13" x14ac:dyDescent="0.45">
      <c r="M1070" s="25"/>
    </row>
    <row r="1071" spans="13:13" x14ac:dyDescent="0.45">
      <c r="M1071" s="25"/>
    </row>
    <row r="1072" spans="13:13" x14ac:dyDescent="0.45">
      <c r="M1072" s="25"/>
    </row>
    <row r="1073" spans="13:13" x14ac:dyDescent="0.45">
      <c r="M1073" s="25"/>
    </row>
    <row r="1074" spans="13:13" x14ac:dyDescent="0.45">
      <c r="M1074" s="25"/>
    </row>
    <row r="1075" spans="13:13" x14ac:dyDescent="0.45">
      <c r="M1075" s="25"/>
    </row>
    <row r="1076" spans="13:13" x14ac:dyDescent="0.45">
      <c r="M1076" s="25"/>
    </row>
    <row r="1077" spans="13:13" x14ac:dyDescent="0.45">
      <c r="M1077" s="25"/>
    </row>
    <row r="1078" spans="13:13" x14ac:dyDescent="0.45">
      <c r="M1078" s="25"/>
    </row>
    <row r="1079" spans="13:13" x14ac:dyDescent="0.45">
      <c r="M1079" s="25"/>
    </row>
    <row r="1080" spans="13:13" x14ac:dyDescent="0.45">
      <c r="M1080" s="25"/>
    </row>
    <row r="1081" spans="13:13" x14ac:dyDescent="0.45">
      <c r="M1081" s="25"/>
    </row>
    <row r="1082" spans="13:13" x14ac:dyDescent="0.45">
      <c r="M1082" s="25"/>
    </row>
    <row r="1083" spans="13:13" x14ac:dyDescent="0.45">
      <c r="M1083" s="25"/>
    </row>
    <row r="1084" spans="13:13" x14ac:dyDescent="0.45">
      <c r="M1084" s="25"/>
    </row>
    <row r="1085" spans="13:13" x14ac:dyDescent="0.45">
      <c r="M1085" s="25"/>
    </row>
    <row r="1086" spans="13:13" x14ac:dyDescent="0.45">
      <c r="M1086" s="25"/>
    </row>
    <row r="1087" spans="13:13" x14ac:dyDescent="0.45">
      <c r="M1087" s="25"/>
    </row>
    <row r="1088" spans="13:13" x14ac:dyDescent="0.45">
      <c r="M1088" s="25"/>
    </row>
    <row r="1089" spans="13:13" x14ac:dyDescent="0.45">
      <c r="M1089" s="25"/>
    </row>
    <row r="1090" spans="13:13" x14ac:dyDescent="0.45">
      <c r="M1090" s="25"/>
    </row>
    <row r="1091" spans="13:13" x14ac:dyDescent="0.45">
      <c r="M1091" s="25"/>
    </row>
    <row r="1092" spans="13:13" x14ac:dyDescent="0.45">
      <c r="M1092" s="25"/>
    </row>
    <row r="1093" spans="13:13" x14ac:dyDescent="0.45">
      <c r="M1093" s="25"/>
    </row>
    <row r="1094" spans="13:13" x14ac:dyDescent="0.45">
      <c r="M1094" s="25"/>
    </row>
    <row r="1095" spans="13:13" x14ac:dyDescent="0.45">
      <c r="M1095" s="25"/>
    </row>
    <row r="1096" spans="13:13" x14ac:dyDescent="0.45">
      <c r="M1096" s="25"/>
    </row>
    <row r="1097" spans="13:13" x14ac:dyDescent="0.45">
      <c r="M1097" s="25"/>
    </row>
    <row r="1098" spans="13:13" x14ac:dyDescent="0.45">
      <c r="M1098" s="25"/>
    </row>
    <row r="1099" spans="13:13" x14ac:dyDescent="0.45">
      <c r="M1099" s="25"/>
    </row>
    <row r="1100" spans="13:13" x14ac:dyDescent="0.45">
      <c r="M1100" s="25"/>
    </row>
    <row r="1101" spans="13:13" x14ac:dyDescent="0.45">
      <c r="M1101" s="25"/>
    </row>
    <row r="1102" spans="13:13" x14ac:dyDescent="0.45">
      <c r="M1102" s="25"/>
    </row>
    <row r="1103" spans="13:13" x14ac:dyDescent="0.45">
      <c r="M1103" s="25"/>
    </row>
    <row r="1104" spans="13:13" x14ac:dyDescent="0.45">
      <c r="M1104" s="25"/>
    </row>
    <row r="1105" spans="13:13" x14ac:dyDescent="0.45">
      <c r="M1105" s="25"/>
    </row>
    <row r="1106" spans="13:13" x14ac:dyDescent="0.45">
      <c r="M1106" s="25"/>
    </row>
    <row r="1107" spans="13:13" x14ac:dyDescent="0.45">
      <c r="M1107" s="25"/>
    </row>
    <row r="1108" spans="13:13" x14ac:dyDescent="0.45">
      <c r="M1108" s="25"/>
    </row>
    <row r="1109" spans="13:13" x14ac:dyDescent="0.45">
      <c r="M1109" s="25"/>
    </row>
    <row r="1110" spans="13:13" x14ac:dyDescent="0.45">
      <c r="M1110" s="25"/>
    </row>
    <row r="1111" spans="13:13" x14ac:dyDescent="0.45">
      <c r="M1111" s="25"/>
    </row>
    <row r="1112" spans="13:13" x14ac:dyDescent="0.45">
      <c r="M1112" s="25"/>
    </row>
    <row r="1113" spans="13:13" x14ac:dyDescent="0.45">
      <c r="M1113" s="25"/>
    </row>
    <row r="1114" spans="13:13" x14ac:dyDescent="0.45">
      <c r="M1114" s="25"/>
    </row>
    <row r="1115" spans="13:13" x14ac:dyDescent="0.45">
      <c r="M1115" s="25"/>
    </row>
    <row r="1116" spans="13:13" x14ac:dyDescent="0.45">
      <c r="M1116" s="25"/>
    </row>
    <row r="1117" spans="13:13" x14ac:dyDescent="0.45">
      <c r="M1117" s="25"/>
    </row>
    <row r="1118" spans="13:13" x14ac:dyDescent="0.45">
      <c r="M1118" s="25"/>
    </row>
    <row r="1119" spans="13:13" x14ac:dyDescent="0.45">
      <c r="M1119" s="25"/>
    </row>
    <row r="1120" spans="13:13" x14ac:dyDescent="0.45">
      <c r="M1120" s="25"/>
    </row>
    <row r="1121" spans="13:13" x14ac:dyDescent="0.45">
      <c r="M1121" s="25"/>
    </row>
    <row r="1122" spans="13:13" x14ac:dyDescent="0.45">
      <c r="M1122" s="25"/>
    </row>
    <row r="1123" spans="13:13" x14ac:dyDescent="0.45">
      <c r="M1123" s="25"/>
    </row>
    <row r="1124" spans="13:13" x14ac:dyDescent="0.45">
      <c r="M1124" s="25"/>
    </row>
    <row r="1125" spans="13:13" x14ac:dyDescent="0.45">
      <c r="M1125" s="25"/>
    </row>
    <row r="1126" spans="13:13" x14ac:dyDescent="0.45">
      <c r="M1126" s="25"/>
    </row>
    <row r="1127" spans="13:13" x14ac:dyDescent="0.45">
      <c r="M1127" s="25"/>
    </row>
    <row r="1128" spans="13:13" x14ac:dyDescent="0.45">
      <c r="M1128" s="25"/>
    </row>
    <row r="1129" spans="13:13" x14ac:dyDescent="0.45">
      <c r="M1129" s="25"/>
    </row>
    <row r="1130" spans="13:13" x14ac:dyDescent="0.45">
      <c r="M1130" s="25"/>
    </row>
    <row r="1131" spans="13:13" x14ac:dyDescent="0.45">
      <c r="M1131" s="25"/>
    </row>
    <row r="1132" spans="13:13" x14ac:dyDescent="0.45">
      <c r="M1132" s="25"/>
    </row>
    <row r="1133" spans="13:13" x14ac:dyDescent="0.45">
      <c r="M1133" s="25"/>
    </row>
    <row r="1134" spans="13:13" x14ac:dyDescent="0.45">
      <c r="M1134" s="25"/>
    </row>
    <row r="1135" spans="13:13" x14ac:dyDescent="0.45">
      <c r="M1135" s="25"/>
    </row>
    <row r="1136" spans="13:13" x14ac:dyDescent="0.45">
      <c r="M1136" s="25"/>
    </row>
    <row r="1137" spans="13:13" x14ac:dyDescent="0.45">
      <c r="M1137" s="25"/>
    </row>
    <row r="1138" spans="13:13" x14ac:dyDescent="0.45">
      <c r="M1138" s="25"/>
    </row>
    <row r="1139" spans="13:13" x14ac:dyDescent="0.45">
      <c r="M1139" s="25"/>
    </row>
    <row r="1140" spans="13:13" x14ac:dyDescent="0.45">
      <c r="M1140" s="25"/>
    </row>
    <row r="1141" spans="13:13" x14ac:dyDescent="0.45">
      <c r="M1141" s="25"/>
    </row>
    <row r="1142" spans="13:13" x14ac:dyDescent="0.45">
      <c r="M1142" s="25"/>
    </row>
    <row r="1143" spans="13:13" x14ac:dyDescent="0.45">
      <c r="M1143" s="25"/>
    </row>
    <row r="1144" spans="13:13" x14ac:dyDescent="0.45">
      <c r="M1144" s="25"/>
    </row>
    <row r="1145" spans="13:13" x14ac:dyDescent="0.45">
      <c r="M1145" s="25"/>
    </row>
    <row r="1146" spans="13:13" x14ac:dyDescent="0.45">
      <c r="M1146" s="25"/>
    </row>
    <row r="1147" spans="13:13" x14ac:dyDescent="0.45">
      <c r="M1147" s="25"/>
    </row>
    <row r="1148" spans="13:13" x14ac:dyDescent="0.45">
      <c r="M1148" s="25"/>
    </row>
    <row r="1149" spans="13:13" x14ac:dyDescent="0.45">
      <c r="M1149" s="25"/>
    </row>
    <row r="1150" spans="13:13" x14ac:dyDescent="0.45">
      <c r="M1150" s="25"/>
    </row>
    <row r="1151" spans="13:13" x14ac:dyDescent="0.45">
      <c r="M1151" s="25"/>
    </row>
    <row r="1152" spans="13:13" x14ac:dyDescent="0.45">
      <c r="M1152" s="25"/>
    </row>
    <row r="1153" spans="13:13" x14ac:dyDescent="0.45">
      <c r="M1153" s="25"/>
    </row>
    <row r="1154" spans="13:13" x14ac:dyDescent="0.45">
      <c r="M1154" s="25"/>
    </row>
    <row r="1155" spans="13:13" x14ac:dyDescent="0.45">
      <c r="M1155" s="25"/>
    </row>
    <row r="1156" spans="13:13" x14ac:dyDescent="0.45">
      <c r="M1156" s="25"/>
    </row>
    <row r="1157" spans="13:13" x14ac:dyDescent="0.45">
      <c r="M1157" s="25"/>
    </row>
    <row r="1158" spans="13:13" x14ac:dyDescent="0.45">
      <c r="M1158" s="25"/>
    </row>
    <row r="1159" spans="13:13" x14ac:dyDescent="0.45">
      <c r="M1159" s="25"/>
    </row>
    <row r="1160" spans="13:13" x14ac:dyDescent="0.45">
      <c r="M1160" s="25"/>
    </row>
    <row r="1161" spans="13:13" x14ac:dyDescent="0.45">
      <c r="M1161" s="25"/>
    </row>
    <row r="1162" spans="13:13" x14ac:dyDescent="0.45">
      <c r="M1162" s="25"/>
    </row>
    <row r="1163" spans="13:13" x14ac:dyDescent="0.45">
      <c r="M1163" s="25"/>
    </row>
    <row r="1164" spans="13:13" x14ac:dyDescent="0.45">
      <c r="M1164" s="25"/>
    </row>
    <row r="1165" spans="13:13" x14ac:dyDescent="0.45">
      <c r="M1165" s="25"/>
    </row>
    <row r="1166" spans="13:13" x14ac:dyDescent="0.45">
      <c r="M1166" s="25"/>
    </row>
    <row r="1167" spans="13:13" x14ac:dyDescent="0.45">
      <c r="M1167" s="25"/>
    </row>
    <row r="1168" spans="13:13" x14ac:dyDescent="0.45">
      <c r="M1168" s="25"/>
    </row>
    <row r="1169" spans="13:13" x14ac:dyDescent="0.45">
      <c r="M1169" s="25"/>
    </row>
    <row r="1170" spans="13:13" x14ac:dyDescent="0.45">
      <c r="M1170" s="25"/>
    </row>
    <row r="1171" spans="13:13" x14ac:dyDescent="0.45">
      <c r="M1171" s="25"/>
    </row>
    <row r="1172" spans="13:13" x14ac:dyDescent="0.45">
      <c r="M1172" s="25"/>
    </row>
    <row r="1173" spans="13:13" x14ac:dyDescent="0.45">
      <c r="M1173" s="25"/>
    </row>
    <row r="1174" spans="13:13" x14ac:dyDescent="0.45">
      <c r="M1174" s="25"/>
    </row>
    <row r="1175" spans="13:13" x14ac:dyDescent="0.45">
      <c r="M1175" s="25"/>
    </row>
    <row r="1176" spans="13:13" x14ac:dyDescent="0.45">
      <c r="M1176" s="25"/>
    </row>
    <row r="1177" spans="13:13" x14ac:dyDescent="0.45">
      <c r="M1177" s="25"/>
    </row>
    <row r="1178" spans="13:13" x14ac:dyDescent="0.45">
      <c r="M1178" s="25"/>
    </row>
    <row r="1179" spans="13:13" x14ac:dyDescent="0.45">
      <c r="M1179" s="25"/>
    </row>
    <row r="1180" spans="13:13" x14ac:dyDescent="0.45">
      <c r="M1180" s="25"/>
    </row>
    <row r="1181" spans="13:13" x14ac:dyDescent="0.45">
      <c r="M1181" s="25"/>
    </row>
    <row r="1182" spans="13:13" x14ac:dyDescent="0.45">
      <c r="M1182" s="25"/>
    </row>
    <row r="1183" spans="13:13" x14ac:dyDescent="0.45">
      <c r="M1183" s="25"/>
    </row>
    <row r="1184" spans="13:13" x14ac:dyDescent="0.45">
      <c r="M1184" s="25"/>
    </row>
    <row r="1185" spans="13:13" x14ac:dyDescent="0.45">
      <c r="M1185" s="25"/>
    </row>
    <row r="1186" spans="13:13" x14ac:dyDescent="0.45">
      <c r="M1186" s="25"/>
    </row>
    <row r="1187" spans="13:13" x14ac:dyDescent="0.45">
      <c r="M1187" s="25"/>
    </row>
    <row r="1188" spans="13:13" x14ac:dyDescent="0.45">
      <c r="M1188" s="25"/>
    </row>
    <row r="1189" spans="13:13" x14ac:dyDescent="0.45">
      <c r="M1189" s="25"/>
    </row>
    <row r="1190" spans="13:13" x14ac:dyDescent="0.45">
      <c r="M1190" s="25"/>
    </row>
    <row r="1191" spans="13:13" x14ac:dyDescent="0.45">
      <c r="M1191" s="25"/>
    </row>
    <row r="1192" spans="13:13" x14ac:dyDescent="0.45">
      <c r="M1192" s="25"/>
    </row>
    <row r="1193" spans="13:13" x14ac:dyDescent="0.45">
      <c r="M1193" s="25"/>
    </row>
    <row r="1194" spans="13:13" x14ac:dyDescent="0.45">
      <c r="M1194" s="25"/>
    </row>
    <row r="1195" spans="13:13" x14ac:dyDescent="0.45">
      <c r="M1195" s="25"/>
    </row>
    <row r="1196" spans="13:13" x14ac:dyDescent="0.45">
      <c r="M1196" s="25"/>
    </row>
    <row r="1197" spans="13:13" x14ac:dyDescent="0.45">
      <c r="M1197" s="25"/>
    </row>
    <row r="1198" spans="13:13" x14ac:dyDescent="0.45">
      <c r="M1198" s="25"/>
    </row>
    <row r="1199" spans="13:13" x14ac:dyDescent="0.45">
      <c r="M1199" s="25"/>
    </row>
    <row r="1200" spans="13:13" x14ac:dyDescent="0.45">
      <c r="M1200" s="25"/>
    </row>
    <row r="1201" spans="13:13" x14ac:dyDescent="0.45">
      <c r="M1201" s="25"/>
    </row>
    <row r="1202" spans="13:13" x14ac:dyDescent="0.45">
      <c r="M1202" s="25"/>
    </row>
    <row r="1203" spans="13:13" x14ac:dyDescent="0.45">
      <c r="M1203" s="25"/>
    </row>
    <row r="1204" spans="13:13" x14ac:dyDescent="0.45">
      <c r="M1204" s="25"/>
    </row>
    <row r="1205" spans="13:13" x14ac:dyDescent="0.45">
      <c r="M1205" s="25"/>
    </row>
    <row r="1206" spans="13:13" x14ac:dyDescent="0.45">
      <c r="M1206" s="25"/>
    </row>
    <row r="1207" spans="13:13" x14ac:dyDescent="0.45">
      <c r="M1207" s="25"/>
    </row>
    <row r="1208" spans="13:13" x14ac:dyDescent="0.45">
      <c r="M1208" s="25"/>
    </row>
    <row r="1209" spans="13:13" x14ac:dyDescent="0.45">
      <c r="M1209" s="25"/>
    </row>
    <row r="1210" spans="13:13" x14ac:dyDescent="0.45">
      <c r="M1210" s="25"/>
    </row>
    <row r="1211" spans="13:13" x14ac:dyDescent="0.45">
      <c r="M1211" s="25"/>
    </row>
    <row r="1212" spans="13:13" x14ac:dyDescent="0.45">
      <c r="M1212" s="25"/>
    </row>
    <row r="1213" spans="13:13" x14ac:dyDescent="0.45">
      <c r="M1213" s="25"/>
    </row>
    <row r="1214" spans="13:13" x14ac:dyDescent="0.45">
      <c r="M1214" s="25"/>
    </row>
    <row r="1215" spans="13:13" x14ac:dyDescent="0.45">
      <c r="M1215" s="25"/>
    </row>
    <row r="1216" spans="13:13" x14ac:dyDescent="0.45">
      <c r="M1216" s="25"/>
    </row>
    <row r="1217" spans="13:13" x14ac:dyDescent="0.45">
      <c r="M1217" s="25"/>
    </row>
    <row r="1218" spans="13:13" x14ac:dyDescent="0.45">
      <c r="M1218" s="25"/>
    </row>
    <row r="1219" spans="13:13" x14ac:dyDescent="0.45">
      <c r="M1219" s="25"/>
    </row>
    <row r="1220" spans="13:13" x14ac:dyDescent="0.45">
      <c r="M1220" s="25"/>
    </row>
    <row r="1221" spans="13:13" x14ac:dyDescent="0.45">
      <c r="M1221" s="25"/>
    </row>
    <row r="1222" spans="13:13" x14ac:dyDescent="0.45">
      <c r="M1222" s="25"/>
    </row>
    <row r="1223" spans="13:13" x14ac:dyDescent="0.45">
      <c r="M1223" s="25"/>
    </row>
    <row r="1224" spans="13:13" x14ac:dyDescent="0.45">
      <c r="M1224" s="25"/>
    </row>
    <row r="1225" spans="13:13" x14ac:dyDescent="0.45">
      <c r="M1225" s="25"/>
    </row>
    <row r="1226" spans="13:13" x14ac:dyDescent="0.45">
      <c r="M1226" s="25"/>
    </row>
    <row r="1227" spans="13:13" x14ac:dyDescent="0.45">
      <c r="M1227" s="25"/>
    </row>
    <row r="1228" spans="13:13" x14ac:dyDescent="0.45">
      <c r="M1228" s="25"/>
    </row>
    <row r="1229" spans="13:13" x14ac:dyDescent="0.45">
      <c r="M1229" s="25"/>
    </row>
    <row r="1230" spans="13:13" x14ac:dyDescent="0.45">
      <c r="M1230" s="25"/>
    </row>
    <row r="1231" spans="13:13" x14ac:dyDescent="0.45">
      <c r="M1231" s="25"/>
    </row>
    <row r="1232" spans="13:13" x14ac:dyDescent="0.45">
      <c r="M1232" s="25"/>
    </row>
    <row r="1233" spans="13:13" x14ac:dyDescent="0.45">
      <c r="M1233" s="25"/>
    </row>
    <row r="1234" spans="13:13" x14ac:dyDescent="0.45">
      <c r="M1234" s="25"/>
    </row>
    <row r="1235" spans="13:13" x14ac:dyDescent="0.45">
      <c r="M1235" s="25"/>
    </row>
    <row r="1236" spans="13:13" x14ac:dyDescent="0.45">
      <c r="M1236" s="25"/>
    </row>
    <row r="1237" spans="13:13" x14ac:dyDescent="0.45">
      <c r="M1237" s="25"/>
    </row>
    <row r="1238" spans="13:13" x14ac:dyDescent="0.45">
      <c r="M1238" s="25"/>
    </row>
    <row r="1239" spans="13:13" x14ac:dyDescent="0.45">
      <c r="M1239" s="25"/>
    </row>
    <row r="1240" spans="13:13" x14ac:dyDescent="0.45">
      <c r="M1240" s="25"/>
    </row>
    <row r="1241" spans="13:13" x14ac:dyDescent="0.45">
      <c r="M1241" s="25"/>
    </row>
    <row r="1242" spans="13:13" x14ac:dyDescent="0.45">
      <c r="M1242" s="25"/>
    </row>
    <row r="1243" spans="13:13" x14ac:dyDescent="0.45">
      <c r="M1243" s="25"/>
    </row>
    <row r="1244" spans="13:13" x14ac:dyDescent="0.45">
      <c r="M1244" s="25"/>
    </row>
    <row r="1245" spans="13:13" x14ac:dyDescent="0.45">
      <c r="M1245" s="25"/>
    </row>
    <row r="1246" spans="13:13" x14ac:dyDescent="0.45">
      <c r="M1246" s="25"/>
    </row>
    <row r="1247" spans="13:13" x14ac:dyDescent="0.45">
      <c r="M1247" s="25"/>
    </row>
    <row r="1248" spans="13:13" x14ac:dyDescent="0.45">
      <c r="M1248" s="25"/>
    </row>
    <row r="1249" spans="13:13" x14ac:dyDescent="0.45">
      <c r="M1249" s="25"/>
    </row>
    <row r="1250" spans="13:13" x14ac:dyDescent="0.45">
      <c r="M1250" s="25"/>
    </row>
    <row r="1251" spans="13:13" x14ac:dyDescent="0.45">
      <c r="M1251" s="25"/>
    </row>
    <row r="1252" spans="13:13" x14ac:dyDescent="0.45">
      <c r="M1252" s="25"/>
    </row>
    <row r="1253" spans="13:13" x14ac:dyDescent="0.45">
      <c r="M1253" s="25"/>
    </row>
    <row r="1254" spans="13:13" x14ac:dyDescent="0.45">
      <c r="M1254" s="25"/>
    </row>
    <row r="1255" spans="13:13" x14ac:dyDescent="0.45">
      <c r="M1255" s="25"/>
    </row>
    <row r="1256" spans="13:13" x14ac:dyDescent="0.45">
      <c r="M1256" s="25"/>
    </row>
    <row r="1257" spans="13:13" x14ac:dyDescent="0.45">
      <c r="M1257" s="25"/>
    </row>
    <row r="1258" spans="13:13" x14ac:dyDescent="0.45">
      <c r="M1258" s="25"/>
    </row>
    <row r="1259" spans="13:13" x14ac:dyDescent="0.45">
      <c r="M1259" s="25"/>
    </row>
    <row r="1260" spans="13:13" x14ac:dyDescent="0.45">
      <c r="M1260" s="25"/>
    </row>
    <row r="1261" spans="13:13" x14ac:dyDescent="0.45">
      <c r="M1261" s="25"/>
    </row>
    <row r="1262" spans="13:13" x14ac:dyDescent="0.45">
      <c r="M1262" s="25"/>
    </row>
    <row r="1263" spans="13:13" x14ac:dyDescent="0.45">
      <c r="M1263" s="25"/>
    </row>
    <row r="1264" spans="13:13" x14ac:dyDescent="0.45">
      <c r="M1264" s="25"/>
    </row>
    <row r="1265" spans="13:13" x14ac:dyDescent="0.45">
      <c r="M1265" s="25"/>
    </row>
    <row r="1266" spans="13:13" x14ac:dyDescent="0.45">
      <c r="M1266" s="25"/>
    </row>
    <row r="1267" spans="13:13" x14ac:dyDescent="0.45">
      <c r="M1267" s="25"/>
    </row>
    <row r="1268" spans="13:13" x14ac:dyDescent="0.45">
      <c r="M1268" s="25"/>
    </row>
    <row r="1269" spans="13:13" x14ac:dyDescent="0.45">
      <c r="M1269" s="25"/>
    </row>
    <row r="1270" spans="13:13" x14ac:dyDescent="0.45">
      <c r="M1270" s="25"/>
    </row>
    <row r="1271" spans="13:13" x14ac:dyDescent="0.45">
      <c r="M1271" s="25"/>
    </row>
    <row r="1272" spans="13:13" x14ac:dyDescent="0.45">
      <c r="M1272" s="25"/>
    </row>
    <row r="1273" spans="13:13" x14ac:dyDescent="0.45">
      <c r="M1273" s="25"/>
    </row>
    <row r="1274" spans="13:13" x14ac:dyDescent="0.45">
      <c r="M1274" s="25"/>
    </row>
    <row r="1275" spans="13:13" x14ac:dyDescent="0.45">
      <c r="M1275" s="25"/>
    </row>
    <row r="1276" spans="13:13" x14ac:dyDescent="0.45">
      <c r="M1276" s="25"/>
    </row>
    <row r="1277" spans="13:13" x14ac:dyDescent="0.45">
      <c r="M1277" s="25"/>
    </row>
    <row r="1278" spans="13:13" x14ac:dyDescent="0.45">
      <c r="M1278" s="25"/>
    </row>
    <row r="1279" spans="13:13" x14ac:dyDescent="0.45">
      <c r="M1279" s="25"/>
    </row>
    <row r="1280" spans="13:13" x14ac:dyDescent="0.45">
      <c r="M1280" s="25"/>
    </row>
    <row r="1281" spans="13:13" x14ac:dyDescent="0.45">
      <c r="M1281" s="25"/>
    </row>
    <row r="1282" spans="13:13" x14ac:dyDescent="0.45">
      <c r="M1282" s="25"/>
    </row>
    <row r="1283" spans="13:13" x14ac:dyDescent="0.45">
      <c r="M1283" s="25"/>
    </row>
    <row r="1284" spans="13:13" x14ac:dyDescent="0.45">
      <c r="M1284" s="25"/>
    </row>
    <row r="1285" spans="13:13" x14ac:dyDescent="0.45">
      <c r="M1285" s="25"/>
    </row>
    <row r="1286" spans="13:13" x14ac:dyDescent="0.45">
      <c r="M1286" s="25"/>
    </row>
    <row r="1287" spans="13:13" x14ac:dyDescent="0.45">
      <c r="M1287" s="25"/>
    </row>
    <row r="1288" spans="13:13" x14ac:dyDescent="0.45">
      <c r="M1288" s="25"/>
    </row>
    <row r="1289" spans="13:13" x14ac:dyDescent="0.45">
      <c r="M1289" s="25"/>
    </row>
    <row r="1290" spans="13:13" x14ac:dyDescent="0.45">
      <c r="M1290" s="25"/>
    </row>
    <row r="1291" spans="13:13" x14ac:dyDescent="0.45">
      <c r="M1291" s="25"/>
    </row>
    <row r="1292" spans="13:13" x14ac:dyDescent="0.45">
      <c r="M1292" s="25"/>
    </row>
    <row r="1293" spans="13:13" x14ac:dyDescent="0.45">
      <c r="M1293" s="25"/>
    </row>
    <row r="1294" spans="13:13" x14ac:dyDescent="0.45">
      <c r="M1294" s="25"/>
    </row>
    <row r="1295" spans="13:13" x14ac:dyDescent="0.45">
      <c r="M1295" s="25"/>
    </row>
    <row r="1296" spans="13:13" x14ac:dyDescent="0.45">
      <c r="M1296" s="25"/>
    </row>
    <row r="1297" spans="13:13" x14ac:dyDescent="0.45">
      <c r="M1297" s="25"/>
    </row>
    <row r="1298" spans="13:13" x14ac:dyDescent="0.45">
      <c r="M1298" s="25"/>
    </row>
    <row r="1299" spans="13:13" x14ac:dyDescent="0.45">
      <c r="M1299" s="25"/>
    </row>
    <row r="1300" spans="13:13" x14ac:dyDescent="0.45">
      <c r="M1300" s="25"/>
    </row>
    <row r="1301" spans="13:13" x14ac:dyDescent="0.45">
      <c r="M1301" s="25"/>
    </row>
    <row r="1302" spans="13:13" x14ac:dyDescent="0.45">
      <c r="M1302" s="25"/>
    </row>
    <row r="1303" spans="13:13" x14ac:dyDescent="0.45">
      <c r="M1303" s="25"/>
    </row>
    <row r="1304" spans="13:13" x14ac:dyDescent="0.45">
      <c r="M1304" s="25"/>
    </row>
    <row r="1305" spans="13:13" x14ac:dyDescent="0.45">
      <c r="M1305" s="25"/>
    </row>
    <row r="1306" spans="13:13" x14ac:dyDescent="0.45">
      <c r="M1306" s="25"/>
    </row>
    <row r="1307" spans="13:13" x14ac:dyDescent="0.45">
      <c r="M1307" s="25"/>
    </row>
    <row r="1308" spans="13:13" x14ac:dyDescent="0.45">
      <c r="M1308" s="25"/>
    </row>
    <row r="1309" spans="13:13" x14ac:dyDescent="0.45">
      <c r="M1309" s="25"/>
    </row>
    <row r="1310" spans="13:13" x14ac:dyDescent="0.45">
      <c r="M1310" s="25"/>
    </row>
  </sheetData>
  <sortState xmlns:xlrd2="http://schemas.microsoft.com/office/spreadsheetml/2017/richdata2" ref="M4:P1310">
    <sortCondition ref="P4:P1310"/>
  </sortState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B082-4C87-413E-955B-3A0DAC17D193}">
  <dimension ref="A1:Q1310"/>
  <sheetViews>
    <sheetView topLeftCell="E1" workbookViewId="0">
      <selection activeCell="I4" sqref="I4"/>
    </sheetView>
  </sheetViews>
  <sheetFormatPr defaultRowHeight="14.25" x14ac:dyDescent="0.45"/>
  <cols>
    <col min="1" max="1" width="18" customWidth="1"/>
    <col min="2" max="2" width="18.59765625" customWidth="1"/>
    <col min="3" max="3" width="19.73046875" customWidth="1"/>
    <col min="4" max="4" width="18.73046875" customWidth="1"/>
    <col min="5" max="5" width="19.9296875" customWidth="1"/>
    <col min="6" max="6" width="11.06640625" customWidth="1"/>
    <col min="7" max="7" width="18.86328125" customWidth="1"/>
    <col min="8" max="8" width="20.265625" customWidth="1"/>
    <col min="9" max="9" width="15.73046875" bestFit="1" customWidth="1"/>
    <col min="11" max="11" width="19" bestFit="1" customWidth="1"/>
    <col min="12" max="12" width="21.73046875" bestFit="1" customWidth="1"/>
    <col min="13" max="13" width="18.73046875" customWidth="1"/>
    <col min="14" max="14" width="6.3984375" customWidth="1"/>
    <col min="17" max="17" width="12.73046875" bestFit="1" customWidth="1"/>
  </cols>
  <sheetData>
    <row r="1" spans="1:17" x14ac:dyDescent="0.45">
      <c r="A1" t="s">
        <v>92</v>
      </c>
      <c r="K1" t="s">
        <v>93</v>
      </c>
      <c r="O1" t="s">
        <v>94</v>
      </c>
    </row>
    <row r="3" spans="1:17" x14ac:dyDescent="0.4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2</v>
      </c>
      <c r="H3" t="s">
        <v>61</v>
      </c>
      <c r="I3" t="s">
        <v>91</v>
      </c>
      <c r="K3" s="1" t="s">
        <v>58</v>
      </c>
      <c r="L3" s="1" t="s">
        <v>59</v>
      </c>
      <c r="M3" s="1" t="s">
        <v>60</v>
      </c>
      <c r="O3" s="1" t="s">
        <v>41</v>
      </c>
      <c r="P3" s="1" t="s">
        <v>89</v>
      </c>
      <c r="Q3" s="1" t="s">
        <v>90</v>
      </c>
    </row>
    <row r="4" spans="1:17" x14ac:dyDescent="0.45">
      <c r="A4" s="6">
        <v>42682</v>
      </c>
      <c r="B4" s="6">
        <v>42685</v>
      </c>
      <c r="C4" t="s">
        <v>62</v>
      </c>
      <c r="D4">
        <v>76131727</v>
      </c>
      <c r="E4" t="str">
        <f>_xlfn.XLOOKUP(tblVOrders9[[#This Row],[Код_Потребител]],tblVUsers10[Код_Потребител],tblVUsers10[Име],"Невалиден код!")</f>
        <v>Александър Владинов</v>
      </c>
      <c r="F4" t="str">
        <f>_xlfn.XLOOKUP(tblVOrders9[[#This Row],[Код_Потребител]],tblVUsers10[Код_Потребител],tblVUsers10[Град],"Невалиден код!")</f>
        <v>Разград</v>
      </c>
      <c r="G4" t="str">
        <f>_xlfn.XLOOKUP(tblVOrders9[[#This Row],[Град]],$M$22:$M$29,$L$22:$L$29,"Няма данни за град")</f>
        <v>Северен централен</v>
      </c>
      <c r="H4" s="26">
        <v>837</v>
      </c>
      <c r="I4" s="26">
        <f>_xlfn.XLOOKUP(tblVOrders9[[#This Row],[Сума на поръчката]],$O$4:$O$8,$Q$4:$Q$8,,-1)*tblVOrders9[[#This Row],[Сума на поръчката]]</f>
        <v>83.7</v>
      </c>
      <c r="K4" s="25">
        <v>12398704</v>
      </c>
      <c r="L4" t="s">
        <v>71</v>
      </c>
      <c r="M4" t="s">
        <v>88</v>
      </c>
      <c r="O4">
        <v>0</v>
      </c>
      <c r="P4">
        <v>199</v>
      </c>
      <c r="Q4" s="5">
        <v>0</v>
      </c>
    </row>
    <row r="5" spans="1:17" x14ac:dyDescent="0.45">
      <c r="A5" s="6">
        <v>42682</v>
      </c>
      <c r="B5" s="6">
        <v>42685</v>
      </c>
      <c r="C5" t="s">
        <v>62</v>
      </c>
      <c r="D5">
        <v>76131727</v>
      </c>
      <c r="E5" t="str">
        <f>_xlfn.XLOOKUP(tblVOrders9[[#This Row],[Код_Потребител]],tblVUsers10[Код_Потребител],tblVUsers10[Име],"Невалиден код!")</f>
        <v>Александър Владинов</v>
      </c>
      <c r="F5" t="str">
        <f>_xlfn.XLOOKUP(tblVOrders9[[#This Row],[Код_Потребител]],tblVUsers10[Код_Потребител],tblVUsers10[Град],"Невалиден код!")</f>
        <v>Разград</v>
      </c>
      <c r="G5" t="str">
        <f>_xlfn.XLOOKUP(tblVOrders9[[#This Row],[Град]],$M$22:$M$29,$L$22:$L$29,"Няма данни за град")</f>
        <v>Северен централен</v>
      </c>
      <c r="H5" s="26">
        <v>606</v>
      </c>
      <c r="I5" s="26">
        <f>_xlfn.XLOOKUP(tblVOrders9[[#This Row],[Сума на поръчката]],$O$4:$O$8,$Q$4:$Q$8,,-1)*tblVOrders9[[#This Row],[Сума на поръчката]]</f>
        <v>42.42</v>
      </c>
      <c r="K5" s="25">
        <v>32061534</v>
      </c>
      <c r="L5" t="s">
        <v>78</v>
      </c>
      <c r="M5" t="s">
        <v>77</v>
      </c>
      <c r="O5">
        <f>P4+1</f>
        <v>200</v>
      </c>
      <c r="P5">
        <v>399</v>
      </c>
      <c r="Q5" s="5">
        <v>0.02</v>
      </c>
    </row>
    <row r="6" spans="1:17" x14ac:dyDescent="0.45">
      <c r="A6" s="6">
        <v>42533</v>
      </c>
      <c r="B6" s="6">
        <v>42537</v>
      </c>
      <c r="C6" t="s">
        <v>62</v>
      </c>
      <c r="D6">
        <v>75098528</v>
      </c>
      <c r="E6" t="str">
        <f>_xlfn.XLOOKUP(tblVOrders9[[#This Row],[Код_Потребител]],tblVUsers10[Код_Потребител],tblVUsers10[Име],"Невалиден код!")</f>
        <v>Георги Илиев</v>
      </c>
      <c r="F6" t="str">
        <f>_xlfn.XLOOKUP(tblVOrders9[[#This Row],[Код_Потребител]],tblVUsers10[Код_Потребител],tblVUsers10[Град],"Невалиден код!")</f>
        <v>Гърмен</v>
      </c>
      <c r="G6" t="str">
        <f>_xlfn.XLOOKUP(tblVOrders9[[#This Row],[Град]],$M$22:$M$29,$L$22:$L$29,"Няма данни за град")</f>
        <v>Западен</v>
      </c>
      <c r="H6" s="26">
        <v>538</v>
      </c>
      <c r="I6" s="26">
        <f>_xlfn.XLOOKUP(tblVOrders9[[#This Row],[Сума на поръчката]],$O$4:$O$8,$Q$4:$Q$8,,-1)*tblVOrders9[[#This Row],[Сума на поръчката]]</f>
        <v>26.900000000000002</v>
      </c>
      <c r="K6" s="25">
        <v>41464474</v>
      </c>
      <c r="L6" t="s">
        <v>76</v>
      </c>
      <c r="M6" t="s">
        <v>77</v>
      </c>
      <c r="O6">
        <f t="shared" ref="O6:O8" si="0">P5+1</f>
        <v>400</v>
      </c>
      <c r="P6">
        <v>599</v>
      </c>
      <c r="Q6" s="5">
        <v>0.05</v>
      </c>
    </row>
    <row r="7" spans="1:17" x14ac:dyDescent="0.45">
      <c r="A7" s="6">
        <v>42288</v>
      </c>
      <c r="B7" s="6">
        <v>42295</v>
      </c>
      <c r="C7" t="s">
        <v>63</v>
      </c>
      <c r="D7">
        <v>12398704</v>
      </c>
      <c r="E7" t="str">
        <f>_xlfn.XLOOKUP(tblVOrders9[[#This Row],[Код_Потребител]],tblVUsers10[Код_Потребител],tblVUsers10[Име],"Невалиден код!")</f>
        <v>Димитър Захариев</v>
      </c>
      <c r="F7" t="str">
        <f>_xlfn.XLOOKUP(tblVOrders9[[#This Row],[Код_Потребител]],tblVUsers10[Код_Потребител],tblVUsers10[Град],"Невалиден код!")</f>
        <v>Пловдив</v>
      </c>
      <c r="G7" t="str">
        <f>_xlfn.XLOOKUP(tblVOrders9[[#This Row],[Град]],$M$22:$M$29,$L$22:$L$29,"Няма данни за град")</f>
        <v>Южен централен</v>
      </c>
      <c r="H7" s="26">
        <v>820</v>
      </c>
      <c r="I7" s="26">
        <f>_xlfn.XLOOKUP(tblVOrders9[[#This Row],[Сума на поръчката]],$O$4:$O$8,$Q$4:$Q$8,,-1)*tblVOrders9[[#This Row],[Сума на поръчката]]</f>
        <v>82</v>
      </c>
      <c r="K7" s="25">
        <v>41785853</v>
      </c>
      <c r="L7" t="s">
        <v>84</v>
      </c>
      <c r="M7" t="s">
        <v>77</v>
      </c>
      <c r="O7">
        <f t="shared" si="0"/>
        <v>600</v>
      </c>
      <c r="P7">
        <v>799</v>
      </c>
      <c r="Q7" s="5">
        <v>7.0000000000000007E-2</v>
      </c>
    </row>
    <row r="8" spans="1:17" x14ac:dyDescent="0.45">
      <c r="A8" s="6">
        <v>42288</v>
      </c>
      <c r="B8" s="6">
        <v>42295</v>
      </c>
      <c r="C8" t="s">
        <v>63</v>
      </c>
      <c r="D8">
        <v>12398704</v>
      </c>
      <c r="E8" t="str">
        <f>_xlfn.XLOOKUP(tblVOrders9[[#This Row],[Код_Потребител]],tblVUsers10[Код_Потребител],tblVUsers10[Име],"Невалиден код!")</f>
        <v>Димитър Захариев</v>
      </c>
      <c r="F8" t="str">
        <f>_xlfn.XLOOKUP(tblVOrders9[[#This Row],[Код_Потребител]],tblVUsers10[Код_Потребител],tblVUsers10[Град],"Невалиден код!")</f>
        <v>Пловдив</v>
      </c>
      <c r="G8" t="str">
        <f>_xlfn.XLOOKUP(tblVOrders9[[#This Row],[Град]],$M$22:$M$29,$L$22:$L$29,"Няма данни за град")</f>
        <v>Южен централен</v>
      </c>
      <c r="H8" s="26">
        <v>431</v>
      </c>
      <c r="I8" s="26">
        <f>_xlfn.XLOOKUP(tblVOrders9[[#This Row],[Сума на поръчката]],$O$4:$O$8,$Q$4:$Q$8,,-1)*tblVOrders9[[#This Row],[Сума на поръчката]]</f>
        <v>21.55</v>
      </c>
      <c r="K8" s="25">
        <v>43721968</v>
      </c>
      <c r="L8" t="s">
        <v>82</v>
      </c>
      <c r="M8" t="s">
        <v>83</v>
      </c>
      <c r="O8">
        <f t="shared" si="0"/>
        <v>800</v>
      </c>
      <c r="Q8" s="5">
        <v>0.1</v>
      </c>
    </row>
    <row r="9" spans="1:17" x14ac:dyDescent="0.45">
      <c r="A9" s="6">
        <v>41799</v>
      </c>
      <c r="B9" s="6">
        <v>41804</v>
      </c>
      <c r="C9" t="s">
        <v>63</v>
      </c>
      <c r="D9">
        <v>68981112</v>
      </c>
      <c r="E9" t="str">
        <f>_xlfn.XLOOKUP(tblVOrders9[[#This Row],[Код_Потребител]],tblVUsers10[Код_Потребител],tblVUsers10[Име],"Невалиден код!")</f>
        <v>Ивайло Георгиев</v>
      </c>
      <c r="F9" t="str">
        <f>_xlfn.XLOOKUP(tblVOrders9[[#This Row],[Код_Потребител]],tblVUsers10[Код_Потребител],tblVUsers10[Град],"Невалиден код!")</f>
        <v>Гърмен</v>
      </c>
      <c r="G9" t="str">
        <f>_xlfn.XLOOKUP(tblVOrders9[[#This Row],[Град]],$M$22:$M$29,$L$22:$L$29,"Няма данни за град")</f>
        <v>Западен</v>
      </c>
      <c r="H9" s="26">
        <v>199</v>
      </c>
      <c r="I9" s="26">
        <f>_xlfn.XLOOKUP(tblVOrders9[[#This Row],[Сума на поръчката]],$O$4:$O$8,$Q$4:$Q$8,,-1)*tblVOrders9[[#This Row],[Сума на поръчката]]</f>
        <v>0</v>
      </c>
      <c r="K9" s="25">
        <v>48906422</v>
      </c>
      <c r="L9" t="s">
        <v>86</v>
      </c>
      <c r="M9" t="s">
        <v>87</v>
      </c>
    </row>
    <row r="10" spans="1:17" x14ac:dyDescent="0.45">
      <c r="A10" s="6">
        <v>41799</v>
      </c>
      <c r="B10" s="6">
        <v>41804</v>
      </c>
      <c r="C10" t="s">
        <v>63</v>
      </c>
      <c r="D10">
        <v>68981112</v>
      </c>
      <c r="E10" t="str">
        <f>_xlfn.XLOOKUP(tblVOrders9[[#This Row],[Код_Потребител]],tblVUsers10[Код_Потребител],tblVUsers10[Име],"Невалиден код!")</f>
        <v>Ивайло Георгиев</v>
      </c>
      <c r="F10" t="str">
        <f>_xlfn.XLOOKUP(tblVOrders9[[#This Row],[Код_Потребител]],tblVUsers10[Код_Потребител],tblVUsers10[Град],"Невалиден код!")</f>
        <v>Гърмен</v>
      </c>
      <c r="G10" t="str">
        <f>_xlfn.XLOOKUP(tblVOrders9[[#This Row],[Град]],$M$22:$M$29,$L$22:$L$29,"Няма данни за град")</f>
        <v>Западен</v>
      </c>
      <c r="H10" s="26">
        <v>901</v>
      </c>
      <c r="I10" s="26">
        <f>_xlfn.XLOOKUP(tblVOrders9[[#This Row],[Сума на поръчката]],$O$4:$O$8,$Q$4:$Q$8,,-1)*tblVOrders9[[#This Row],[Сума на поръчката]]</f>
        <v>90.100000000000009</v>
      </c>
      <c r="K10" s="25">
        <v>52511173</v>
      </c>
      <c r="L10" t="s">
        <v>73</v>
      </c>
      <c r="M10" t="s">
        <v>74</v>
      </c>
    </row>
    <row r="11" spans="1:17" x14ac:dyDescent="0.45">
      <c r="A11" s="6">
        <v>41799</v>
      </c>
      <c r="B11" s="6">
        <v>41804</v>
      </c>
      <c r="C11" t="s">
        <v>63</v>
      </c>
      <c r="D11">
        <v>68981112</v>
      </c>
      <c r="E11" t="str">
        <f>_xlfn.XLOOKUP(tblVOrders9[[#This Row],[Код_Потребител]],tblVUsers10[Код_Потребител],tblVUsers10[Име],"Невалиден код!")</f>
        <v>Ивайло Георгиев</v>
      </c>
      <c r="F11" t="str">
        <f>_xlfn.XLOOKUP(tblVOrders9[[#This Row],[Код_Потребител]],tblVUsers10[Код_Потребител],tblVUsers10[Град],"Невалиден код!")</f>
        <v>Гърмен</v>
      </c>
      <c r="G11" t="str">
        <f>_xlfn.XLOOKUP(tblVOrders9[[#This Row],[Град]],$M$22:$M$29,$L$22:$L$29,"Няма данни за град")</f>
        <v>Западен</v>
      </c>
      <c r="H11" s="26">
        <v>825</v>
      </c>
      <c r="I11" s="26">
        <f>_xlfn.XLOOKUP(tblVOrders9[[#This Row],[Сума на поръчката]],$O$4:$O$8,$Q$4:$Q$8,,-1)*tblVOrders9[[#This Row],[Сума на поръчката]]</f>
        <v>82.5</v>
      </c>
      <c r="K11" s="25">
        <v>66959207</v>
      </c>
      <c r="L11" t="s">
        <v>79</v>
      </c>
      <c r="M11" t="s">
        <v>80</v>
      </c>
    </row>
    <row r="12" spans="1:17" x14ac:dyDescent="0.45">
      <c r="A12" s="6">
        <v>41799</v>
      </c>
      <c r="B12" s="6">
        <v>41804</v>
      </c>
      <c r="C12" t="s">
        <v>63</v>
      </c>
      <c r="D12">
        <v>68981112</v>
      </c>
      <c r="E12" t="str">
        <f>_xlfn.XLOOKUP(tblVOrders9[[#This Row],[Код_Потребител]],tblVUsers10[Код_Потребител],tblVUsers10[Име],"Невалиден код!")</f>
        <v>Ивайло Георгиев</v>
      </c>
      <c r="F12" t="str">
        <f>_xlfn.XLOOKUP(tblVOrders9[[#This Row],[Код_Потребител]],tblVUsers10[Код_Потребител],tblVUsers10[Град],"Невалиден код!")</f>
        <v>Гърмен</v>
      </c>
      <c r="G12" t="str">
        <f>_xlfn.XLOOKUP(tblVOrders9[[#This Row],[Град]],$M$22:$M$29,$L$22:$L$29,"Няма данни за град")</f>
        <v>Западен</v>
      </c>
      <c r="H12" s="26">
        <v>407</v>
      </c>
      <c r="I12" s="26">
        <f>_xlfn.XLOOKUP(tblVOrders9[[#This Row],[Сума на поръчката]],$O$4:$O$8,$Q$4:$Q$8,,-1)*tblVOrders9[[#This Row],[Сума на поръчката]]</f>
        <v>20.350000000000001</v>
      </c>
      <c r="K12" s="25">
        <v>68252934</v>
      </c>
      <c r="L12" t="s">
        <v>85</v>
      </c>
      <c r="M12" t="s">
        <v>77</v>
      </c>
    </row>
    <row r="13" spans="1:17" x14ac:dyDescent="0.45">
      <c r="A13" s="6">
        <v>41799</v>
      </c>
      <c r="B13" s="6">
        <v>41804</v>
      </c>
      <c r="C13" t="s">
        <v>63</v>
      </c>
      <c r="D13">
        <v>68981112</v>
      </c>
      <c r="E13" t="str">
        <f>_xlfn.XLOOKUP(tblVOrders9[[#This Row],[Код_Потребител]],tblVUsers10[Код_Потребител],tblVUsers10[Име],"Невалиден код!")</f>
        <v>Ивайло Георгиев</v>
      </c>
      <c r="F13" t="str">
        <f>_xlfn.XLOOKUP(tblVOrders9[[#This Row],[Код_Потребител]],tblVUsers10[Код_Потребител],tblVUsers10[Град],"Невалиден код!")</f>
        <v>Гърмен</v>
      </c>
      <c r="G13" t="str">
        <f>_xlfn.XLOOKUP(tblVOrders9[[#This Row],[Град]],$M$22:$M$29,$L$22:$L$29,"Няма данни за град")</f>
        <v>Западен</v>
      </c>
      <c r="H13" s="26">
        <v>902</v>
      </c>
      <c r="I13" s="26">
        <f>_xlfn.XLOOKUP(tblVOrders9[[#This Row],[Сума на поръчката]],$O$4:$O$8,$Q$4:$Q$8,,-1)*tblVOrders9[[#This Row],[Сума на поръчката]]</f>
        <v>90.2</v>
      </c>
      <c r="K13" s="25">
        <v>68583177</v>
      </c>
      <c r="L13" t="s">
        <v>81</v>
      </c>
      <c r="M13" t="s">
        <v>69</v>
      </c>
    </row>
    <row r="14" spans="1:17" x14ac:dyDescent="0.45">
      <c r="A14" s="6">
        <v>41799</v>
      </c>
      <c r="B14" s="6">
        <v>41804</v>
      </c>
      <c r="C14" t="s">
        <v>63</v>
      </c>
      <c r="D14">
        <v>68981112</v>
      </c>
      <c r="E14" t="str">
        <f>_xlfn.XLOOKUP(tblVOrders9[[#This Row],[Код_Потребител]],tblVUsers10[Код_Потребител],tblVUsers10[Име],"Невалиден код!")</f>
        <v>Ивайло Георгиев</v>
      </c>
      <c r="F14" t="str">
        <f>_xlfn.XLOOKUP(tblVOrders9[[#This Row],[Код_Потребител]],tblVUsers10[Код_Потребител],tblVUsers10[Град],"Невалиден код!")</f>
        <v>Гърмен</v>
      </c>
      <c r="G14" t="str">
        <f>_xlfn.XLOOKUP(tblVOrders9[[#This Row],[Град]],$M$22:$M$29,$L$22:$L$29,"Няма данни за град")</f>
        <v>Западен</v>
      </c>
      <c r="H14" s="26">
        <v>271</v>
      </c>
      <c r="I14" s="26">
        <f>_xlfn.XLOOKUP(tblVOrders9[[#This Row],[Сума на поръчката]],$O$4:$O$8,$Q$4:$Q$8,,-1)*tblVOrders9[[#This Row],[Сума на поръчката]]</f>
        <v>5.42</v>
      </c>
      <c r="K14" s="25">
        <v>68981112</v>
      </c>
      <c r="L14" t="s">
        <v>72</v>
      </c>
      <c r="M14" t="s">
        <v>69</v>
      </c>
    </row>
    <row r="15" spans="1:17" x14ac:dyDescent="0.45">
      <c r="A15" s="6">
        <v>41799</v>
      </c>
      <c r="B15" s="6">
        <v>41804</v>
      </c>
      <c r="C15" t="s">
        <v>63</v>
      </c>
      <c r="D15">
        <v>68981112</v>
      </c>
      <c r="E15" t="str">
        <f>_xlfn.XLOOKUP(tblVOrders9[[#This Row],[Код_Потребител]],tblVUsers10[Код_Потребител],tblVUsers10[Име],"Невалиден код!")</f>
        <v>Ивайло Георгиев</v>
      </c>
      <c r="F15" t="str">
        <f>_xlfn.XLOOKUP(tblVOrders9[[#This Row],[Код_Потребител]],tblVUsers10[Код_Потребител],tblVUsers10[Град],"Невалиден код!")</f>
        <v>Гърмен</v>
      </c>
      <c r="G15" t="str">
        <f>_xlfn.XLOOKUP(tblVOrders9[[#This Row],[Град]],$M$22:$M$29,$L$22:$L$29,"Няма данни за град")</f>
        <v>Западен</v>
      </c>
      <c r="H15" s="26">
        <v>505</v>
      </c>
      <c r="I15" s="26">
        <f>_xlfn.XLOOKUP(tblVOrders9[[#This Row],[Сума на поръчката]],$O$4:$O$8,$Q$4:$Q$8,,-1)*tblVOrders9[[#This Row],[Сума на поръчката]]</f>
        <v>25.25</v>
      </c>
      <c r="K15" s="25">
        <v>75098528</v>
      </c>
      <c r="L15" t="s">
        <v>68</v>
      </c>
      <c r="M15" t="s">
        <v>69</v>
      </c>
    </row>
    <row r="16" spans="1:17" x14ac:dyDescent="0.45">
      <c r="A16" s="6">
        <v>42840</v>
      </c>
      <c r="B16" s="6">
        <v>42845</v>
      </c>
      <c r="C16" t="s">
        <v>63</v>
      </c>
      <c r="D16">
        <v>52511173</v>
      </c>
      <c r="E16" t="str">
        <f>_xlfn.XLOOKUP(tblVOrders9[[#This Row],[Код_Потребител]],tblVUsers10[Код_Потребител],tblVUsers10[Име],"Невалиден код!")</f>
        <v>Лъчезар Николайчов</v>
      </c>
      <c r="F16" t="str">
        <f>_xlfn.XLOOKUP(tblVOrders9[[#This Row],[Код_Потребител]],tblVUsers10[Код_Потребител],tblVUsers10[Град],"Невалиден код!")</f>
        <v>Доспат</v>
      </c>
      <c r="G16" t="str">
        <f>_xlfn.XLOOKUP(tblVOrders9[[#This Row],[Град]],$M$22:$M$29,$L$22:$L$29,"Няма данни за град")</f>
        <v>Южен централен</v>
      </c>
      <c r="H16" s="26">
        <v>819</v>
      </c>
      <c r="I16" s="26">
        <f>_xlfn.XLOOKUP(tblVOrders9[[#This Row],[Сума на поръчката]],$O$4:$O$8,$Q$4:$Q$8,,-1)*tblVOrders9[[#This Row],[Сума на поръчката]]</f>
        <v>81.900000000000006</v>
      </c>
      <c r="K16" s="25">
        <v>76131727</v>
      </c>
      <c r="L16" t="s">
        <v>64</v>
      </c>
      <c r="M16" t="s">
        <v>65</v>
      </c>
    </row>
    <row r="17" spans="1:13" x14ac:dyDescent="0.45">
      <c r="A17" s="6">
        <v>42709</v>
      </c>
      <c r="B17" s="6">
        <v>42714</v>
      </c>
      <c r="C17" t="s">
        <v>63</v>
      </c>
      <c r="D17">
        <v>89211406</v>
      </c>
      <c r="E17" t="str">
        <f>_xlfn.XLOOKUP(tblVOrders9[[#This Row],[Код_Потребител]],tblVUsers10[Код_Потребител],tblVUsers10[Име],"Невалиден код!")</f>
        <v>Милен Асенов</v>
      </c>
      <c r="F17" t="str">
        <f>_xlfn.XLOOKUP(tblVOrders9[[#This Row],[Код_Потребител]],tblVUsers10[Код_Потребител],tblVUsers10[Град],"Невалиден код!")</f>
        <v>Пловдив</v>
      </c>
      <c r="G17" t="str">
        <f>_xlfn.XLOOKUP(tblVOrders9[[#This Row],[Град]],$M$22:$M$29,$L$22:$L$29,"Няма данни за град")</f>
        <v>Южен централен</v>
      </c>
      <c r="H17" s="26">
        <v>852</v>
      </c>
      <c r="I17" s="26">
        <f>_xlfn.XLOOKUP(tblVOrders9[[#This Row],[Сума на поръчката]],$O$4:$O$8,$Q$4:$Q$8,,-1)*tblVOrders9[[#This Row],[Сума на поръчката]]</f>
        <v>85.2</v>
      </c>
      <c r="K17" s="25">
        <v>89211406</v>
      </c>
      <c r="L17" t="s">
        <v>75</v>
      </c>
      <c r="M17" t="s">
        <v>88</v>
      </c>
    </row>
    <row r="18" spans="1:13" x14ac:dyDescent="0.45">
      <c r="A18" s="6">
        <v>42330</v>
      </c>
      <c r="B18" s="6">
        <v>42334</v>
      </c>
      <c r="C18" t="s">
        <v>63</v>
      </c>
      <c r="D18">
        <v>41464474</v>
      </c>
      <c r="E18" t="str">
        <f>_xlfn.XLOOKUP(tblVOrders9[[#This Row],[Код_Потребител]],tblVUsers10[Код_Потребител],tblVUsers10[Име],"Невалиден код!")</f>
        <v>Милен Кръстев</v>
      </c>
      <c r="F18" t="str">
        <f>_xlfn.XLOOKUP(tblVOrders9[[#This Row],[Код_Потребител]],tblVUsers10[Код_Потребител],tblVUsers10[Град],"Невалиден код!")</f>
        <v>Якоруда</v>
      </c>
      <c r="G18" t="str">
        <f>_xlfn.XLOOKUP(tblVOrders9[[#This Row],[Град]],$M$22:$M$29,$L$22:$L$29,"Няма данни за град")</f>
        <v>Западен</v>
      </c>
      <c r="H18" s="26">
        <v>377</v>
      </c>
      <c r="I18" s="26">
        <f>_xlfn.XLOOKUP(tblVOrders9[[#This Row],[Сума на поръчката]],$O$4:$O$8,$Q$4:$Q$8,,-1)*tblVOrders9[[#This Row],[Сума на поръчката]]</f>
        <v>7.54</v>
      </c>
      <c r="M18" s="25"/>
    </row>
    <row r="19" spans="1:13" x14ac:dyDescent="0.45">
      <c r="A19" s="6">
        <v>42330</v>
      </c>
      <c r="B19" s="6">
        <v>42334</v>
      </c>
      <c r="C19" t="s">
        <v>63</v>
      </c>
      <c r="D19">
        <v>41464474</v>
      </c>
      <c r="E19" t="str">
        <f>_xlfn.XLOOKUP(tblVOrders9[[#This Row],[Код_Потребител]],tblVUsers10[Код_Потребител],tblVUsers10[Име],"Невалиден код!")</f>
        <v>Милен Кръстев</v>
      </c>
      <c r="F19" t="str">
        <f>_xlfn.XLOOKUP(tblVOrders9[[#This Row],[Код_Потребител]],tblVUsers10[Код_Потребител],tblVUsers10[Град],"Невалиден код!")</f>
        <v>Якоруда</v>
      </c>
      <c r="G19" t="str">
        <f>_xlfn.XLOOKUP(tblVOrders9[[#This Row],[Град]],$M$22:$M$29,$L$22:$L$29,"Няма данни за град")</f>
        <v>Западен</v>
      </c>
      <c r="H19" s="26">
        <v>688</v>
      </c>
      <c r="I19" s="26">
        <f>_xlfn.XLOOKUP(tblVOrders9[[#This Row],[Сума на поръчката]],$O$4:$O$8,$Q$4:$Q$8,,-1)*tblVOrders9[[#This Row],[Сума на поръчката]]</f>
        <v>48.160000000000004</v>
      </c>
      <c r="L19" t="s">
        <v>95</v>
      </c>
      <c r="M19" s="25"/>
    </row>
    <row r="20" spans="1:13" x14ac:dyDescent="0.45">
      <c r="A20" s="6">
        <v>41954</v>
      </c>
      <c r="B20" s="6">
        <v>41961</v>
      </c>
      <c r="C20" t="s">
        <v>63</v>
      </c>
      <c r="D20">
        <v>32061534</v>
      </c>
      <c r="E20" t="str">
        <f>_xlfn.XLOOKUP(tblVOrders9[[#This Row],[Код_Потребител]],tblVUsers10[Код_Потребител],tblVUsers10[Име],"Невалиден код!")</f>
        <v>Станислав Ненков</v>
      </c>
      <c r="F20" t="str">
        <f>_xlfn.XLOOKUP(tblVOrders9[[#This Row],[Код_Потребител]],tblVUsers10[Код_Потребител],tblVUsers10[Град],"Невалиден код!")</f>
        <v>Якоруда</v>
      </c>
      <c r="G20" t="str">
        <f>_xlfn.XLOOKUP(tblVOrders9[[#This Row],[Град]],$M$22:$M$29,$L$22:$L$29,"Няма данни за град")</f>
        <v>Западен</v>
      </c>
      <c r="H20" s="26">
        <v>889</v>
      </c>
      <c r="I20" s="26">
        <f>_xlfn.XLOOKUP(tblVOrders9[[#This Row],[Сума на поръчката]],$O$4:$O$8,$Q$4:$Q$8,,-1)*tblVOrders9[[#This Row],[Сума на поръчката]]</f>
        <v>88.9</v>
      </c>
      <c r="M20" s="25"/>
    </row>
    <row r="21" spans="1:13" x14ac:dyDescent="0.45">
      <c r="A21" s="6">
        <v>41772</v>
      </c>
      <c r="B21" s="6">
        <v>41774</v>
      </c>
      <c r="C21" t="s">
        <v>62</v>
      </c>
      <c r="D21">
        <v>66959207</v>
      </c>
      <c r="E21" t="str">
        <f>_xlfn.XLOOKUP(tblVOrders9[[#This Row],[Код_Потребител]],tblVUsers10[Код_Потребител],tblVUsers10[Име],"Невалиден код!")</f>
        <v>Ангел Иванов</v>
      </c>
      <c r="F21" t="str">
        <f>_xlfn.XLOOKUP(tblVOrders9[[#This Row],[Код_Потребител]],tblVUsers10[Код_Потребител],tblVUsers10[Град],"Невалиден код!")</f>
        <v>Върбица</v>
      </c>
      <c r="G21" t="str">
        <f>_xlfn.XLOOKUP(tblVOrders9[[#This Row],[Град]],$M$22:$M$29,$L$22:$L$29,"Няма данни за град")</f>
        <v>Северен централен</v>
      </c>
      <c r="H21" s="26">
        <v>222</v>
      </c>
      <c r="I21" s="26">
        <f>_xlfn.XLOOKUP(tblVOrders9[[#This Row],[Сума на поръчката]],$O$4:$O$8,$Q$4:$Q$8,,-1)*tblVOrders9[[#This Row],[Сума на поръчката]]</f>
        <v>4.4400000000000004</v>
      </c>
      <c r="L21" s="1" t="s">
        <v>2</v>
      </c>
      <c r="M21" s="1" t="s">
        <v>60</v>
      </c>
    </row>
    <row r="22" spans="1:13" x14ac:dyDescent="0.45">
      <c r="A22" s="6">
        <v>41878</v>
      </c>
      <c r="B22" s="6">
        <v>41883</v>
      </c>
      <c r="C22" t="s">
        <v>62</v>
      </c>
      <c r="D22">
        <v>68583177</v>
      </c>
      <c r="E22" t="str">
        <f>_xlfn.XLOOKUP(tblVOrders9[[#This Row],[Код_Потребител]],tblVUsers10[Код_Потребител],tblVUsers10[Име],"Невалиден код!")</f>
        <v>Атанас Бориславов</v>
      </c>
      <c r="F22" t="str">
        <f>_xlfn.XLOOKUP(tblVOrders9[[#This Row],[Код_Потребител]],tblVUsers10[Код_Потребител],tblVUsers10[Град],"Невалиден код!")</f>
        <v>Гърмен</v>
      </c>
      <c r="G22" t="str">
        <f>_xlfn.XLOOKUP(tblVOrders9[[#This Row],[Град]],$M$22:$M$29,$L$22:$L$29,"Няма данни за град")</f>
        <v>Западен</v>
      </c>
      <c r="H22" s="26">
        <v>808</v>
      </c>
      <c r="I22" s="26">
        <f>_xlfn.XLOOKUP(tblVOrders9[[#This Row],[Сума на поръчката]],$O$4:$O$8,$Q$4:$Q$8,,-1)*tblVOrders9[[#This Row],[Сума на поръчката]]</f>
        <v>80.800000000000011</v>
      </c>
      <c r="L22" t="s">
        <v>67</v>
      </c>
      <c r="M22" s="25" t="s">
        <v>88</v>
      </c>
    </row>
    <row r="23" spans="1:13" x14ac:dyDescent="0.45">
      <c r="A23" s="6">
        <v>41878</v>
      </c>
      <c r="B23" s="6">
        <v>41883</v>
      </c>
      <c r="C23" t="s">
        <v>62</v>
      </c>
      <c r="D23">
        <v>68583177</v>
      </c>
      <c r="E23" t="str">
        <f>_xlfn.XLOOKUP(tblVOrders9[[#This Row],[Код_Потребител]],tblVUsers10[Код_Потребител],tblVUsers10[Име],"Невалиден код!")</f>
        <v>Атанас Бориславов</v>
      </c>
      <c r="F23" t="str">
        <f>_xlfn.XLOOKUP(tblVOrders9[[#This Row],[Код_Потребител]],tblVUsers10[Код_Потребител],tblVUsers10[Град],"Невалиден код!")</f>
        <v>Гърмен</v>
      </c>
      <c r="G23" t="str">
        <f>_xlfn.XLOOKUP(tblVOrders9[[#This Row],[Град]],$M$22:$M$29,$L$22:$L$29,"Няма данни за град")</f>
        <v>Западен</v>
      </c>
      <c r="H23" s="26">
        <v>209</v>
      </c>
      <c r="I23" s="26">
        <f>_xlfn.XLOOKUP(tblVOrders9[[#This Row],[Сума на поръчката]],$O$4:$O$8,$Q$4:$Q$8,,-1)*tblVOrders9[[#This Row],[Сума на поръчката]]</f>
        <v>4.18</v>
      </c>
      <c r="L23" t="s">
        <v>70</v>
      </c>
      <c r="M23" s="25" t="s">
        <v>77</v>
      </c>
    </row>
    <row r="24" spans="1:13" x14ac:dyDescent="0.45">
      <c r="A24" s="6">
        <v>41878</v>
      </c>
      <c r="B24" s="6">
        <v>41883</v>
      </c>
      <c r="C24" t="s">
        <v>62</v>
      </c>
      <c r="D24">
        <v>68583177</v>
      </c>
      <c r="E24" t="str">
        <f>_xlfn.XLOOKUP(tblVOrders9[[#This Row],[Код_Потребител]],tblVUsers10[Код_Потребител],tblVUsers10[Име],"Невалиден код!")</f>
        <v>Атанас Бориславов</v>
      </c>
      <c r="F24" t="str">
        <f>_xlfn.XLOOKUP(tblVOrders9[[#This Row],[Код_Потребител]],tblVUsers10[Код_Потребител],tblVUsers10[Град],"Невалиден код!")</f>
        <v>Гърмен</v>
      </c>
      <c r="G24" t="str">
        <f>_xlfn.XLOOKUP(tblVOrders9[[#This Row],[Град]],$M$22:$M$29,$L$22:$L$29,"Няма данни за град")</f>
        <v>Западен</v>
      </c>
      <c r="H24" s="26">
        <v>834</v>
      </c>
      <c r="I24" s="26">
        <f>_xlfn.XLOOKUP(tblVOrders9[[#This Row],[Сума на поръчката]],$O$4:$O$8,$Q$4:$Q$8,,-1)*tblVOrders9[[#This Row],[Сума на поръчката]]</f>
        <v>83.4</v>
      </c>
      <c r="L24" t="s">
        <v>70</v>
      </c>
      <c r="M24" s="25" t="s">
        <v>83</v>
      </c>
    </row>
    <row r="25" spans="1:13" x14ac:dyDescent="0.45">
      <c r="A25" s="6">
        <v>42713</v>
      </c>
      <c r="B25" s="6">
        <v>42717</v>
      </c>
      <c r="C25" t="s">
        <v>63</v>
      </c>
      <c r="D25">
        <v>43721968</v>
      </c>
      <c r="E25" t="str">
        <f>_xlfn.XLOOKUP(tblVOrders9[[#This Row],[Код_Потребител]],tblVUsers10[Код_Потребител],tblVUsers10[Име],"Невалиден код!")</f>
        <v>Георги Сашков</v>
      </c>
      <c r="F25" t="str">
        <f>_xlfn.XLOOKUP(tblVOrders9[[#This Row],[Код_Потребител]],tblVUsers10[Код_Потребител],tblVUsers10[Град],"Невалиден код!")</f>
        <v>Белица</v>
      </c>
      <c r="G25" t="str">
        <f>_xlfn.XLOOKUP(tblVOrders9[[#This Row],[Град]],$M$22:$M$29,$L$22:$L$29,"Няма данни за град")</f>
        <v>Западен</v>
      </c>
      <c r="H25" s="26">
        <v>506</v>
      </c>
      <c r="I25" s="26">
        <f>_xlfn.XLOOKUP(tblVOrders9[[#This Row],[Сума на поръчката]],$O$4:$O$8,$Q$4:$Q$8,,-1)*tblVOrders9[[#This Row],[Сума на поръчката]]</f>
        <v>25.3</v>
      </c>
      <c r="L25" t="s">
        <v>66</v>
      </c>
      <c r="M25" s="25" t="s">
        <v>87</v>
      </c>
    </row>
    <row r="26" spans="1:13" x14ac:dyDescent="0.45">
      <c r="A26" s="6">
        <v>42713</v>
      </c>
      <c r="B26" s="6">
        <v>42717</v>
      </c>
      <c r="C26" t="s">
        <v>63</v>
      </c>
      <c r="D26">
        <v>43721968</v>
      </c>
      <c r="E26" t="str">
        <f>_xlfn.XLOOKUP(tblVOrders9[[#This Row],[Код_Потребител]],tblVUsers10[Код_Потребител],tblVUsers10[Име],"Невалиден код!")</f>
        <v>Георги Сашков</v>
      </c>
      <c r="F26" t="str">
        <f>_xlfn.XLOOKUP(tblVOrders9[[#This Row],[Код_Потребител]],tblVUsers10[Код_Потребител],tblVUsers10[Град],"Невалиден код!")</f>
        <v>Белица</v>
      </c>
      <c r="G26" t="str">
        <f>_xlfn.XLOOKUP(tblVOrders9[[#This Row],[Град]],$M$22:$M$29,$L$22:$L$29,"Няма данни за град")</f>
        <v>Западен</v>
      </c>
      <c r="H26" s="26">
        <v>357</v>
      </c>
      <c r="I26" s="26">
        <f>_xlfn.XLOOKUP(tblVOrders9[[#This Row],[Сума на поръчката]],$O$4:$O$8,$Q$4:$Q$8,,-1)*tblVOrders9[[#This Row],[Сума на поръчката]]</f>
        <v>7.1400000000000006</v>
      </c>
      <c r="L26" t="s">
        <v>67</v>
      </c>
      <c r="M26" s="25" t="s">
        <v>74</v>
      </c>
    </row>
    <row r="27" spans="1:13" x14ac:dyDescent="0.45">
      <c r="A27" s="6">
        <v>42932</v>
      </c>
      <c r="B27" s="6">
        <v>42934</v>
      </c>
      <c r="C27" t="s">
        <v>62</v>
      </c>
      <c r="D27">
        <v>41785853</v>
      </c>
      <c r="E27" t="str">
        <f>_xlfn.XLOOKUP(tblVOrders9[[#This Row],[Код_Потребител]],tblVUsers10[Код_Потребител],tblVUsers10[Име],"Невалиден код!")</f>
        <v>Иван Павлов</v>
      </c>
      <c r="F27" t="str">
        <f>_xlfn.XLOOKUP(tblVOrders9[[#This Row],[Код_Потребител]],tblVUsers10[Код_Потребител],tblVUsers10[Град],"Невалиден код!")</f>
        <v>Якоруда</v>
      </c>
      <c r="G27" t="str">
        <f>_xlfn.XLOOKUP(tblVOrders9[[#This Row],[Град]],$M$22:$M$29,$L$22:$L$29,"Няма данни за град")</f>
        <v>Западен</v>
      </c>
      <c r="H27" s="26">
        <v>441</v>
      </c>
      <c r="I27" s="26">
        <f>_xlfn.XLOOKUP(tblVOrders9[[#This Row],[Сума на поръчката]],$O$4:$O$8,$Q$4:$Q$8,,-1)*tblVOrders9[[#This Row],[Сума на поръчката]]</f>
        <v>22.05</v>
      </c>
      <c r="L27" t="s">
        <v>66</v>
      </c>
      <c r="M27" s="25" t="s">
        <v>80</v>
      </c>
    </row>
    <row r="28" spans="1:13" x14ac:dyDescent="0.45">
      <c r="A28" s="6">
        <v>42272</v>
      </c>
      <c r="B28" s="6">
        <v>42277</v>
      </c>
      <c r="C28" t="s">
        <v>63</v>
      </c>
      <c r="D28">
        <v>68252934</v>
      </c>
      <c r="E28" t="str">
        <f>_xlfn.XLOOKUP(tblVOrders9[[#This Row],[Код_Потребител]],tblVUsers10[Код_Потребител],tblVUsers10[Име],"Невалиден код!")</f>
        <v>Иван Веселинов</v>
      </c>
      <c r="F28" t="str">
        <f>_xlfn.XLOOKUP(tblVOrders9[[#This Row],[Код_Потребител]],tblVUsers10[Код_Потребител],tblVUsers10[Град],"Невалиден код!")</f>
        <v>Якоруда</v>
      </c>
      <c r="G28" t="str">
        <f>_xlfn.XLOOKUP(tblVOrders9[[#This Row],[Град]],$M$22:$M$29,$L$22:$L$29,"Няма данни за град")</f>
        <v>Западен</v>
      </c>
      <c r="H28" s="26">
        <v>520</v>
      </c>
      <c r="I28" s="26">
        <f>_xlfn.XLOOKUP(tblVOrders9[[#This Row],[Сума на поръчката]],$O$4:$O$8,$Q$4:$Q$8,,-1)*tblVOrders9[[#This Row],[Сума на поръчката]]</f>
        <v>26</v>
      </c>
      <c r="L28" t="s">
        <v>70</v>
      </c>
      <c r="M28" s="25" t="s">
        <v>69</v>
      </c>
    </row>
    <row r="29" spans="1:13" x14ac:dyDescent="0.45">
      <c r="A29" s="6">
        <v>42385</v>
      </c>
      <c r="B29" s="6">
        <v>42389</v>
      </c>
      <c r="C29" t="s">
        <v>62</v>
      </c>
      <c r="D29">
        <v>48906422</v>
      </c>
      <c r="E29" t="str">
        <f>_xlfn.XLOOKUP(tblVOrders9[[#This Row],[Код_Потребител]],tblVUsers10[Код_Потребител],tblVUsers10[Име],"Невалиден код!")</f>
        <v>Иван Бойчов</v>
      </c>
      <c r="F29" t="str">
        <f>_xlfn.XLOOKUP(tblVOrders9[[#This Row],[Код_Потребител]],tblVUsers10[Код_Потребител],tblVUsers10[Град],"Невалиден код!")</f>
        <v>Иваново</v>
      </c>
      <c r="G29" t="str">
        <f>_xlfn.XLOOKUP(tblVOrders9[[#This Row],[Град]],$M$22:$M$29,$L$22:$L$29,"Няма данни за град")</f>
        <v>Северен централен</v>
      </c>
      <c r="H29" s="26">
        <v>195</v>
      </c>
      <c r="I29" s="26">
        <f>_xlfn.XLOOKUP(tblVOrders9[[#This Row],[Сума на поръчката]],$O$4:$O$8,$Q$4:$Q$8,,-1)*tblVOrders9[[#This Row],[Сума на поръчката]]</f>
        <v>0</v>
      </c>
      <c r="L29" t="s">
        <v>66</v>
      </c>
      <c r="M29" s="25" t="s">
        <v>65</v>
      </c>
    </row>
    <row r="30" spans="1:13" x14ac:dyDescent="0.45">
      <c r="M30" s="25"/>
    </row>
    <row r="31" spans="1:13" x14ac:dyDescent="0.45">
      <c r="M31" s="25"/>
    </row>
    <row r="32" spans="1:13" x14ac:dyDescent="0.45">
      <c r="M32" s="25"/>
    </row>
    <row r="33" spans="13:13" x14ac:dyDescent="0.45">
      <c r="M33" s="25"/>
    </row>
    <row r="34" spans="13:13" x14ac:dyDescent="0.45">
      <c r="M34" s="25"/>
    </row>
    <row r="35" spans="13:13" x14ac:dyDescent="0.45">
      <c r="M35" s="25"/>
    </row>
    <row r="36" spans="13:13" x14ac:dyDescent="0.45">
      <c r="M36" s="25"/>
    </row>
    <row r="37" spans="13:13" x14ac:dyDescent="0.45">
      <c r="M37" s="25"/>
    </row>
    <row r="38" spans="13:13" x14ac:dyDescent="0.45">
      <c r="M38" s="25"/>
    </row>
    <row r="39" spans="13:13" x14ac:dyDescent="0.45">
      <c r="M39" s="25"/>
    </row>
    <row r="40" spans="13:13" x14ac:dyDescent="0.45">
      <c r="M40" s="25"/>
    </row>
    <row r="41" spans="13:13" x14ac:dyDescent="0.45">
      <c r="M41" s="25"/>
    </row>
    <row r="42" spans="13:13" x14ac:dyDescent="0.45">
      <c r="M42" s="25"/>
    </row>
    <row r="43" spans="13:13" x14ac:dyDescent="0.45">
      <c r="M43" s="25"/>
    </row>
    <row r="44" spans="13:13" x14ac:dyDescent="0.45">
      <c r="M44" s="25"/>
    </row>
    <row r="45" spans="13:13" x14ac:dyDescent="0.45">
      <c r="M45" s="25"/>
    </row>
    <row r="46" spans="13:13" x14ac:dyDescent="0.45">
      <c r="M46" s="25"/>
    </row>
    <row r="47" spans="13:13" x14ac:dyDescent="0.45">
      <c r="M47" s="25"/>
    </row>
    <row r="48" spans="13:13" x14ac:dyDescent="0.45">
      <c r="M48" s="25"/>
    </row>
    <row r="49" spans="13:13" x14ac:dyDescent="0.45">
      <c r="M49" s="25"/>
    </row>
    <row r="50" spans="13:13" x14ac:dyDescent="0.45">
      <c r="M50" s="25"/>
    </row>
    <row r="51" spans="13:13" x14ac:dyDescent="0.45">
      <c r="M51" s="25"/>
    </row>
    <row r="52" spans="13:13" x14ac:dyDescent="0.45">
      <c r="M52" s="25"/>
    </row>
    <row r="53" spans="13:13" x14ac:dyDescent="0.45">
      <c r="M53" s="25"/>
    </row>
    <row r="54" spans="13:13" x14ac:dyDescent="0.45">
      <c r="M54" s="25"/>
    </row>
    <row r="55" spans="13:13" x14ac:dyDescent="0.45">
      <c r="M55" s="25"/>
    </row>
    <row r="56" spans="13:13" x14ac:dyDescent="0.45">
      <c r="M56" s="25"/>
    </row>
    <row r="57" spans="13:13" x14ac:dyDescent="0.45">
      <c r="M57" s="25"/>
    </row>
    <row r="58" spans="13:13" x14ac:dyDescent="0.45">
      <c r="M58" s="25"/>
    </row>
    <row r="59" spans="13:13" x14ac:dyDescent="0.45">
      <c r="M59" s="25"/>
    </row>
    <row r="60" spans="13:13" x14ac:dyDescent="0.45">
      <c r="M60" s="25"/>
    </row>
    <row r="61" spans="13:13" x14ac:dyDescent="0.45">
      <c r="M61" s="25"/>
    </row>
    <row r="62" spans="13:13" x14ac:dyDescent="0.45">
      <c r="M62" s="25"/>
    </row>
    <row r="63" spans="13:13" x14ac:dyDescent="0.45">
      <c r="M63" s="25"/>
    </row>
    <row r="64" spans="13:13" x14ac:dyDescent="0.45">
      <c r="M64" s="25"/>
    </row>
    <row r="65" spans="13:13" x14ac:dyDescent="0.45">
      <c r="M65" s="25"/>
    </row>
    <row r="66" spans="13:13" x14ac:dyDescent="0.45">
      <c r="M66" s="25"/>
    </row>
    <row r="67" spans="13:13" x14ac:dyDescent="0.45">
      <c r="M67" s="25"/>
    </row>
    <row r="68" spans="13:13" x14ac:dyDescent="0.45">
      <c r="M68" s="25"/>
    </row>
    <row r="69" spans="13:13" x14ac:dyDescent="0.45">
      <c r="M69" s="25"/>
    </row>
    <row r="70" spans="13:13" x14ac:dyDescent="0.45">
      <c r="M70" s="25"/>
    </row>
    <row r="71" spans="13:13" x14ac:dyDescent="0.45">
      <c r="M71" s="25"/>
    </row>
    <row r="72" spans="13:13" x14ac:dyDescent="0.45">
      <c r="M72" s="25"/>
    </row>
    <row r="73" spans="13:13" x14ac:dyDescent="0.45">
      <c r="M73" s="25"/>
    </row>
    <row r="74" spans="13:13" x14ac:dyDescent="0.45">
      <c r="M74" s="25"/>
    </row>
    <row r="75" spans="13:13" x14ac:dyDescent="0.45">
      <c r="M75" s="25"/>
    </row>
    <row r="76" spans="13:13" x14ac:dyDescent="0.45">
      <c r="M76" s="25"/>
    </row>
    <row r="77" spans="13:13" x14ac:dyDescent="0.45">
      <c r="M77" s="25"/>
    </row>
    <row r="78" spans="13:13" x14ac:dyDescent="0.45">
      <c r="M78" s="25"/>
    </row>
    <row r="79" spans="13:13" x14ac:dyDescent="0.45">
      <c r="M79" s="25"/>
    </row>
    <row r="80" spans="13:13" x14ac:dyDescent="0.45">
      <c r="M80" s="25"/>
    </row>
    <row r="81" spans="13:13" x14ac:dyDescent="0.45">
      <c r="M81" s="25"/>
    </row>
    <row r="82" spans="13:13" x14ac:dyDescent="0.45">
      <c r="M82" s="25"/>
    </row>
    <row r="83" spans="13:13" x14ac:dyDescent="0.45">
      <c r="M83" s="25"/>
    </row>
    <row r="84" spans="13:13" x14ac:dyDescent="0.45">
      <c r="M84" s="25"/>
    </row>
    <row r="85" spans="13:13" x14ac:dyDescent="0.45">
      <c r="M85" s="25"/>
    </row>
    <row r="86" spans="13:13" x14ac:dyDescent="0.45">
      <c r="M86" s="25"/>
    </row>
    <row r="87" spans="13:13" x14ac:dyDescent="0.45">
      <c r="M87" s="25"/>
    </row>
    <row r="88" spans="13:13" x14ac:dyDescent="0.45">
      <c r="M88" s="25"/>
    </row>
    <row r="89" spans="13:13" x14ac:dyDescent="0.45">
      <c r="M89" s="25"/>
    </row>
    <row r="90" spans="13:13" x14ac:dyDescent="0.45">
      <c r="M90" s="25"/>
    </row>
    <row r="91" spans="13:13" x14ac:dyDescent="0.45">
      <c r="M91" s="25"/>
    </row>
    <row r="92" spans="13:13" x14ac:dyDescent="0.45">
      <c r="M92" s="25"/>
    </row>
    <row r="93" spans="13:13" x14ac:dyDescent="0.45">
      <c r="M93" s="25"/>
    </row>
    <row r="94" spans="13:13" x14ac:dyDescent="0.45">
      <c r="M94" s="25"/>
    </row>
    <row r="95" spans="13:13" x14ac:dyDescent="0.45">
      <c r="M95" s="25"/>
    </row>
    <row r="96" spans="13:13" x14ac:dyDescent="0.45">
      <c r="M96" s="25"/>
    </row>
    <row r="97" spans="13:13" x14ac:dyDescent="0.45">
      <c r="M97" s="25"/>
    </row>
    <row r="98" spans="13:13" x14ac:dyDescent="0.45">
      <c r="M98" s="25"/>
    </row>
    <row r="99" spans="13:13" x14ac:dyDescent="0.45">
      <c r="M99" s="25"/>
    </row>
    <row r="100" spans="13:13" x14ac:dyDescent="0.45">
      <c r="M100" s="25"/>
    </row>
    <row r="101" spans="13:13" x14ac:dyDescent="0.45">
      <c r="M101" s="25"/>
    </row>
    <row r="102" spans="13:13" x14ac:dyDescent="0.45">
      <c r="M102" s="25"/>
    </row>
    <row r="103" spans="13:13" x14ac:dyDescent="0.45">
      <c r="M103" s="25"/>
    </row>
    <row r="104" spans="13:13" x14ac:dyDescent="0.45">
      <c r="M104" s="25"/>
    </row>
    <row r="105" spans="13:13" x14ac:dyDescent="0.45">
      <c r="M105" s="25"/>
    </row>
    <row r="106" spans="13:13" x14ac:dyDescent="0.45">
      <c r="M106" s="25"/>
    </row>
    <row r="107" spans="13:13" x14ac:dyDescent="0.45">
      <c r="M107" s="25"/>
    </row>
    <row r="108" spans="13:13" x14ac:dyDescent="0.45">
      <c r="M108" s="25"/>
    </row>
    <row r="109" spans="13:13" x14ac:dyDescent="0.45">
      <c r="M109" s="25"/>
    </row>
    <row r="110" spans="13:13" x14ac:dyDescent="0.45">
      <c r="M110" s="25"/>
    </row>
    <row r="111" spans="13:13" x14ac:dyDescent="0.45">
      <c r="M111" s="25"/>
    </row>
    <row r="112" spans="13:13" x14ac:dyDescent="0.45">
      <c r="M112" s="25"/>
    </row>
    <row r="113" spans="13:13" x14ac:dyDescent="0.45">
      <c r="M113" s="25"/>
    </row>
    <row r="114" spans="13:13" x14ac:dyDescent="0.45">
      <c r="M114" s="25"/>
    </row>
    <row r="115" spans="13:13" x14ac:dyDescent="0.45">
      <c r="M115" s="25"/>
    </row>
    <row r="116" spans="13:13" x14ac:dyDescent="0.45">
      <c r="M116" s="25"/>
    </row>
    <row r="117" spans="13:13" x14ac:dyDescent="0.45">
      <c r="M117" s="25"/>
    </row>
    <row r="118" spans="13:13" x14ac:dyDescent="0.45">
      <c r="M118" s="25"/>
    </row>
    <row r="119" spans="13:13" x14ac:dyDescent="0.45">
      <c r="M119" s="25"/>
    </row>
    <row r="120" spans="13:13" x14ac:dyDescent="0.45">
      <c r="M120" s="25"/>
    </row>
    <row r="121" spans="13:13" x14ac:dyDescent="0.45">
      <c r="M121" s="25"/>
    </row>
    <row r="122" spans="13:13" x14ac:dyDescent="0.45">
      <c r="M122" s="25"/>
    </row>
    <row r="123" spans="13:13" x14ac:dyDescent="0.45">
      <c r="M123" s="25"/>
    </row>
    <row r="124" spans="13:13" x14ac:dyDescent="0.45">
      <c r="M124" s="25"/>
    </row>
    <row r="125" spans="13:13" x14ac:dyDescent="0.45">
      <c r="M125" s="25"/>
    </row>
    <row r="126" spans="13:13" x14ac:dyDescent="0.45">
      <c r="M126" s="25"/>
    </row>
    <row r="127" spans="13:13" x14ac:dyDescent="0.45">
      <c r="M127" s="25"/>
    </row>
    <row r="128" spans="13:13" x14ac:dyDescent="0.45">
      <c r="M128" s="25"/>
    </row>
    <row r="129" spans="13:13" x14ac:dyDescent="0.45">
      <c r="M129" s="25"/>
    </row>
    <row r="130" spans="13:13" x14ac:dyDescent="0.45">
      <c r="M130" s="25"/>
    </row>
    <row r="131" spans="13:13" x14ac:dyDescent="0.45">
      <c r="M131" s="25"/>
    </row>
    <row r="132" spans="13:13" x14ac:dyDescent="0.45">
      <c r="M132" s="25"/>
    </row>
    <row r="133" spans="13:13" x14ac:dyDescent="0.45">
      <c r="M133" s="25"/>
    </row>
    <row r="134" spans="13:13" x14ac:dyDescent="0.45">
      <c r="M134" s="25"/>
    </row>
    <row r="135" spans="13:13" x14ac:dyDescent="0.45">
      <c r="M135" s="25"/>
    </row>
    <row r="136" spans="13:13" x14ac:dyDescent="0.45">
      <c r="M136" s="25"/>
    </row>
    <row r="137" spans="13:13" x14ac:dyDescent="0.45">
      <c r="M137" s="25"/>
    </row>
    <row r="138" spans="13:13" x14ac:dyDescent="0.45">
      <c r="M138" s="25"/>
    </row>
    <row r="139" spans="13:13" x14ac:dyDescent="0.45">
      <c r="M139" s="25"/>
    </row>
    <row r="140" spans="13:13" x14ac:dyDescent="0.45">
      <c r="M140" s="25"/>
    </row>
    <row r="141" spans="13:13" x14ac:dyDescent="0.45">
      <c r="M141" s="25"/>
    </row>
    <row r="142" spans="13:13" x14ac:dyDescent="0.45">
      <c r="M142" s="25"/>
    </row>
    <row r="143" spans="13:13" x14ac:dyDescent="0.45">
      <c r="M143" s="25"/>
    </row>
    <row r="144" spans="13:13" x14ac:dyDescent="0.45">
      <c r="M144" s="25"/>
    </row>
    <row r="145" spans="13:13" x14ac:dyDescent="0.45">
      <c r="M145" s="25"/>
    </row>
    <row r="146" spans="13:13" x14ac:dyDescent="0.45">
      <c r="M146" s="25"/>
    </row>
    <row r="147" spans="13:13" x14ac:dyDescent="0.45">
      <c r="M147" s="25"/>
    </row>
    <row r="148" spans="13:13" x14ac:dyDescent="0.45">
      <c r="M148" s="25"/>
    </row>
    <row r="149" spans="13:13" x14ac:dyDescent="0.45">
      <c r="M149" s="25"/>
    </row>
    <row r="150" spans="13:13" x14ac:dyDescent="0.45">
      <c r="M150" s="25"/>
    </row>
    <row r="151" spans="13:13" x14ac:dyDescent="0.45">
      <c r="M151" s="25"/>
    </row>
    <row r="152" spans="13:13" x14ac:dyDescent="0.45">
      <c r="M152" s="25"/>
    </row>
    <row r="153" spans="13:13" x14ac:dyDescent="0.45">
      <c r="M153" s="25"/>
    </row>
    <row r="154" spans="13:13" x14ac:dyDescent="0.45">
      <c r="M154" s="25"/>
    </row>
    <row r="155" spans="13:13" x14ac:dyDescent="0.45">
      <c r="M155" s="25"/>
    </row>
    <row r="156" spans="13:13" x14ac:dyDescent="0.45">
      <c r="M156" s="25"/>
    </row>
    <row r="157" spans="13:13" x14ac:dyDescent="0.45">
      <c r="M157" s="25"/>
    </row>
    <row r="158" spans="13:13" x14ac:dyDescent="0.45">
      <c r="M158" s="25"/>
    </row>
    <row r="159" spans="13:13" x14ac:dyDescent="0.45">
      <c r="M159" s="25"/>
    </row>
    <row r="160" spans="13:13" x14ac:dyDescent="0.45">
      <c r="M160" s="25"/>
    </row>
    <row r="161" spans="13:13" x14ac:dyDescent="0.45">
      <c r="M161" s="25"/>
    </row>
    <row r="162" spans="13:13" x14ac:dyDescent="0.45">
      <c r="M162" s="25"/>
    </row>
    <row r="163" spans="13:13" x14ac:dyDescent="0.45">
      <c r="M163" s="25"/>
    </row>
    <row r="164" spans="13:13" x14ac:dyDescent="0.45">
      <c r="M164" s="25"/>
    </row>
    <row r="165" spans="13:13" x14ac:dyDescent="0.45">
      <c r="M165" s="25"/>
    </row>
    <row r="166" spans="13:13" x14ac:dyDescent="0.45">
      <c r="M166" s="25"/>
    </row>
    <row r="167" spans="13:13" x14ac:dyDescent="0.45">
      <c r="M167" s="25"/>
    </row>
    <row r="168" spans="13:13" x14ac:dyDescent="0.45">
      <c r="M168" s="25"/>
    </row>
    <row r="169" spans="13:13" x14ac:dyDescent="0.45">
      <c r="M169" s="25"/>
    </row>
    <row r="170" spans="13:13" x14ac:dyDescent="0.45">
      <c r="M170" s="25"/>
    </row>
    <row r="171" spans="13:13" x14ac:dyDescent="0.45">
      <c r="M171" s="25"/>
    </row>
    <row r="172" spans="13:13" x14ac:dyDescent="0.45">
      <c r="M172" s="25"/>
    </row>
    <row r="173" spans="13:13" x14ac:dyDescent="0.45">
      <c r="M173" s="25"/>
    </row>
    <row r="174" spans="13:13" x14ac:dyDescent="0.45">
      <c r="M174" s="25"/>
    </row>
    <row r="175" spans="13:13" x14ac:dyDescent="0.45">
      <c r="M175" s="25"/>
    </row>
    <row r="176" spans="13:13" x14ac:dyDescent="0.45">
      <c r="M176" s="25"/>
    </row>
    <row r="177" spans="13:13" x14ac:dyDescent="0.45">
      <c r="M177" s="25"/>
    </row>
    <row r="178" spans="13:13" x14ac:dyDescent="0.45">
      <c r="M178" s="25"/>
    </row>
    <row r="179" spans="13:13" x14ac:dyDescent="0.45">
      <c r="M179" s="25"/>
    </row>
    <row r="180" spans="13:13" x14ac:dyDescent="0.45">
      <c r="M180" s="25"/>
    </row>
    <row r="181" spans="13:13" x14ac:dyDescent="0.45">
      <c r="M181" s="25"/>
    </row>
    <row r="182" spans="13:13" x14ac:dyDescent="0.45">
      <c r="M182" s="25"/>
    </row>
    <row r="183" spans="13:13" x14ac:dyDescent="0.45">
      <c r="M183" s="25"/>
    </row>
    <row r="184" spans="13:13" x14ac:dyDescent="0.45">
      <c r="M184" s="25"/>
    </row>
    <row r="185" spans="13:13" x14ac:dyDescent="0.45">
      <c r="M185" s="25"/>
    </row>
    <row r="186" spans="13:13" x14ac:dyDescent="0.45">
      <c r="M186" s="25"/>
    </row>
    <row r="187" spans="13:13" x14ac:dyDescent="0.45">
      <c r="M187" s="25"/>
    </row>
    <row r="188" spans="13:13" x14ac:dyDescent="0.45">
      <c r="M188" s="25"/>
    </row>
    <row r="189" spans="13:13" x14ac:dyDescent="0.45">
      <c r="M189" s="25"/>
    </row>
    <row r="190" spans="13:13" x14ac:dyDescent="0.45">
      <c r="M190" s="25"/>
    </row>
    <row r="191" spans="13:13" x14ac:dyDescent="0.45">
      <c r="M191" s="25"/>
    </row>
    <row r="192" spans="13:13" x14ac:dyDescent="0.45">
      <c r="M192" s="25"/>
    </row>
    <row r="193" spans="13:13" x14ac:dyDescent="0.45">
      <c r="M193" s="25"/>
    </row>
    <row r="194" spans="13:13" x14ac:dyDescent="0.45">
      <c r="M194" s="25"/>
    </row>
    <row r="195" spans="13:13" x14ac:dyDescent="0.45">
      <c r="M195" s="25"/>
    </row>
    <row r="196" spans="13:13" x14ac:dyDescent="0.45">
      <c r="M196" s="25"/>
    </row>
    <row r="197" spans="13:13" x14ac:dyDescent="0.45">
      <c r="M197" s="25"/>
    </row>
    <row r="198" spans="13:13" x14ac:dyDescent="0.45">
      <c r="M198" s="25"/>
    </row>
    <row r="199" spans="13:13" x14ac:dyDescent="0.45">
      <c r="M199" s="25"/>
    </row>
    <row r="200" spans="13:13" x14ac:dyDescent="0.45">
      <c r="M200" s="25"/>
    </row>
    <row r="201" spans="13:13" x14ac:dyDescent="0.45">
      <c r="M201" s="25"/>
    </row>
    <row r="202" spans="13:13" x14ac:dyDescent="0.45">
      <c r="M202" s="25"/>
    </row>
    <row r="203" spans="13:13" x14ac:dyDescent="0.45">
      <c r="M203" s="25"/>
    </row>
    <row r="204" spans="13:13" x14ac:dyDescent="0.45">
      <c r="M204" s="25"/>
    </row>
    <row r="205" spans="13:13" x14ac:dyDescent="0.45">
      <c r="M205" s="25"/>
    </row>
    <row r="206" spans="13:13" x14ac:dyDescent="0.45">
      <c r="M206" s="25"/>
    </row>
    <row r="207" spans="13:13" x14ac:dyDescent="0.45">
      <c r="M207" s="25"/>
    </row>
    <row r="208" spans="13:13" x14ac:dyDescent="0.45">
      <c r="M208" s="25"/>
    </row>
    <row r="209" spans="13:13" x14ac:dyDescent="0.45">
      <c r="M209" s="25"/>
    </row>
    <row r="210" spans="13:13" x14ac:dyDescent="0.45">
      <c r="M210" s="25"/>
    </row>
    <row r="211" spans="13:13" x14ac:dyDescent="0.45">
      <c r="M211" s="25"/>
    </row>
    <row r="212" spans="13:13" x14ac:dyDescent="0.45">
      <c r="M212" s="25"/>
    </row>
    <row r="213" spans="13:13" x14ac:dyDescent="0.45">
      <c r="M213" s="25"/>
    </row>
    <row r="214" spans="13:13" x14ac:dyDescent="0.45">
      <c r="M214" s="25"/>
    </row>
    <row r="215" spans="13:13" x14ac:dyDescent="0.45">
      <c r="M215" s="25"/>
    </row>
    <row r="216" spans="13:13" x14ac:dyDescent="0.45">
      <c r="M216" s="25"/>
    </row>
    <row r="217" spans="13:13" x14ac:dyDescent="0.45">
      <c r="M217" s="25"/>
    </row>
    <row r="218" spans="13:13" x14ac:dyDescent="0.45">
      <c r="M218" s="25"/>
    </row>
    <row r="219" spans="13:13" x14ac:dyDescent="0.45">
      <c r="M219" s="25"/>
    </row>
    <row r="220" spans="13:13" x14ac:dyDescent="0.45">
      <c r="M220" s="25"/>
    </row>
    <row r="221" spans="13:13" x14ac:dyDescent="0.45">
      <c r="M221" s="25"/>
    </row>
    <row r="222" spans="13:13" x14ac:dyDescent="0.45">
      <c r="M222" s="25"/>
    </row>
    <row r="223" spans="13:13" x14ac:dyDescent="0.45">
      <c r="M223" s="25"/>
    </row>
    <row r="224" spans="13:13" x14ac:dyDescent="0.45">
      <c r="M224" s="25"/>
    </row>
    <row r="225" spans="13:13" x14ac:dyDescent="0.45">
      <c r="M225" s="25"/>
    </row>
    <row r="226" spans="13:13" x14ac:dyDescent="0.45">
      <c r="M226" s="25"/>
    </row>
    <row r="227" spans="13:13" x14ac:dyDescent="0.45">
      <c r="M227" s="25"/>
    </row>
    <row r="228" spans="13:13" x14ac:dyDescent="0.45">
      <c r="M228" s="25"/>
    </row>
    <row r="229" spans="13:13" x14ac:dyDescent="0.45">
      <c r="M229" s="25"/>
    </row>
    <row r="230" spans="13:13" x14ac:dyDescent="0.45">
      <c r="M230" s="25"/>
    </row>
    <row r="231" spans="13:13" x14ac:dyDescent="0.45">
      <c r="M231" s="25"/>
    </row>
    <row r="232" spans="13:13" x14ac:dyDescent="0.45">
      <c r="M232" s="25"/>
    </row>
    <row r="233" spans="13:13" x14ac:dyDescent="0.45">
      <c r="M233" s="25"/>
    </row>
    <row r="234" spans="13:13" x14ac:dyDescent="0.45">
      <c r="M234" s="25"/>
    </row>
    <row r="235" spans="13:13" x14ac:dyDescent="0.45">
      <c r="M235" s="25"/>
    </row>
    <row r="236" spans="13:13" x14ac:dyDescent="0.45">
      <c r="M236" s="25"/>
    </row>
    <row r="237" spans="13:13" x14ac:dyDescent="0.45">
      <c r="M237" s="25"/>
    </row>
    <row r="238" spans="13:13" x14ac:dyDescent="0.45">
      <c r="M238" s="25"/>
    </row>
    <row r="239" spans="13:13" x14ac:dyDescent="0.45">
      <c r="M239" s="25"/>
    </row>
    <row r="240" spans="13:13" x14ac:dyDescent="0.45">
      <c r="M240" s="25"/>
    </row>
    <row r="241" spans="13:13" x14ac:dyDescent="0.45">
      <c r="M241" s="25"/>
    </row>
    <row r="242" spans="13:13" x14ac:dyDescent="0.45">
      <c r="M242" s="25"/>
    </row>
    <row r="243" spans="13:13" x14ac:dyDescent="0.45">
      <c r="M243" s="25"/>
    </row>
    <row r="244" spans="13:13" x14ac:dyDescent="0.45">
      <c r="M244" s="25"/>
    </row>
    <row r="245" spans="13:13" x14ac:dyDescent="0.45">
      <c r="M245" s="25"/>
    </row>
    <row r="246" spans="13:13" x14ac:dyDescent="0.45">
      <c r="M246" s="25"/>
    </row>
    <row r="247" spans="13:13" x14ac:dyDescent="0.45">
      <c r="M247" s="25"/>
    </row>
    <row r="248" spans="13:13" x14ac:dyDescent="0.45">
      <c r="M248" s="25"/>
    </row>
    <row r="249" spans="13:13" x14ac:dyDescent="0.45">
      <c r="M249" s="25"/>
    </row>
    <row r="250" spans="13:13" x14ac:dyDescent="0.45">
      <c r="M250" s="25"/>
    </row>
    <row r="251" spans="13:13" x14ac:dyDescent="0.45">
      <c r="M251" s="25"/>
    </row>
    <row r="252" spans="13:13" x14ac:dyDescent="0.45">
      <c r="M252" s="25"/>
    </row>
    <row r="253" spans="13:13" x14ac:dyDescent="0.45">
      <c r="M253" s="25"/>
    </row>
    <row r="254" spans="13:13" x14ac:dyDescent="0.45">
      <c r="M254" s="25"/>
    </row>
    <row r="255" spans="13:13" x14ac:dyDescent="0.45">
      <c r="M255" s="25"/>
    </row>
    <row r="256" spans="13:13" x14ac:dyDescent="0.45">
      <c r="M256" s="25"/>
    </row>
    <row r="257" spans="13:13" x14ac:dyDescent="0.45">
      <c r="M257" s="25"/>
    </row>
    <row r="258" spans="13:13" x14ac:dyDescent="0.45">
      <c r="M258" s="25"/>
    </row>
    <row r="259" spans="13:13" x14ac:dyDescent="0.45">
      <c r="M259" s="25"/>
    </row>
    <row r="260" spans="13:13" x14ac:dyDescent="0.45">
      <c r="M260" s="25"/>
    </row>
    <row r="261" spans="13:13" x14ac:dyDescent="0.45">
      <c r="M261" s="25"/>
    </row>
    <row r="262" spans="13:13" x14ac:dyDescent="0.45">
      <c r="M262" s="25"/>
    </row>
    <row r="263" spans="13:13" x14ac:dyDescent="0.45">
      <c r="M263" s="25"/>
    </row>
    <row r="264" spans="13:13" x14ac:dyDescent="0.45">
      <c r="M264" s="25"/>
    </row>
    <row r="265" spans="13:13" x14ac:dyDescent="0.45">
      <c r="M265" s="25"/>
    </row>
    <row r="266" spans="13:13" x14ac:dyDescent="0.45">
      <c r="M266" s="25"/>
    </row>
    <row r="267" spans="13:13" x14ac:dyDescent="0.45">
      <c r="M267" s="25"/>
    </row>
    <row r="268" spans="13:13" x14ac:dyDescent="0.45">
      <c r="M268" s="25"/>
    </row>
    <row r="269" spans="13:13" x14ac:dyDescent="0.45">
      <c r="M269" s="25"/>
    </row>
    <row r="270" spans="13:13" x14ac:dyDescent="0.45">
      <c r="M270" s="25"/>
    </row>
    <row r="271" spans="13:13" x14ac:dyDescent="0.45">
      <c r="M271" s="25"/>
    </row>
    <row r="272" spans="13:13" x14ac:dyDescent="0.45">
      <c r="M272" s="25"/>
    </row>
    <row r="273" spans="13:13" x14ac:dyDescent="0.45">
      <c r="M273" s="25"/>
    </row>
    <row r="274" spans="13:13" x14ac:dyDescent="0.45">
      <c r="M274" s="25"/>
    </row>
    <row r="275" spans="13:13" x14ac:dyDescent="0.45">
      <c r="M275" s="25"/>
    </row>
    <row r="276" spans="13:13" x14ac:dyDescent="0.45">
      <c r="M276" s="25"/>
    </row>
    <row r="277" spans="13:13" x14ac:dyDescent="0.45">
      <c r="M277" s="25"/>
    </row>
    <row r="278" spans="13:13" x14ac:dyDescent="0.45">
      <c r="M278" s="25"/>
    </row>
    <row r="279" spans="13:13" x14ac:dyDescent="0.45">
      <c r="M279" s="25"/>
    </row>
    <row r="280" spans="13:13" x14ac:dyDescent="0.45">
      <c r="M280" s="25"/>
    </row>
    <row r="281" spans="13:13" x14ac:dyDescent="0.45">
      <c r="M281" s="25"/>
    </row>
    <row r="282" spans="13:13" x14ac:dyDescent="0.45">
      <c r="M282" s="25"/>
    </row>
    <row r="283" spans="13:13" x14ac:dyDescent="0.45">
      <c r="M283" s="25"/>
    </row>
    <row r="284" spans="13:13" x14ac:dyDescent="0.45">
      <c r="M284" s="25"/>
    </row>
    <row r="285" spans="13:13" x14ac:dyDescent="0.45">
      <c r="M285" s="25"/>
    </row>
    <row r="286" spans="13:13" x14ac:dyDescent="0.45">
      <c r="M286" s="25"/>
    </row>
    <row r="287" spans="13:13" x14ac:dyDescent="0.45">
      <c r="M287" s="25"/>
    </row>
    <row r="288" spans="13:13" x14ac:dyDescent="0.45">
      <c r="M288" s="25"/>
    </row>
    <row r="289" spans="13:13" x14ac:dyDescent="0.45">
      <c r="M289" s="25"/>
    </row>
    <row r="290" spans="13:13" x14ac:dyDescent="0.45">
      <c r="M290" s="25"/>
    </row>
    <row r="291" spans="13:13" x14ac:dyDescent="0.45">
      <c r="M291" s="25"/>
    </row>
    <row r="292" spans="13:13" x14ac:dyDescent="0.45">
      <c r="M292" s="25"/>
    </row>
    <row r="293" spans="13:13" x14ac:dyDescent="0.45">
      <c r="M293" s="25"/>
    </row>
    <row r="294" spans="13:13" x14ac:dyDescent="0.45">
      <c r="M294" s="25"/>
    </row>
    <row r="295" spans="13:13" x14ac:dyDescent="0.45">
      <c r="M295" s="25"/>
    </row>
    <row r="296" spans="13:13" x14ac:dyDescent="0.45">
      <c r="M296" s="25"/>
    </row>
    <row r="297" spans="13:13" x14ac:dyDescent="0.45">
      <c r="M297" s="25"/>
    </row>
    <row r="298" spans="13:13" x14ac:dyDescent="0.45">
      <c r="M298" s="25"/>
    </row>
    <row r="299" spans="13:13" x14ac:dyDescent="0.45">
      <c r="M299" s="25"/>
    </row>
    <row r="300" spans="13:13" x14ac:dyDescent="0.45">
      <c r="M300" s="25"/>
    </row>
    <row r="301" spans="13:13" x14ac:dyDescent="0.45">
      <c r="M301" s="25"/>
    </row>
    <row r="302" spans="13:13" x14ac:dyDescent="0.45">
      <c r="M302" s="25"/>
    </row>
    <row r="303" spans="13:13" x14ac:dyDescent="0.45">
      <c r="M303" s="25"/>
    </row>
    <row r="304" spans="13:13" x14ac:dyDescent="0.45">
      <c r="M304" s="25"/>
    </row>
    <row r="305" spans="13:13" x14ac:dyDescent="0.45">
      <c r="M305" s="25"/>
    </row>
    <row r="306" spans="13:13" x14ac:dyDescent="0.45">
      <c r="M306" s="25"/>
    </row>
    <row r="307" spans="13:13" x14ac:dyDescent="0.45">
      <c r="M307" s="25"/>
    </row>
    <row r="308" spans="13:13" x14ac:dyDescent="0.45">
      <c r="M308" s="25"/>
    </row>
    <row r="309" spans="13:13" x14ac:dyDescent="0.45">
      <c r="M309" s="25"/>
    </row>
    <row r="310" spans="13:13" x14ac:dyDescent="0.45">
      <c r="M310" s="25"/>
    </row>
    <row r="311" spans="13:13" x14ac:dyDescent="0.45">
      <c r="M311" s="25"/>
    </row>
    <row r="312" spans="13:13" x14ac:dyDescent="0.45">
      <c r="M312" s="25"/>
    </row>
    <row r="313" spans="13:13" x14ac:dyDescent="0.45">
      <c r="M313" s="25"/>
    </row>
    <row r="314" spans="13:13" x14ac:dyDescent="0.45">
      <c r="M314" s="25"/>
    </row>
    <row r="315" spans="13:13" x14ac:dyDescent="0.45">
      <c r="M315" s="25"/>
    </row>
    <row r="316" spans="13:13" x14ac:dyDescent="0.45">
      <c r="M316" s="25"/>
    </row>
    <row r="317" spans="13:13" x14ac:dyDescent="0.45">
      <c r="M317" s="25"/>
    </row>
    <row r="318" spans="13:13" x14ac:dyDescent="0.45">
      <c r="M318" s="25"/>
    </row>
    <row r="319" spans="13:13" x14ac:dyDescent="0.45">
      <c r="M319" s="25"/>
    </row>
    <row r="320" spans="13:13" x14ac:dyDescent="0.45">
      <c r="M320" s="25"/>
    </row>
    <row r="321" spans="13:13" x14ac:dyDescent="0.45">
      <c r="M321" s="25"/>
    </row>
    <row r="322" spans="13:13" x14ac:dyDescent="0.45">
      <c r="M322" s="25"/>
    </row>
    <row r="323" spans="13:13" x14ac:dyDescent="0.45">
      <c r="M323" s="25"/>
    </row>
    <row r="324" spans="13:13" x14ac:dyDescent="0.45">
      <c r="M324" s="25"/>
    </row>
    <row r="325" spans="13:13" x14ac:dyDescent="0.45">
      <c r="M325" s="25"/>
    </row>
    <row r="326" spans="13:13" x14ac:dyDescent="0.45">
      <c r="M326" s="25"/>
    </row>
    <row r="327" spans="13:13" x14ac:dyDescent="0.45">
      <c r="M327" s="25"/>
    </row>
    <row r="328" spans="13:13" x14ac:dyDescent="0.45">
      <c r="M328" s="25"/>
    </row>
    <row r="329" spans="13:13" x14ac:dyDescent="0.45">
      <c r="M329" s="25"/>
    </row>
    <row r="330" spans="13:13" x14ac:dyDescent="0.45">
      <c r="M330" s="25"/>
    </row>
    <row r="331" spans="13:13" x14ac:dyDescent="0.45">
      <c r="M331" s="25"/>
    </row>
    <row r="332" spans="13:13" x14ac:dyDescent="0.45">
      <c r="M332" s="25"/>
    </row>
    <row r="333" spans="13:13" x14ac:dyDescent="0.45">
      <c r="M333" s="25"/>
    </row>
    <row r="334" spans="13:13" x14ac:dyDescent="0.45">
      <c r="M334" s="25"/>
    </row>
    <row r="335" spans="13:13" x14ac:dyDescent="0.45">
      <c r="M335" s="25"/>
    </row>
    <row r="336" spans="13:13" x14ac:dyDescent="0.45">
      <c r="M336" s="25"/>
    </row>
    <row r="337" spans="13:13" x14ac:dyDescent="0.45">
      <c r="M337" s="25"/>
    </row>
    <row r="338" spans="13:13" x14ac:dyDescent="0.45">
      <c r="M338" s="25"/>
    </row>
    <row r="339" spans="13:13" x14ac:dyDescent="0.45">
      <c r="M339" s="25"/>
    </row>
    <row r="340" spans="13:13" x14ac:dyDescent="0.45">
      <c r="M340" s="25"/>
    </row>
    <row r="341" spans="13:13" x14ac:dyDescent="0.45">
      <c r="M341" s="25"/>
    </row>
    <row r="342" spans="13:13" x14ac:dyDescent="0.45">
      <c r="M342" s="25"/>
    </row>
    <row r="343" spans="13:13" x14ac:dyDescent="0.45">
      <c r="M343" s="25"/>
    </row>
    <row r="344" spans="13:13" x14ac:dyDescent="0.45">
      <c r="M344" s="25"/>
    </row>
    <row r="345" spans="13:13" x14ac:dyDescent="0.45">
      <c r="M345" s="25"/>
    </row>
    <row r="346" spans="13:13" x14ac:dyDescent="0.45">
      <c r="M346" s="25"/>
    </row>
    <row r="347" spans="13:13" x14ac:dyDescent="0.45">
      <c r="M347" s="25"/>
    </row>
    <row r="348" spans="13:13" x14ac:dyDescent="0.45">
      <c r="M348" s="25"/>
    </row>
    <row r="349" spans="13:13" x14ac:dyDescent="0.45">
      <c r="M349" s="25"/>
    </row>
    <row r="350" spans="13:13" x14ac:dyDescent="0.45">
      <c r="M350" s="25"/>
    </row>
    <row r="351" spans="13:13" x14ac:dyDescent="0.45">
      <c r="M351" s="25"/>
    </row>
    <row r="352" spans="13:13" x14ac:dyDescent="0.45">
      <c r="M352" s="25"/>
    </row>
    <row r="353" spans="13:13" x14ac:dyDescent="0.45">
      <c r="M353" s="25"/>
    </row>
    <row r="354" spans="13:13" x14ac:dyDescent="0.45">
      <c r="M354" s="25"/>
    </row>
    <row r="355" spans="13:13" x14ac:dyDescent="0.45">
      <c r="M355" s="25"/>
    </row>
    <row r="356" spans="13:13" x14ac:dyDescent="0.45">
      <c r="M356" s="25"/>
    </row>
    <row r="357" spans="13:13" x14ac:dyDescent="0.45">
      <c r="M357" s="25"/>
    </row>
    <row r="358" spans="13:13" x14ac:dyDescent="0.45">
      <c r="M358" s="25"/>
    </row>
    <row r="359" spans="13:13" x14ac:dyDescent="0.45">
      <c r="M359" s="25"/>
    </row>
    <row r="360" spans="13:13" x14ac:dyDescent="0.45">
      <c r="M360" s="25"/>
    </row>
    <row r="361" spans="13:13" x14ac:dyDescent="0.45">
      <c r="M361" s="25"/>
    </row>
    <row r="362" spans="13:13" x14ac:dyDescent="0.45">
      <c r="M362" s="25"/>
    </row>
    <row r="363" spans="13:13" x14ac:dyDescent="0.45">
      <c r="M363" s="25"/>
    </row>
    <row r="364" spans="13:13" x14ac:dyDescent="0.45">
      <c r="M364" s="25"/>
    </row>
    <row r="365" spans="13:13" x14ac:dyDescent="0.45">
      <c r="M365" s="25"/>
    </row>
    <row r="366" spans="13:13" x14ac:dyDescent="0.45">
      <c r="M366" s="25"/>
    </row>
    <row r="367" spans="13:13" x14ac:dyDescent="0.45">
      <c r="M367" s="25"/>
    </row>
    <row r="368" spans="13:13" x14ac:dyDescent="0.45">
      <c r="M368" s="25"/>
    </row>
    <row r="369" spans="13:13" x14ac:dyDescent="0.45">
      <c r="M369" s="25"/>
    </row>
    <row r="370" spans="13:13" x14ac:dyDescent="0.45">
      <c r="M370" s="25"/>
    </row>
    <row r="371" spans="13:13" x14ac:dyDescent="0.45">
      <c r="M371" s="25"/>
    </row>
    <row r="372" spans="13:13" x14ac:dyDescent="0.45">
      <c r="M372" s="25"/>
    </row>
    <row r="373" spans="13:13" x14ac:dyDescent="0.45">
      <c r="M373" s="25"/>
    </row>
    <row r="374" spans="13:13" x14ac:dyDescent="0.45">
      <c r="M374" s="25"/>
    </row>
    <row r="375" spans="13:13" x14ac:dyDescent="0.45">
      <c r="M375" s="25"/>
    </row>
    <row r="376" spans="13:13" x14ac:dyDescent="0.45">
      <c r="M376" s="25"/>
    </row>
    <row r="377" spans="13:13" x14ac:dyDescent="0.45">
      <c r="M377" s="25"/>
    </row>
    <row r="378" spans="13:13" x14ac:dyDescent="0.45">
      <c r="M378" s="25"/>
    </row>
    <row r="379" spans="13:13" x14ac:dyDescent="0.45">
      <c r="M379" s="25"/>
    </row>
    <row r="380" spans="13:13" x14ac:dyDescent="0.45">
      <c r="M380" s="25"/>
    </row>
    <row r="381" spans="13:13" x14ac:dyDescent="0.45">
      <c r="M381" s="25"/>
    </row>
    <row r="382" spans="13:13" x14ac:dyDescent="0.45">
      <c r="M382" s="25"/>
    </row>
    <row r="383" spans="13:13" x14ac:dyDescent="0.45">
      <c r="M383" s="25"/>
    </row>
    <row r="384" spans="13:13" x14ac:dyDescent="0.45">
      <c r="M384" s="25"/>
    </row>
    <row r="385" spans="13:13" x14ac:dyDescent="0.45">
      <c r="M385" s="25"/>
    </row>
    <row r="386" spans="13:13" x14ac:dyDescent="0.45">
      <c r="M386" s="25"/>
    </row>
    <row r="387" spans="13:13" x14ac:dyDescent="0.45">
      <c r="M387" s="25"/>
    </row>
    <row r="388" spans="13:13" x14ac:dyDescent="0.45">
      <c r="M388" s="25"/>
    </row>
    <row r="389" spans="13:13" x14ac:dyDescent="0.45">
      <c r="M389" s="25"/>
    </row>
    <row r="390" spans="13:13" x14ac:dyDescent="0.45">
      <c r="M390" s="25"/>
    </row>
    <row r="391" spans="13:13" x14ac:dyDescent="0.45">
      <c r="M391" s="25"/>
    </row>
    <row r="392" spans="13:13" x14ac:dyDescent="0.45">
      <c r="M392" s="25"/>
    </row>
    <row r="393" spans="13:13" x14ac:dyDescent="0.45">
      <c r="M393" s="25"/>
    </row>
    <row r="394" spans="13:13" x14ac:dyDescent="0.45">
      <c r="M394" s="25"/>
    </row>
    <row r="395" spans="13:13" x14ac:dyDescent="0.45">
      <c r="M395" s="25"/>
    </row>
    <row r="396" spans="13:13" x14ac:dyDescent="0.45">
      <c r="M396" s="25"/>
    </row>
    <row r="397" spans="13:13" x14ac:dyDescent="0.45">
      <c r="M397" s="25"/>
    </row>
    <row r="398" spans="13:13" x14ac:dyDescent="0.45">
      <c r="M398" s="25"/>
    </row>
    <row r="399" spans="13:13" x14ac:dyDescent="0.45">
      <c r="M399" s="25"/>
    </row>
    <row r="400" spans="13:13" x14ac:dyDescent="0.45">
      <c r="M400" s="25"/>
    </row>
    <row r="401" spans="13:13" x14ac:dyDescent="0.45">
      <c r="M401" s="25"/>
    </row>
    <row r="402" spans="13:13" x14ac:dyDescent="0.45">
      <c r="M402" s="25"/>
    </row>
    <row r="403" spans="13:13" x14ac:dyDescent="0.45">
      <c r="M403" s="25"/>
    </row>
    <row r="404" spans="13:13" x14ac:dyDescent="0.45">
      <c r="M404" s="25"/>
    </row>
    <row r="405" spans="13:13" x14ac:dyDescent="0.45">
      <c r="M405" s="25"/>
    </row>
    <row r="406" spans="13:13" x14ac:dyDescent="0.45">
      <c r="M406" s="25"/>
    </row>
    <row r="407" spans="13:13" x14ac:dyDescent="0.45">
      <c r="M407" s="25"/>
    </row>
    <row r="408" spans="13:13" x14ac:dyDescent="0.45">
      <c r="M408" s="25"/>
    </row>
    <row r="409" spans="13:13" x14ac:dyDescent="0.45">
      <c r="M409" s="25"/>
    </row>
    <row r="410" spans="13:13" x14ac:dyDescent="0.45">
      <c r="M410" s="25"/>
    </row>
    <row r="411" spans="13:13" x14ac:dyDescent="0.45">
      <c r="M411" s="25"/>
    </row>
    <row r="412" spans="13:13" x14ac:dyDescent="0.45">
      <c r="M412" s="25"/>
    </row>
    <row r="413" spans="13:13" x14ac:dyDescent="0.45">
      <c r="M413" s="25"/>
    </row>
    <row r="414" spans="13:13" x14ac:dyDescent="0.45">
      <c r="M414" s="25"/>
    </row>
    <row r="415" spans="13:13" x14ac:dyDescent="0.45">
      <c r="M415" s="25"/>
    </row>
    <row r="416" spans="13:13" x14ac:dyDescent="0.45">
      <c r="M416" s="25"/>
    </row>
    <row r="417" spans="13:13" x14ac:dyDescent="0.45">
      <c r="M417" s="25"/>
    </row>
    <row r="418" spans="13:13" x14ac:dyDescent="0.45">
      <c r="M418" s="25"/>
    </row>
    <row r="419" spans="13:13" x14ac:dyDescent="0.45">
      <c r="M419" s="25"/>
    </row>
    <row r="420" spans="13:13" x14ac:dyDescent="0.45">
      <c r="M420" s="25"/>
    </row>
    <row r="421" spans="13:13" x14ac:dyDescent="0.45">
      <c r="M421" s="25"/>
    </row>
    <row r="422" spans="13:13" x14ac:dyDescent="0.45">
      <c r="M422" s="25"/>
    </row>
    <row r="423" spans="13:13" x14ac:dyDescent="0.45">
      <c r="M423" s="25"/>
    </row>
    <row r="424" spans="13:13" x14ac:dyDescent="0.45">
      <c r="M424" s="25"/>
    </row>
    <row r="425" spans="13:13" x14ac:dyDescent="0.45">
      <c r="M425" s="25"/>
    </row>
    <row r="426" spans="13:13" x14ac:dyDescent="0.45">
      <c r="M426" s="25"/>
    </row>
    <row r="427" spans="13:13" x14ac:dyDescent="0.45">
      <c r="M427" s="25"/>
    </row>
    <row r="428" spans="13:13" x14ac:dyDescent="0.45">
      <c r="M428" s="25"/>
    </row>
    <row r="429" spans="13:13" x14ac:dyDescent="0.45">
      <c r="M429" s="25"/>
    </row>
    <row r="430" spans="13:13" x14ac:dyDescent="0.45">
      <c r="M430" s="25"/>
    </row>
    <row r="431" spans="13:13" x14ac:dyDescent="0.45">
      <c r="M431" s="25"/>
    </row>
    <row r="432" spans="13:13" x14ac:dyDescent="0.45">
      <c r="M432" s="25"/>
    </row>
    <row r="433" spans="13:13" x14ac:dyDescent="0.45">
      <c r="M433" s="25"/>
    </row>
    <row r="434" spans="13:13" x14ac:dyDescent="0.45">
      <c r="M434" s="25"/>
    </row>
    <row r="435" spans="13:13" x14ac:dyDescent="0.45">
      <c r="M435" s="25"/>
    </row>
    <row r="436" spans="13:13" x14ac:dyDescent="0.45">
      <c r="M436" s="25"/>
    </row>
    <row r="437" spans="13:13" x14ac:dyDescent="0.45">
      <c r="M437" s="25"/>
    </row>
    <row r="438" spans="13:13" x14ac:dyDescent="0.45">
      <c r="M438" s="25"/>
    </row>
    <row r="439" spans="13:13" x14ac:dyDescent="0.45">
      <c r="M439" s="25"/>
    </row>
    <row r="440" spans="13:13" x14ac:dyDescent="0.45">
      <c r="M440" s="25"/>
    </row>
    <row r="441" spans="13:13" x14ac:dyDescent="0.45">
      <c r="M441" s="25"/>
    </row>
    <row r="442" spans="13:13" x14ac:dyDescent="0.45">
      <c r="M442" s="25"/>
    </row>
    <row r="443" spans="13:13" x14ac:dyDescent="0.45">
      <c r="M443" s="25"/>
    </row>
    <row r="444" spans="13:13" x14ac:dyDescent="0.45">
      <c r="M444" s="25"/>
    </row>
    <row r="445" spans="13:13" x14ac:dyDescent="0.45">
      <c r="M445" s="25"/>
    </row>
    <row r="446" spans="13:13" x14ac:dyDescent="0.45">
      <c r="M446" s="25"/>
    </row>
    <row r="447" spans="13:13" x14ac:dyDescent="0.45">
      <c r="M447" s="25"/>
    </row>
    <row r="448" spans="13:13" x14ac:dyDescent="0.45">
      <c r="M448" s="25"/>
    </row>
    <row r="449" spans="13:13" x14ac:dyDescent="0.45">
      <c r="M449" s="25"/>
    </row>
    <row r="450" spans="13:13" x14ac:dyDescent="0.45">
      <c r="M450" s="25"/>
    </row>
    <row r="451" spans="13:13" x14ac:dyDescent="0.45">
      <c r="M451" s="25"/>
    </row>
    <row r="452" spans="13:13" x14ac:dyDescent="0.45">
      <c r="M452" s="25"/>
    </row>
    <row r="453" spans="13:13" x14ac:dyDescent="0.45">
      <c r="M453" s="25"/>
    </row>
    <row r="454" spans="13:13" x14ac:dyDescent="0.45">
      <c r="M454" s="25"/>
    </row>
    <row r="455" spans="13:13" x14ac:dyDescent="0.45">
      <c r="M455" s="25"/>
    </row>
    <row r="456" spans="13:13" x14ac:dyDescent="0.45">
      <c r="M456" s="25"/>
    </row>
    <row r="457" spans="13:13" x14ac:dyDescent="0.45">
      <c r="M457" s="25"/>
    </row>
    <row r="458" spans="13:13" x14ac:dyDescent="0.45">
      <c r="M458" s="25"/>
    </row>
    <row r="459" spans="13:13" x14ac:dyDescent="0.45">
      <c r="M459" s="25"/>
    </row>
    <row r="460" spans="13:13" x14ac:dyDescent="0.45">
      <c r="M460" s="25"/>
    </row>
    <row r="461" spans="13:13" x14ac:dyDescent="0.45">
      <c r="M461" s="25"/>
    </row>
    <row r="462" spans="13:13" x14ac:dyDescent="0.45">
      <c r="M462" s="25"/>
    </row>
    <row r="463" spans="13:13" x14ac:dyDescent="0.45">
      <c r="M463" s="25"/>
    </row>
    <row r="464" spans="13:13" x14ac:dyDescent="0.45">
      <c r="M464" s="25"/>
    </row>
    <row r="465" spans="13:13" x14ac:dyDescent="0.45">
      <c r="M465" s="25"/>
    </row>
    <row r="466" spans="13:13" x14ac:dyDescent="0.45">
      <c r="M466" s="25"/>
    </row>
    <row r="467" spans="13:13" x14ac:dyDescent="0.45">
      <c r="M467" s="25"/>
    </row>
    <row r="468" spans="13:13" x14ac:dyDescent="0.45">
      <c r="M468" s="25"/>
    </row>
    <row r="469" spans="13:13" x14ac:dyDescent="0.45">
      <c r="M469" s="25"/>
    </row>
    <row r="470" spans="13:13" x14ac:dyDescent="0.45">
      <c r="M470" s="25"/>
    </row>
    <row r="471" spans="13:13" x14ac:dyDescent="0.45">
      <c r="M471" s="25"/>
    </row>
    <row r="472" spans="13:13" x14ac:dyDescent="0.45">
      <c r="M472" s="25"/>
    </row>
    <row r="473" spans="13:13" x14ac:dyDescent="0.45">
      <c r="M473" s="25"/>
    </row>
    <row r="474" spans="13:13" x14ac:dyDescent="0.45">
      <c r="M474" s="25"/>
    </row>
    <row r="475" spans="13:13" x14ac:dyDescent="0.45">
      <c r="M475" s="25"/>
    </row>
    <row r="476" spans="13:13" x14ac:dyDescent="0.45">
      <c r="M476" s="25"/>
    </row>
    <row r="477" spans="13:13" x14ac:dyDescent="0.45">
      <c r="M477" s="25"/>
    </row>
    <row r="478" spans="13:13" x14ac:dyDescent="0.45">
      <c r="M478" s="25"/>
    </row>
    <row r="479" spans="13:13" x14ac:dyDescent="0.45">
      <c r="M479" s="25"/>
    </row>
    <row r="480" spans="13:13" x14ac:dyDescent="0.45">
      <c r="M480" s="25"/>
    </row>
    <row r="481" spans="13:13" x14ac:dyDescent="0.45">
      <c r="M481" s="25"/>
    </row>
    <row r="482" spans="13:13" x14ac:dyDescent="0.45">
      <c r="M482" s="25"/>
    </row>
    <row r="483" spans="13:13" x14ac:dyDescent="0.45">
      <c r="M483" s="25"/>
    </row>
    <row r="484" spans="13:13" x14ac:dyDescent="0.45">
      <c r="M484" s="25"/>
    </row>
    <row r="485" spans="13:13" x14ac:dyDescent="0.45">
      <c r="M485" s="25"/>
    </row>
    <row r="486" spans="13:13" x14ac:dyDescent="0.45">
      <c r="M486" s="25"/>
    </row>
    <row r="487" spans="13:13" x14ac:dyDescent="0.45">
      <c r="M487" s="25"/>
    </row>
    <row r="488" spans="13:13" x14ac:dyDescent="0.45">
      <c r="M488" s="25"/>
    </row>
    <row r="489" spans="13:13" x14ac:dyDescent="0.45">
      <c r="M489" s="25"/>
    </row>
    <row r="490" spans="13:13" x14ac:dyDescent="0.45">
      <c r="M490" s="25"/>
    </row>
    <row r="491" spans="13:13" x14ac:dyDescent="0.45">
      <c r="M491" s="25"/>
    </row>
    <row r="492" spans="13:13" x14ac:dyDescent="0.45">
      <c r="M492" s="25"/>
    </row>
    <row r="493" spans="13:13" x14ac:dyDescent="0.45">
      <c r="M493" s="25"/>
    </row>
    <row r="494" spans="13:13" x14ac:dyDescent="0.45">
      <c r="M494" s="25"/>
    </row>
    <row r="495" spans="13:13" x14ac:dyDescent="0.45">
      <c r="M495" s="25"/>
    </row>
    <row r="496" spans="13:13" x14ac:dyDescent="0.45">
      <c r="M496" s="25"/>
    </row>
    <row r="497" spans="13:13" x14ac:dyDescent="0.45">
      <c r="M497" s="25"/>
    </row>
    <row r="498" spans="13:13" x14ac:dyDescent="0.45">
      <c r="M498" s="25"/>
    </row>
    <row r="499" spans="13:13" x14ac:dyDescent="0.45">
      <c r="M499" s="25"/>
    </row>
    <row r="500" spans="13:13" x14ac:dyDescent="0.45">
      <c r="M500" s="25"/>
    </row>
    <row r="501" spans="13:13" x14ac:dyDescent="0.45">
      <c r="M501" s="25"/>
    </row>
    <row r="502" spans="13:13" x14ac:dyDescent="0.45">
      <c r="M502" s="25"/>
    </row>
    <row r="503" spans="13:13" x14ac:dyDescent="0.45">
      <c r="M503" s="25"/>
    </row>
    <row r="504" spans="13:13" x14ac:dyDescent="0.45">
      <c r="M504" s="25"/>
    </row>
    <row r="505" spans="13:13" x14ac:dyDescent="0.45">
      <c r="M505" s="25"/>
    </row>
    <row r="506" spans="13:13" x14ac:dyDescent="0.45">
      <c r="M506" s="25"/>
    </row>
    <row r="507" spans="13:13" x14ac:dyDescent="0.45">
      <c r="M507" s="25"/>
    </row>
    <row r="508" spans="13:13" x14ac:dyDescent="0.45">
      <c r="M508" s="25"/>
    </row>
    <row r="509" spans="13:13" x14ac:dyDescent="0.45">
      <c r="M509" s="25"/>
    </row>
    <row r="510" spans="13:13" x14ac:dyDescent="0.45">
      <c r="M510" s="25"/>
    </row>
    <row r="511" spans="13:13" x14ac:dyDescent="0.45">
      <c r="M511" s="25"/>
    </row>
    <row r="512" spans="13:13" x14ac:dyDescent="0.45">
      <c r="M512" s="25"/>
    </row>
    <row r="513" spans="13:13" x14ac:dyDescent="0.45">
      <c r="M513" s="25"/>
    </row>
    <row r="514" spans="13:13" x14ac:dyDescent="0.45">
      <c r="M514" s="25"/>
    </row>
    <row r="515" spans="13:13" x14ac:dyDescent="0.45">
      <c r="M515" s="25"/>
    </row>
    <row r="516" spans="13:13" x14ac:dyDescent="0.45">
      <c r="M516" s="25"/>
    </row>
    <row r="517" spans="13:13" x14ac:dyDescent="0.45">
      <c r="M517" s="25"/>
    </row>
    <row r="518" spans="13:13" x14ac:dyDescent="0.45">
      <c r="M518" s="25"/>
    </row>
    <row r="519" spans="13:13" x14ac:dyDescent="0.45">
      <c r="M519" s="25"/>
    </row>
    <row r="520" spans="13:13" x14ac:dyDescent="0.45">
      <c r="M520" s="25"/>
    </row>
    <row r="521" spans="13:13" x14ac:dyDescent="0.45">
      <c r="M521" s="25"/>
    </row>
    <row r="522" spans="13:13" x14ac:dyDescent="0.45">
      <c r="M522" s="25"/>
    </row>
    <row r="523" spans="13:13" x14ac:dyDescent="0.45">
      <c r="M523" s="25"/>
    </row>
    <row r="524" spans="13:13" x14ac:dyDescent="0.45">
      <c r="M524" s="25"/>
    </row>
    <row r="525" spans="13:13" x14ac:dyDescent="0.45">
      <c r="M525" s="25"/>
    </row>
    <row r="526" spans="13:13" x14ac:dyDescent="0.45">
      <c r="M526" s="25"/>
    </row>
    <row r="527" spans="13:13" x14ac:dyDescent="0.45">
      <c r="M527" s="25"/>
    </row>
    <row r="528" spans="13:13" x14ac:dyDescent="0.45">
      <c r="M528" s="25"/>
    </row>
    <row r="529" spans="13:13" x14ac:dyDescent="0.45">
      <c r="M529" s="25"/>
    </row>
    <row r="530" spans="13:13" x14ac:dyDescent="0.45">
      <c r="M530" s="25"/>
    </row>
    <row r="531" spans="13:13" x14ac:dyDescent="0.45">
      <c r="M531" s="25"/>
    </row>
    <row r="532" spans="13:13" x14ac:dyDescent="0.45">
      <c r="M532" s="25"/>
    </row>
    <row r="533" spans="13:13" x14ac:dyDescent="0.45">
      <c r="M533" s="25"/>
    </row>
    <row r="534" spans="13:13" x14ac:dyDescent="0.45">
      <c r="M534" s="25"/>
    </row>
    <row r="535" spans="13:13" x14ac:dyDescent="0.45">
      <c r="M535" s="25"/>
    </row>
    <row r="536" spans="13:13" x14ac:dyDescent="0.45">
      <c r="M536" s="25"/>
    </row>
    <row r="537" spans="13:13" x14ac:dyDescent="0.45">
      <c r="M537" s="25"/>
    </row>
    <row r="538" spans="13:13" x14ac:dyDescent="0.45">
      <c r="M538" s="25"/>
    </row>
    <row r="539" spans="13:13" x14ac:dyDescent="0.45">
      <c r="M539" s="25"/>
    </row>
    <row r="540" spans="13:13" x14ac:dyDescent="0.45">
      <c r="M540" s="25"/>
    </row>
    <row r="541" spans="13:13" x14ac:dyDescent="0.45">
      <c r="M541" s="25"/>
    </row>
    <row r="542" spans="13:13" x14ac:dyDescent="0.45">
      <c r="M542" s="25"/>
    </row>
    <row r="543" spans="13:13" x14ac:dyDescent="0.45">
      <c r="M543" s="25"/>
    </row>
    <row r="544" spans="13:13" x14ac:dyDescent="0.45">
      <c r="M544" s="25"/>
    </row>
    <row r="545" spans="13:13" x14ac:dyDescent="0.45">
      <c r="M545" s="25"/>
    </row>
    <row r="546" spans="13:13" x14ac:dyDescent="0.45">
      <c r="M546" s="25"/>
    </row>
    <row r="547" spans="13:13" x14ac:dyDescent="0.45">
      <c r="M547" s="25"/>
    </row>
    <row r="548" spans="13:13" x14ac:dyDescent="0.45">
      <c r="M548" s="25"/>
    </row>
    <row r="549" spans="13:13" x14ac:dyDescent="0.45">
      <c r="M549" s="25"/>
    </row>
    <row r="550" spans="13:13" x14ac:dyDescent="0.45">
      <c r="M550" s="25"/>
    </row>
    <row r="551" spans="13:13" x14ac:dyDescent="0.45">
      <c r="M551" s="25"/>
    </row>
    <row r="552" spans="13:13" x14ac:dyDescent="0.45">
      <c r="M552" s="25"/>
    </row>
    <row r="553" spans="13:13" x14ac:dyDescent="0.45">
      <c r="M553" s="25"/>
    </row>
    <row r="554" spans="13:13" x14ac:dyDescent="0.45">
      <c r="M554" s="25"/>
    </row>
    <row r="555" spans="13:13" x14ac:dyDescent="0.45">
      <c r="M555" s="25"/>
    </row>
    <row r="556" spans="13:13" x14ac:dyDescent="0.45">
      <c r="M556" s="25"/>
    </row>
    <row r="557" spans="13:13" x14ac:dyDescent="0.45">
      <c r="M557" s="25"/>
    </row>
    <row r="558" spans="13:13" x14ac:dyDescent="0.45">
      <c r="M558" s="25"/>
    </row>
    <row r="559" spans="13:13" x14ac:dyDescent="0.45">
      <c r="M559" s="25"/>
    </row>
    <row r="560" spans="13:13" x14ac:dyDescent="0.45">
      <c r="M560" s="25"/>
    </row>
    <row r="561" spans="13:13" x14ac:dyDescent="0.45">
      <c r="M561" s="25"/>
    </row>
    <row r="562" spans="13:13" x14ac:dyDescent="0.45">
      <c r="M562" s="25"/>
    </row>
    <row r="563" spans="13:13" x14ac:dyDescent="0.45">
      <c r="M563" s="25"/>
    </row>
    <row r="564" spans="13:13" x14ac:dyDescent="0.45">
      <c r="M564" s="25"/>
    </row>
    <row r="565" spans="13:13" x14ac:dyDescent="0.45">
      <c r="M565" s="25"/>
    </row>
    <row r="566" spans="13:13" x14ac:dyDescent="0.45">
      <c r="M566" s="25"/>
    </row>
    <row r="567" spans="13:13" x14ac:dyDescent="0.45">
      <c r="M567" s="25"/>
    </row>
    <row r="568" spans="13:13" x14ac:dyDescent="0.45">
      <c r="M568" s="25"/>
    </row>
    <row r="569" spans="13:13" x14ac:dyDescent="0.45">
      <c r="M569" s="25"/>
    </row>
    <row r="570" spans="13:13" x14ac:dyDescent="0.45">
      <c r="M570" s="25"/>
    </row>
    <row r="571" spans="13:13" x14ac:dyDescent="0.45">
      <c r="M571" s="25"/>
    </row>
    <row r="572" spans="13:13" x14ac:dyDescent="0.45">
      <c r="M572" s="25"/>
    </row>
    <row r="573" spans="13:13" x14ac:dyDescent="0.45">
      <c r="M573" s="25"/>
    </row>
    <row r="574" spans="13:13" x14ac:dyDescent="0.45">
      <c r="M574" s="25"/>
    </row>
    <row r="575" spans="13:13" x14ac:dyDescent="0.45">
      <c r="M575" s="25"/>
    </row>
    <row r="576" spans="13:13" x14ac:dyDescent="0.45">
      <c r="M576" s="25"/>
    </row>
    <row r="577" spans="13:13" x14ac:dyDescent="0.45">
      <c r="M577" s="25"/>
    </row>
    <row r="578" spans="13:13" x14ac:dyDescent="0.45">
      <c r="M578" s="25"/>
    </row>
    <row r="579" spans="13:13" x14ac:dyDescent="0.45">
      <c r="M579" s="25"/>
    </row>
    <row r="580" spans="13:13" x14ac:dyDescent="0.45">
      <c r="M580" s="25"/>
    </row>
    <row r="581" spans="13:13" x14ac:dyDescent="0.45">
      <c r="M581" s="25"/>
    </row>
    <row r="582" spans="13:13" x14ac:dyDescent="0.45">
      <c r="M582" s="25"/>
    </row>
    <row r="583" spans="13:13" x14ac:dyDescent="0.45">
      <c r="M583" s="25"/>
    </row>
    <row r="584" spans="13:13" x14ac:dyDescent="0.45">
      <c r="M584" s="25"/>
    </row>
    <row r="585" spans="13:13" x14ac:dyDescent="0.45">
      <c r="M585" s="25"/>
    </row>
    <row r="586" spans="13:13" x14ac:dyDescent="0.45">
      <c r="M586" s="25"/>
    </row>
    <row r="587" spans="13:13" x14ac:dyDescent="0.45">
      <c r="M587" s="25"/>
    </row>
    <row r="588" spans="13:13" x14ac:dyDescent="0.45">
      <c r="M588" s="25"/>
    </row>
    <row r="589" spans="13:13" x14ac:dyDescent="0.45">
      <c r="M589" s="25"/>
    </row>
    <row r="590" spans="13:13" x14ac:dyDescent="0.45">
      <c r="M590" s="25"/>
    </row>
    <row r="591" spans="13:13" x14ac:dyDescent="0.45">
      <c r="M591" s="25"/>
    </row>
    <row r="592" spans="13:13" x14ac:dyDescent="0.45">
      <c r="M592" s="25"/>
    </row>
    <row r="593" spans="13:13" x14ac:dyDescent="0.45">
      <c r="M593" s="25"/>
    </row>
    <row r="594" spans="13:13" x14ac:dyDescent="0.45">
      <c r="M594" s="25"/>
    </row>
    <row r="595" spans="13:13" x14ac:dyDescent="0.45">
      <c r="M595" s="25"/>
    </row>
    <row r="596" spans="13:13" x14ac:dyDescent="0.45">
      <c r="M596" s="25"/>
    </row>
    <row r="597" spans="13:13" x14ac:dyDescent="0.45">
      <c r="M597" s="25"/>
    </row>
    <row r="598" spans="13:13" x14ac:dyDescent="0.45">
      <c r="M598" s="25"/>
    </row>
    <row r="599" spans="13:13" x14ac:dyDescent="0.45">
      <c r="M599" s="25"/>
    </row>
    <row r="600" spans="13:13" x14ac:dyDescent="0.45">
      <c r="M600" s="25"/>
    </row>
    <row r="601" spans="13:13" x14ac:dyDescent="0.45">
      <c r="M601" s="25"/>
    </row>
    <row r="602" spans="13:13" x14ac:dyDescent="0.45">
      <c r="M602" s="25"/>
    </row>
    <row r="603" spans="13:13" x14ac:dyDescent="0.45">
      <c r="M603" s="25"/>
    </row>
    <row r="604" spans="13:13" x14ac:dyDescent="0.45">
      <c r="M604" s="25"/>
    </row>
    <row r="605" spans="13:13" x14ac:dyDescent="0.45">
      <c r="M605" s="25"/>
    </row>
    <row r="606" spans="13:13" x14ac:dyDescent="0.45">
      <c r="M606" s="25"/>
    </row>
    <row r="607" spans="13:13" x14ac:dyDescent="0.45">
      <c r="M607" s="25"/>
    </row>
    <row r="608" spans="13:13" x14ac:dyDescent="0.45">
      <c r="M608" s="25"/>
    </row>
    <row r="609" spans="13:13" x14ac:dyDescent="0.45">
      <c r="M609" s="25"/>
    </row>
    <row r="610" spans="13:13" x14ac:dyDescent="0.45">
      <c r="M610" s="25"/>
    </row>
    <row r="611" spans="13:13" x14ac:dyDescent="0.45">
      <c r="M611" s="25"/>
    </row>
    <row r="612" spans="13:13" x14ac:dyDescent="0.45">
      <c r="M612" s="25"/>
    </row>
    <row r="613" spans="13:13" x14ac:dyDescent="0.45">
      <c r="M613" s="25"/>
    </row>
    <row r="614" spans="13:13" x14ac:dyDescent="0.45">
      <c r="M614" s="25"/>
    </row>
    <row r="615" spans="13:13" x14ac:dyDescent="0.45">
      <c r="M615" s="25"/>
    </row>
    <row r="616" spans="13:13" x14ac:dyDescent="0.45">
      <c r="M616" s="25"/>
    </row>
    <row r="617" spans="13:13" x14ac:dyDescent="0.45">
      <c r="M617" s="25"/>
    </row>
    <row r="618" spans="13:13" x14ac:dyDescent="0.45">
      <c r="M618" s="25"/>
    </row>
    <row r="619" spans="13:13" x14ac:dyDescent="0.45">
      <c r="M619" s="25"/>
    </row>
    <row r="620" spans="13:13" x14ac:dyDescent="0.45">
      <c r="M620" s="25"/>
    </row>
    <row r="621" spans="13:13" x14ac:dyDescent="0.45">
      <c r="M621" s="25"/>
    </row>
    <row r="622" spans="13:13" x14ac:dyDescent="0.45">
      <c r="M622" s="25"/>
    </row>
    <row r="623" spans="13:13" x14ac:dyDescent="0.45">
      <c r="M623" s="25"/>
    </row>
    <row r="624" spans="13:13" x14ac:dyDescent="0.45">
      <c r="M624" s="25"/>
    </row>
    <row r="625" spans="13:13" x14ac:dyDescent="0.45">
      <c r="M625" s="25"/>
    </row>
    <row r="626" spans="13:13" x14ac:dyDescent="0.45">
      <c r="M626" s="25"/>
    </row>
    <row r="627" spans="13:13" x14ac:dyDescent="0.45">
      <c r="M627" s="25"/>
    </row>
    <row r="628" spans="13:13" x14ac:dyDescent="0.45">
      <c r="M628" s="25"/>
    </row>
    <row r="629" spans="13:13" x14ac:dyDescent="0.45">
      <c r="M629" s="25"/>
    </row>
    <row r="630" spans="13:13" x14ac:dyDescent="0.45">
      <c r="M630" s="25"/>
    </row>
    <row r="631" spans="13:13" x14ac:dyDescent="0.45">
      <c r="M631" s="25"/>
    </row>
    <row r="632" spans="13:13" x14ac:dyDescent="0.45">
      <c r="M632" s="25"/>
    </row>
    <row r="633" spans="13:13" x14ac:dyDescent="0.45">
      <c r="M633" s="25"/>
    </row>
    <row r="634" spans="13:13" x14ac:dyDescent="0.45">
      <c r="M634" s="25"/>
    </row>
    <row r="635" spans="13:13" x14ac:dyDescent="0.45">
      <c r="M635" s="25"/>
    </row>
    <row r="636" spans="13:13" x14ac:dyDescent="0.45">
      <c r="M636" s="25"/>
    </row>
    <row r="637" spans="13:13" x14ac:dyDescent="0.45">
      <c r="M637" s="25"/>
    </row>
    <row r="638" spans="13:13" x14ac:dyDescent="0.45">
      <c r="M638" s="25"/>
    </row>
    <row r="639" spans="13:13" x14ac:dyDescent="0.45">
      <c r="M639" s="25"/>
    </row>
    <row r="640" spans="13:13" x14ac:dyDescent="0.45">
      <c r="M640" s="25"/>
    </row>
    <row r="641" spans="13:13" x14ac:dyDescent="0.45">
      <c r="M641" s="25"/>
    </row>
    <row r="642" spans="13:13" x14ac:dyDescent="0.45">
      <c r="M642" s="25"/>
    </row>
    <row r="643" spans="13:13" x14ac:dyDescent="0.45">
      <c r="M643" s="25"/>
    </row>
    <row r="644" spans="13:13" x14ac:dyDescent="0.45">
      <c r="M644" s="25"/>
    </row>
    <row r="645" spans="13:13" x14ac:dyDescent="0.45">
      <c r="M645" s="25"/>
    </row>
    <row r="646" spans="13:13" x14ac:dyDescent="0.45">
      <c r="M646" s="25"/>
    </row>
    <row r="647" spans="13:13" x14ac:dyDescent="0.45">
      <c r="M647" s="25"/>
    </row>
    <row r="648" spans="13:13" x14ac:dyDescent="0.45">
      <c r="M648" s="25"/>
    </row>
    <row r="649" spans="13:13" x14ac:dyDescent="0.45">
      <c r="M649" s="25"/>
    </row>
    <row r="650" spans="13:13" x14ac:dyDescent="0.45">
      <c r="M650" s="25"/>
    </row>
    <row r="651" spans="13:13" x14ac:dyDescent="0.45">
      <c r="M651" s="25"/>
    </row>
    <row r="652" spans="13:13" x14ac:dyDescent="0.45">
      <c r="M652" s="25"/>
    </row>
    <row r="653" spans="13:13" x14ac:dyDescent="0.45">
      <c r="M653" s="25"/>
    </row>
    <row r="654" spans="13:13" x14ac:dyDescent="0.45">
      <c r="M654" s="25"/>
    </row>
    <row r="655" spans="13:13" x14ac:dyDescent="0.45">
      <c r="M655" s="25"/>
    </row>
    <row r="656" spans="13:13" x14ac:dyDescent="0.45">
      <c r="M656" s="25"/>
    </row>
    <row r="657" spans="13:13" x14ac:dyDescent="0.45">
      <c r="M657" s="25"/>
    </row>
    <row r="658" spans="13:13" x14ac:dyDescent="0.45">
      <c r="M658" s="25"/>
    </row>
    <row r="659" spans="13:13" x14ac:dyDescent="0.45">
      <c r="M659" s="25"/>
    </row>
    <row r="660" spans="13:13" x14ac:dyDescent="0.45">
      <c r="M660" s="25"/>
    </row>
    <row r="661" spans="13:13" x14ac:dyDescent="0.45">
      <c r="M661" s="25"/>
    </row>
    <row r="662" spans="13:13" x14ac:dyDescent="0.45">
      <c r="M662" s="25"/>
    </row>
    <row r="663" spans="13:13" x14ac:dyDescent="0.45">
      <c r="M663" s="25"/>
    </row>
    <row r="664" spans="13:13" x14ac:dyDescent="0.45">
      <c r="M664" s="25"/>
    </row>
    <row r="665" spans="13:13" x14ac:dyDescent="0.45">
      <c r="M665" s="25"/>
    </row>
    <row r="666" spans="13:13" x14ac:dyDescent="0.45">
      <c r="M666" s="25"/>
    </row>
    <row r="667" spans="13:13" x14ac:dyDescent="0.45">
      <c r="M667" s="25"/>
    </row>
    <row r="668" spans="13:13" x14ac:dyDescent="0.45">
      <c r="M668" s="25"/>
    </row>
    <row r="669" spans="13:13" x14ac:dyDescent="0.45">
      <c r="M669" s="25"/>
    </row>
    <row r="670" spans="13:13" x14ac:dyDescent="0.45">
      <c r="M670" s="25"/>
    </row>
    <row r="671" spans="13:13" x14ac:dyDescent="0.45">
      <c r="M671" s="25"/>
    </row>
    <row r="672" spans="13:13" x14ac:dyDescent="0.45">
      <c r="M672" s="25"/>
    </row>
    <row r="673" spans="13:13" x14ac:dyDescent="0.45">
      <c r="M673" s="25"/>
    </row>
    <row r="674" spans="13:13" x14ac:dyDescent="0.45">
      <c r="M674" s="25"/>
    </row>
    <row r="675" spans="13:13" x14ac:dyDescent="0.45">
      <c r="M675" s="25"/>
    </row>
    <row r="676" spans="13:13" x14ac:dyDescent="0.45">
      <c r="M676" s="25"/>
    </row>
    <row r="677" spans="13:13" x14ac:dyDescent="0.45">
      <c r="M677" s="25"/>
    </row>
    <row r="678" spans="13:13" x14ac:dyDescent="0.45">
      <c r="M678" s="25"/>
    </row>
    <row r="679" spans="13:13" x14ac:dyDescent="0.45">
      <c r="M679" s="25"/>
    </row>
    <row r="680" spans="13:13" x14ac:dyDescent="0.45">
      <c r="M680" s="25"/>
    </row>
    <row r="681" spans="13:13" x14ac:dyDescent="0.45">
      <c r="M681" s="25"/>
    </row>
    <row r="682" spans="13:13" x14ac:dyDescent="0.45">
      <c r="M682" s="25"/>
    </row>
    <row r="683" spans="13:13" x14ac:dyDescent="0.45">
      <c r="M683" s="25"/>
    </row>
    <row r="684" spans="13:13" x14ac:dyDescent="0.45">
      <c r="M684" s="25"/>
    </row>
    <row r="685" spans="13:13" x14ac:dyDescent="0.45">
      <c r="M685" s="25"/>
    </row>
    <row r="686" spans="13:13" x14ac:dyDescent="0.45">
      <c r="M686" s="25"/>
    </row>
    <row r="687" spans="13:13" x14ac:dyDescent="0.45">
      <c r="M687" s="25"/>
    </row>
    <row r="688" spans="13:13" x14ac:dyDescent="0.45">
      <c r="M688" s="25"/>
    </row>
    <row r="689" spans="13:13" x14ac:dyDescent="0.45">
      <c r="M689" s="25"/>
    </row>
    <row r="690" spans="13:13" x14ac:dyDescent="0.45">
      <c r="M690" s="25"/>
    </row>
    <row r="691" spans="13:13" x14ac:dyDescent="0.45">
      <c r="M691" s="25"/>
    </row>
    <row r="692" spans="13:13" x14ac:dyDescent="0.45">
      <c r="M692" s="25"/>
    </row>
    <row r="693" spans="13:13" x14ac:dyDescent="0.45">
      <c r="M693" s="25"/>
    </row>
    <row r="694" spans="13:13" x14ac:dyDescent="0.45">
      <c r="M694" s="25"/>
    </row>
    <row r="695" spans="13:13" x14ac:dyDescent="0.45">
      <c r="M695" s="25"/>
    </row>
    <row r="696" spans="13:13" x14ac:dyDescent="0.45">
      <c r="M696" s="25"/>
    </row>
    <row r="697" spans="13:13" x14ac:dyDescent="0.45">
      <c r="M697" s="25"/>
    </row>
    <row r="698" spans="13:13" x14ac:dyDescent="0.45">
      <c r="M698" s="25"/>
    </row>
    <row r="699" spans="13:13" x14ac:dyDescent="0.45">
      <c r="M699" s="25"/>
    </row>
    <row r="700" spans="13:13" x14ac:dyDescent="0.45">
      <c r="M700" s="25"/>
    </row>
    <row r="701" spans="13:13" x14ac:dyDescent="0.45">
      <c r="M701" s="25"/>
    </row>
    <row r="702" spans="13:13" x14ac:dyDescent="0.45">
      <c r="M702" s="25"/>
    </row>
    <row r="703" spans="13:13" x14ac:dyDescent="0.45">
      <c r="M703" s="25"/>
    </row>
    <row r="704" spans="13:13" x14ac:dyDescent="0.45">
      <c r="M704" s="25"/>
    </row>
    <row r="705" spans="13:13" x14ac:dyDescent="0.45">
      <c r="M705" s="25"/>
    </row>
    <row r="706" spans="13:13" x14ac:dyDescent="0.45">
      <c r="M706" s="25"/>
    </row>
    <row r="707" spans="13:13" x14ac:dyDescent="0.45">
      <c r="M707" s="25"/>
    </row>
    <row r="708" spans="13:13" x14ac:dyDescent="0.45">
      <c r="M708" s="25"/>
    </row>
    <row r="709" spans="13:13" x14ac:dyDescent="0.45">
      <c r="M709" s="25"/>
    </row>
    <row r="710" spans="13:13" x14ac:dyDescent="0.45">
      <c r="M710" s="25"/>
    </row>
    <row r="711" spans="13:13" x14ac:dyDescent="0.45">
      <c r="M711" s="25"/>
    </row>
    <row r="712" spans="13:13" x14ac:dyDescent="0.45">
      <c r="M712" s="25"/>
    </row>
    <row r="713" spans="13:13" x14ac:dyDescent="0.45">
      <c r="M713" s="25"/>
    </row>
    <row r="714" spans="13:13" x14ac:dyDescent="0.45">
      <c r="M714" s="25"/>
    </row>
    <row r="715" spans="13:13" x14ac:dyDescent="0.45">
      <c r="M715" s="25"/>
    </row>
    <row r="716" spans="13:13" x14ac:dyDescent="0.45">
      <c r="M716" s="25"/>
    </row>
    <row r="717" spans="13:13" x14ac:dyDescent="0.45">
      <c r="M717" s="25"/>
    </row>
    <row r="718" spans="13:13" x14ac:dyDescent="0.45">
      <c r="M718" s="25"/>
    </row>
    <row r="719" spans="13:13" x14ac:dyDescent="0.45">
      <c r="M719" s="25"/>
    </row>
    <row r="720" spans="13:13" x14ac:dyDescent="0.45">
      <c r="M720" s="25"/>
    </row>
    <row r="721" spans="13:13" x14ac:dyDescent="0.45">
      <c r="M721" s="25"/>
    </row>
    <row r="722" spans="13:13" x14ac:dyDescent="0.45">
      <c r="M722" s="25"/>
    </row>
    <row r="723" spans="13:13" x14ac:dyDescent="0.45">
      <c r="M723" s="25"/>
    </row>
    <row r="724" spans="13:13" x14ac:dyDescent="0.45">
      <c r="M724" s="25"/>
    </row>
    <row r="725" spans="13:13" x14ac:dyDescent="0.45">
      <c r="M725" s="25"/>
    </row>
    <row r="726" spans="13:13" x14ac:dyDescent="0.45">
      <c r="M726" s="25"/>
    </row>
    <row r="727" spans="13:13" x14ac:dyDescent="0.45">
      <c r="M727" s="25"/>
    </row>
    <row r="728" spans="13:13" x14ac:dyDescent="0.45">
      <c r="M728" s="25"/>
    </row>
    <row r="729" spans="13:13" x14ac:dyDescent="0.45">
      <c r="M729" s="25"/>
    </row>
    <row r="730" spans="13:13" x14ac:dyDescent="0.45">
      <c r="M730" s="25"/>
    </row>
    <row r="731" spans="13:13" x14ac:dyDescent="0.45">
      <c r="M731" s="25"/>
    </row>
    <row r="732" spans="13:13" x14ac:dyDescent="0.45">
      <c r="M732" s="25"/>
    </row>
    <row r="733" spans="13:13" x14ac:dyDescent="0.45">
      <c r="M733" s="25"/>
    </row>
    <row r="734" spans="13:13" x14ac:dyDescent="0.45">
      <c r="M734" s="25"/>
    </row>
    <row r="735" spans="13:13" x14ac:dyDescent="0.45">
      <c r="M735" s="25"/>
    </row>
    <row r="736" spans="13:13" x14ac:dyDescent="0.45">
      <c r="M736" s="25"/>
    </row>
    <row r="737" spans="13:13" x14ac:dyDescent="0.45">
      <c r="M737" s="25"/>
    </row>
    <row r="738" spans="13:13" x14ac:dyDescent="0.45">
      <c r="M738" s="25"/>
    </row>
    <row r="739" spans="13:13" x14ac:dyDescent="0.45">
      <c r="M739" s="25"/>
    </row>
    <row r="740" spans="13:13" x14ac:dyDescent="0.45">
      <c r="M740" s="25"/>
    </row>
    <row r="741" spans="13:13" x14ac:dyDescent="0.45">
      <c r="M741" s="25"/>
    </row>
    <row r="742" spans="13:13" x14ac:dyDescent="0.45">
      <c r="M742" s="25"/>
    </row>
    <row r="743" spans="13:13" x14ac:dyDescent="0.45">
      <c r="M743" s="25"/>
    </row>
    <row r="744" spans="13:13" x14ac:dyDescent="0.45">
      <c r="M744" s="25"/>
    </row>
    <row r="745" spans="13:13" x14ac:dyDescent="0.45">
      <c r="M745" s="25"/>
    </row>
    <row r="746" spans="13:13" x14ac:dyDescent="0.45">
      <c r="M746" s="25"/>
    </row>
    <row r="747" spans="13:13" x14ac:dyDescent="0.45">
      <c r="M747" s="25"/>
    </row>
    <row r="748" spans="13:13" x14ac:dyDescent="0.45">
      <c r="M748" s="25"/>
    </row>
    <row r="749" spans="13:13" x14ac:dyDescent="0.45">
      <c r="M749" s="25"/>
    </row>
    <row r="750" spans="13:13" x14ac:dyDescent="0.45">
      <c r="M750" s="25"/>
    </row>
    <row r="751" spans="13:13" x14ac:dyDescent="0.45">
      <c r="M751" s="25"/>
    </row>
    <row r="752" spans="13:13" x14ac:dyDescent="0.45">
      <c r="M752" s="25"/>
    </row>
    <row r="753" spans="13:13" x14ac:dyDescent="0.45">
      <c r="M753" s="25"/>
    </row>
    <row r="754" spans="13:13" x14ac:dyDescent="0.45">
      <c r="M754" s="25"/>
    </row>
    <row r="755" spans="13:13" x14ac:dyDescent="0.45">
      <c r="M755" s="25"/>
    </row>
    <row r="756" spans="13:13" x14ac:dyDescent="0.45">
      <c r="M756" s="25"/>
    </row>
    <row r="757" spans="13:13" x14ac:dyDescent="0.45">
      <c r="M757" s="25"/>
    </row>
    <row r="758" spans="13:13" x14ac:dyDescent="0.45">
      <c r="M758" s="25"/>
    </row>
    <row r="759" spans="13:13" x14ac:dyDescent="0.45">
      <c r="M759" s="25"/>
    </row>
    <row r="760" spans="13:13" x14ac:dyDescent="0.45">
      <c r="M760" s="25"/>
    </row>
    <row r="761" spans="13:13" x14ac:dyDescent="0.45">
      <c r="M761" s="25"/>
    </row>
    <row r="762" spans="13:13" x14ac:dyDescent="0.45">
      <c r="M762" s="25"/>
    </row>
    <row r="763" spans="13:13" x14ac:dyDescent="0.45">
      <c r="M763" s="25"/>
    </row>
    <row r="764" spans="13:13" x14ac:dyDescent="0.45">
      <c r="M764" s="25"/>
    </row>
    <row r="765" spans="13:13" x14ac:dyDescent="0.45">
      <c r="M765" s="25"/>
    </row>
    <row r="766" spans="13:13" x14ac:dyDescent="0.45">
      <c r="M766" s="25"/>
    </row>
    <row r="767" spans="13:13" x14ac:dyDescent="0.45">
      <c r="M767" s="25"/>
    </row>
    <row r="768" spans="13:13" x14ac:dyDescent="0.45">
      <c r="M768" s="25"/>
    </row>
    <row r="769" spans="13:13" x14ac:dyDescent="0.45">
      <c r="M769" s="25"/>
    </row>
    <row r="770" spans="13:13" x14ac:dyDescent="0.45">
      <c r="M770" s="25"/>
    </row>
    <row r="771" spans="13:13" x14ac:dyDescent="0.45">
      <c r="M771" s="25"/>
    </row>
    <row r="772" spans="13:13" x14ac:dyDescent="0.45">
      <c r="M772" s="25"/>
    </row>
    <row r="773" spans="13:13" x14ac:dyDescent="0.45">
      <c r="M773" s="25"/>
    </row>
    <row r="774" spans="13:13" x14ac:dyDescent="0.45">
      <c r="M774" s="25"/>
    </row>
    <row r="775" spans="13:13" x14ac:dyDescent="0.45">
      <c r="M775" s="25"/>
    </row>
    <row r="776" spans="13:13" x14ac:dyDescent="0.45">
      <c r="M776" s="25"/>
    </row>
    <row r="777" spans="13:13" x14ac:dyDescent="0.45">
      <c r="M777" s="25"/>
    </row>
    <row r="778" spans="13:13" x14ac:dyDescent="0.45">
      <c r="M778" s="25"/>
    </row>
    <row r="779" spans="13:13" x14ac:dyDescent="0.45">
      <c r="M779" s="25"/>
    </row>
    <row r="780" spans="13:13" x14ac:dyDescent="0.45">
      <c r="M780" s="25"/>
    </row>
    <row r="781" spans="13:13" x14ac:dyDescent="0.45">
      <c r="M781" s="25"/>
    </row>
    <row r="782" spans="13:13" x14ac:dyDescent="0.45">
      <c r="M782" s="25"/>
    </row>
    <row r="783" spans="13:13" x14ac:dyDescent="0.45">
      <c r="M783" s="25"/>
    </row>
    <row r="784" spans="13:13" x14ac:dyDescent="0.45">
      <c r="M784" s="25"/>
    </row>
    <row r="785" spans="13:13" x14ac:dyDescent="0.45">
      <c r="M785" s="25"/>
    </row>
    <row r="786" spans="13:13" x14ac:dyDescent="0.45">
      <c r="M786" s="25"/>
    </row>
    <row r="787" spans="13:13" x14ac:dyDescent="0.45">
      <c r="M787" s="25"/>
    </row>
    <row r="788" spans="13:13" x14ac:dyDescent="0.45">
      <c r="M788" s="25"/>
    </row>
    <row r="789" spans="13:13" x14ac:dyDescent="0.45">
      <c r="M789" s="25"/>
    </row>
    <row r="790" spans="13:13" x14ac:dyDescent="0.45">
      <c r="M790" s="25"/>
    </row>
    <row r="791" spans="13:13" x14ac:dyDescent="0.45">
      <c r="M791" s="25"/>
    </row>
    <row r="792" spans="13:13" x14ac:dyDescent="0.45">
      <c r="M792" s="25"/>
    </row>
    <row r="793" spans="13:13" x14ac:dyDescent="0.45">
      <c r="M793" s="25"/>
    </row>
    <row r="794" spans="13:13" x14ac:dyDescent="0.45">
      <c r="M794" s="25"/>
    </row>
    <row r="795" spans="13:13" x14ac:dyDescent="0.45">
      <c r="M795" s="25"/>
    </row>
    <row r="796" spans="13:13" x14ac:dyDescent="0.45">
      <c r="M796" s="25"/>
    </row>
    <row r="797" spans="13:13" x14ac:dyDescent="0.45">
      <c r="M797" s="25"/>
    </row>
    <row r="798" spans="13:13" x14ac:dyDescent="0.45">
      <c r="M798" s="25"/>
    </row>
    <row r="799" spans="13:13" x14ac:dyDescent="0.45">
      <c r="M799" s="25"/>
    </row>
    <row r="800" spans="13:13" x14ac:dyDescent="0.45">
      <c r="M800" s="25"/>
    </row>
    <row r="801" spans="13:13" x14ac:dyDescent="0.45">
      <c r="M801" s="25"/>
    </row>
    <row r="802" spans="13:13" x14ac:dyDescent="0.45">
      <c r="M802" s="25"/>
    </row>
    <row r="803" spans="13:13" x14ac:dyDescent="0.45">
      <c r="M803" s="25"/>
    </row>
    <row r="804" spans="13:13" x14ac:dyDescent="0.45">
      <c r="M804" s="25"/>
    </row>
    <row r="805" spans="13:13" x14ac:dyDescent="0.45">
      <c r="M805" s="25"/>
    </row>
    <row r="806" spans="13:13" x14ac:dyDescent="0.45">
      <c r="M806" s="25"/>
    </row>
    <row r="807" spans="13:13" x14ac:dyDescent="0.45">
      <c r="M807" s="25"/>
    </row>
    <row r="808" spans="13:13" x14ac:dyDescent="0.45">
      <c r="M808" s="25"/>
    </row>
    <row r="809" spans="13:13" x14ac:dyDescent="0.45">
      <c r="M809" s="25"/>
    </row>
    <row r="810" spans="13:13" x14ac:dyDescent="0.45">
      <c r="M810" s="25"/>
    </row>
    <row r="811" spans="13:13" x14ac:dyDescent="0.45">
      <c r="M811" s="25"/>
    </row>
    <row r="812" spans="13:13" x14ac:dyDescent="0.45">
      <c r="M812" s="25"/>
    </row>
    <row r="813" spans="13:13" x14ac:dyDescent="0.45">
      <c r="M813" s="25"/>
    </row>
    <row r="814" spans="13:13" x14ac:dyDescent="0.45">
      <c r="M814" s="25"/>
    </row>
    <row r="815" spans="13:13" x14ac:dyDescent="0.45">
      <c r="M815" s="25"/>
    </row>
    <row r="816" spans="13:13" x14ac:dyDescent="0.45">
      <c r="M816" s="25"/>
    </row>
    <row r="817" spans="13:13" x14ac:dyDescent="0.45">
      <c r="M817" s="25"/>
    </row>
    <row r="818" spans="13:13" x14ac:dyDescent="0.45">
      <c r="M818" s="25"/>
    </row>
    <row r="819" spans="13:13" x14ac:dyDescent="0.45">
      <c r="M819" s="25"/>
    </row>
    <row r="820" spans="13:13" x14ac:dyDescent="0.45">
      <c r="M820" s="25"/>
    </row>
    <row r="821" spans="13:13" x14ac:dyDescent="0.45">
      <c r="M821" s="25"/>
    </row>
    <row r="822" spans="13:13" x14ac:dyDescent="0.45">
      <c r="M822" s="25"/>
    </row>
    <row r="823" spans="13:13" x14ac:dyDescent="0.45">
      <c r="M823" s="25"/>
    </row>
    <row r="824" spans="13:13" x14ac:dyDescent="0.45">
      <c r="M824" s="25"/>
    </row>
    <row r="825" spans="13:13" x14ac:dyDescent="0.45">
      <c r="M825" s="25"/>
    </row>
    <row r="826" spans="13:13" x14ac:dyDescent="0.45">
      <c r="M826" s="25"/>
    </row>
    <row r="827" spans="13:13" x14ac:dyDescent="0.45">
      <c r="M827" s="25"/>
    </row>
    <row r="828" spans="13:13" x14ac:dyDescent="0.45">
      <c r="M828" s="25"/>
    </row>
    <row r="829" spans="13:13" x14ac:dyDescent="0.45">
      <c r="M829" s="25"/>
    </row>
    <row r="830" spans="13:13" x14ac:dyDescent="0.45">
      <c r="M830" s="25"/>
    </row>
    <row r="831" spans="13:13" x14ac:dyDescent="0.45">
      <c r="M831" s="25"/>
    </row>
    <row r="832" spans="13:13" x14ac:dyDescent="0.45">
      <c r="M832" s="25"/>
    </row>
    <row r="833" spans="13:13" x14ac:dyDescent="0.45">
      <c r="M833" s="25"/>
    </row>
    <row r="834" spans="13:13" x14ac:dyDescent="0.45">
      <c r="M834" s="25"/>
    </row>
    <row r="835" spans="13:13" x14ac:dyDescent="0.45">
      <c r="M835" s="25"/>
    </row>
    <row r="836" spans="13:13" x14ac:dyDescent="0.45">
      <c r="M836" s="25"/>
    </row>
    <row r="837" spans="13:13" x14ac:dyDescent="0.45">
      <c r="M837" s="25"/>
    </row>
    <row r="838" spans="13:13" x14ac:dyDescent="0.45">
      <c r="M838" s="25"/>
    </row>
    <row r="839" spans="13:13" x14ac:dyDescent="0.45">
      <c r="M839" s="25"/>
    </row>
    <row r="840" spans="13:13" x14ac:dyDescent="0.45">
      <c r="M840" s="25"/>
    </row>
    <row r="841" spans="13:13" x14ac:dyDescent="0.45">
      <c r="M841" s="25"/>
    </row>
    <row r="842" spans="13:13" x14ac:dyDescent="0.45">
      <c r="M842" s="25"/>
    </row>
    <row r="843" spans="13:13" x14ac:dyDescent="0.45">
      <c r="M843" s="25"/>
    </row>
    <row r="844" spans="13:13" x14ac:dyDescent="0.45">
      <c r="M844" s="25"/>
    </row>
    <row r="845" spans="13:13" x14ac:dyDescent="0.45">
      <c r="M845" s="25"/>
    </row>
    <row r="846" spans="13:13" x14ac:dyDescent="0.45">
      <c r="M846" s="25"/>
    </row>
    <row r="847" spans="13:13" x14ac:dyDescent="0.45">
      <c r="M847" s="25"/>
    </row>
    <row r="848" spans="13:13" x14ac:dyDescent="0.45">
      <c r="M848" s="25"/>
    </row>
    <row r="849" spans="13:13" x14ac:dyDescent="0.45">
      <c r="M849" s="25"/>
    </row>
    <row r="850" spans="13:13" x14ac:dyDescent="0.45">
      <c r="M850" s="25"/>
    </row>
    <row r="851" spans="13:13" x14ac:dyDescent="0.45">
      <c r="M851" s="25"/>
    </row>
    <row r="852" spans="13:13" x14ac:dyDescent="0.45">
      <c r="M852" s="25"/>
    </row>
    <row r="853" spans="13:13" x14ac:dyDescent="0.45">
      <c r="M853" s="25"/>
    </row>
    <row r="854" spans="13:13" x14ac:dyDescent="0.45">
      <c r="M854" s="25"/>
    </row>
    <row r="855" spans="13:13" x14ac:dyDescent="0.45">
      <c r="M855" s="25"/>
    </row>
    <row r="856" spans="13:13" x14ac:dyDescent="0.45">
      <c r="M856" s="25"/>
    </row>
    <row r="857" spans="13:13" x14ac:dyDescent="0.45">
      <c r="M857" s="25"/>
    </row>
    <row r="858" spans="13:13" x14ac:dyDescent="0.45">
      <c r="M858" s="25"/>
    </row>
    <row r="859" spans="13:13" x14ac:dyDescent="0.45">
      <c r="M859" s="25"/>
    </row>
    <row r="860" spans="13:13" x14ac:dyDescent="0.45">
      <c r="M860" s="25"/>
    </row>
    <row r="861" spans="13:13" x14ac:dyDescent="0.45">
      <c r="M861" s="25"/>
    </row>
    <row r="862" spans="13:13" x14ac:dyDescent="0.45">
      <c r="M862" s="25"/>
    </row>
    <row r="863" spans="13:13" x14ac:dyDescent="0.45">
      <c r="M863" s="25"/>
    </row>
    <row r="864" spans="13:13" x14ac:dyDescent="0.45">
      <c r="M864" s="25"/>
    </row>
    <row r="865" spans="13:13" x14ac:dyDescent="0.45">
      <c r="M865" s="25"/>
    </row>
    <row r="866" spans="13:13" x14ac:dyDescent="0.45">
      <c r="M866" s="25"/>
    </row>
    <row r="867" spans="13:13" x14ac:dyDescent="0.45">
      <c r="M867" s="25"/>
    </row>
    <row r="868" spans="13:13" x14ac:dyDescent="0.45">
      <c r="M868" s="25"/>
    </row>
    <row r="869" spans="13:13" x14ac:dyDescent="0.45">
      <c r="M869" s="25"/>
    </row>
    <row r="870" spans="13:13" x14ac:dyDescent="0.45">
      <c r="M870" s="25"/>
    </row>
    <row r="871" spans="13:13" x14ac:dyDescent="0.45">
      <c r="M871" s="25"/>
    </row>
    <row r="872" spans="13:13" x14ac:dyDescent="0.45">
      <c r="M872" s="25"/>
    </row>
    <row r="873" spans="13:13" x14ac:dyDescent="0.45">
      <c r="M873" s="25"/>
    </row>
    <row r="874" spans="13:13" x14ac:dyDescent="0.45">
      <c r="M874" s="25"/>
    </row>
    <row r="875" spans="13:13" x14ac:dyDescent="0.45">
      <c r="M875" s="25"/>
    </row>
    <row r="876" spans="13:13" x14ac:dyDescent="0.45">
      <c r="M876" s="25"/>
    </row>
    <row r="877" spans="13:13" x14ac:dyDescent="0.45">
      <c r="M877" s="25"/>
    </row>
    <row r="878" spans="13:13" x14ac:dyDescent="0.45">
      <c r="M878" s="25"/>
    </row>
    <row r="879" spans="13:13" x14ac:dyDescent="0.45">
      <c r="M879" s="25"/>
    </row>
    <row r="880" spans="13:13" x14ac:dyDescent="0.45">
      <c r="M880" s="25"/>
    </row>
    <row r="881" spans="13:13" x14ac:dyDescent="0.45">
      <c r="M881" s="25"/>
    </row>
    <row r="882" spans="13:13" x14ac:dyDescent="0.45">
      <c r="M882" s="25"/>
    </row>
    <row r="883" spans="13:13" x14ac:dyDescent="0.45">
      <c r="M883" s="25"/>
    </row>
    <row r="884" spans="13:13" x14ac:dyDescent="0.45">
      <c r="M884" s="25"/>
    </row>
    <row r="885" spans="13:13" x14ac:dyDescent="0.45">
      <c r="M885" s="25"/>
    </row>
    <row r="886" spans="13:13" x14ac:dyDescent="0.45">
      <c r="M886" s="25"/>
    </row>
    <row r="887" spans="13:13" x14ac:dyDescent="0.45">
      <c r="M887" s="25"/>
    </row>
    <row r="888" spans="13:13" x14ac:dyDescent="0.45">
      <c r="M888" s="25"/>
    </row>
    <row r="889" spans="13:13" x14ac:dyDescent="0.45">
      <c r="M889" s="25"/>
    </row>
    <row r="890" spans="13:13" x14ac:dyDescent="0.45">
      <c r="M890" s="25"/>
    </row>
    <row r="891" spans="13:13" x14ac:dyDescent="0.45">
      <c r="M891" s="25"/>
    </row>
    <row r="892" spans="13:13" x14ac:dyDescent="0.45">
      <c r="M892" s="25"/>
    </row>
    <row r="893" spans="13:13" x14ac:dyDescent="0.45">
      <c r="M893" s="25"/>
    </row>
    <row r="894" spans="13:13" x14ac:dyDescent="0.45">
      <c r="M894" s="25"/>
    </row>
    <row r="895" spans="13:13" x14ac:dyDescent="0.45">
      <c r="M895" s="25"/>
    </row>
    <row r="896" spans="13:13" x14ac:dyDescent="0.45">
      <c r="M896" s="25"/>
    </row>
    <row r="897" spans="13:13" x14ac:dyDescent="0.45">
      <c r="M897" s="25"/>
    </row>
    <row r="898" spans="13:13" x14ac:dyDescent="0.45">
      <c r="M898" s="25"/>
    </row>
    <row r="899" spans="13:13" x14ac:dyDescent="0.45">
      <c r="M899" s="25"/>
    </row>
    <row r="900" spans="13:13" x14ac:dyDescent="0.45">
      <c r="M900" s="25"/>
    </row>
    <row r="901" spans="13:13" x14ac:dyDescent="0.45">
      <c r="M901" s="25"/>
    </row>
    <row r="902" spans="13:13" x14ac:dyDescent="0.45">
      <c r="M902" s="25"/>
    </row>
    <row r="903" spans="13:13" x14ac:dyDescent="0.45">
      <c r="M903" s="25"/>
    </row>
    <row r="904" spans="13:13" x14ac:dyDescent="0.45">
      <c r="M904" s="25"/>
    </row>
    <row r="905" spans="13:13" x14ac:dyDescent="0.45">
      <c r="M905" s="25"/>
    </row>
    <row r="906" spans="13:13" x14ac:dyDescent="0.45">
      <c r="M906" s="25"/>
    </row>
    <row r="907" spans="13:13" x14ac:dyDescent="0.45">
      <c r="M907" s="25"/>
    </row>
    <row r="908" spans="13:13" x14ac:dyDescent="0.45">
      <c r="M908" s="25"/>
    </row>
    <row r="909" spans="13:13" x14ac:dyDescent="0.45">
      <c r="M909" s="25"/>
    </row>
    <row r="910" spans="13:13" x14ac:dyDescent="0.45">
      <c r="M910" s="25"/>
    </row>
    <row r="911" spans="13:13" x14ac:dyDescent="0.45">
      <c r="M911" s="25"/>
    </row>
    <row r="912" spans="13:13" x14ac:dyDescent="0.45">
      <c r="M912" s="25"/>
    </row>
    <row r="913" spans="13:13" x14ac:dyDescent="0.45">
      <c r="M913" s="25"/>
    </row>
    <row r="914" spans="13:13" x14ac:dyDescent="0.45">
      <c r="M914" s="25"/>
    </row>
    <row r="915" spans="13:13" x14ac:dyDescent="0.45">
      <c r="M915" s="25"/>
    </row>
    <row r="916" spans="13:13" x14ac:dyDescent="0.45">
      <c r="M916" s="25"/>
    </row>
    <row r="917" spans="13:13" x14ac:dyDescent="0.45">
      <c r="M917" s="25"/>
    </row>
    <row r="918" spans="13:13" x14ac:dyDescent="0.45">
      <c r="M918" s="25"/>
    </row>
    <row r="919" spans="13:13" x14ac:dyDescent="0.45">
      <c r="M919" s="25"/>
    </row>
    <row r="920" spans="13:13" x14ac:dyDescent="0.45">
      <c r="M920" s="25"/>
    </row>
    <row r="921" spans="13:13" x14ac:dyDescent="0.45">
      <c r="M921" s="25"/>
    </row>
    <row r="922" spans="13:13" x14ac:dyDescent="0.45">
      <c r="M922" s="25"/>
    </row>
    <row r="923" spans="13:13" x14ac:dyDescent="0.45">
      <c r="M923" s="25"/>
    </row>
    <row r="924" spans="13:13" x14ac:dyDescent="0.45">
      <c r="M924" s="25"/>
    </row>
    <row r="925" spans="13:13" x14ac:dyDescent="0.45">
      <c r="M925" s="25"/>
    </row>
    <row r="926" spans="13:13" x14ac:dyDescent="0.45">
      <c r="M926" s="25"/>
    </row>
    <row r="927" spans="13:13" x14ac:dyDescent="0.45">
      <c r="M927" s="25"/>
    </row>
    <row r="928" spans="13:13" x14ac:dyDescent="0.45">
      <c r="M928" s="25"/>
    </row>
    <row r="929" spans="13:13" x14ac:dyDescent="0.45">
      <c r="M929" s="25"/>
    </row>
    <row r="930" spans="13:13" x14ac:dyDescent="0.45">
      <c r="M930" s="25"/>
    </row>
    <row r="931" spans="13:13" x14ac:dyDescent="0.45">
      <c r="M931" s="25"/>
    </row>
    <row r="932" spans="13:13" x14ac:dyDescent="0.45">
      <c r="M932" s="25"/>
    </row>
    <row r="933" spans="13:13" x14ac:dyDescent="0.45">
      <c r="M933" s="25"/>
    </row>
    <row r="934" spans="13:13" x14ac:dyDescent="0.45">
      <c r="M934" s="25"/>
    </row>
    <row r="935" spans="13:13" x14ac:dyDescent="0.45">
      <c r="M935" s="25"/>
    </row>
    <row r="936" spans="13:13" x14ac:dyDescent="0.45">
      <c r="M936" s="25"/>
    </row>
    <row r="937" spans="13:13" x14ac:dyDescent="0.45">
      <c r="M937" s="25"/>
    </row>
    <row r="938" spans="13:13" x14ac:dyDescent="0.45">
      <c r="M938" s="25"/>
    </row>
    <row r="939" spans="13:13" x14ac:dyDescent="0.45">
      <c r="M939" s="25"/>
    </row>
    <row r="940" spans="13:13" x14ac:dyDescent="0.45">
      <c r="M940" s="25"/>
    </row>
    <row r="941" spans="13:13" x14ac:dyDescent="0.45">
      <c r="M941" s="25"/>
    </row>
    <row r="942" spans="13:13" x14ac:dyDescent="0.45">
      <c r="M942" s="25"/>
    </row>
    <row r="943" spans="13:13" x14ac:dyDescent="0.45">
      <c r="M943" s="25"/>
    </row>
    <row r="944" spans="13:13" x14ac:dyDescent="0.45">
      <c r="M944" s="25"/>
    </row>
    <row r="945" spans="13:13" x14ac:dyDescent="0.45">
      <c r="M945" s="25"/>
    </row>
    <row r="946" spans="13:13" x14ac:dyDescent="0.45">
      <c r="M946" s="25"/>
    </row>
    <row r="947" spans="13:13" x14ac:dyDescent="0.45">
      <c r="M947" s="25"/>
    </row>
    <row r="948" spans="13:13" x14ac:dyDescent="0.45">
      <c r="M948" s="25"/>
    </row>
    <row r="949" spans="13:13" x14ac:dyDescent="0.45">
      <c r="M949" s="25"/>
    </row>
    <row r="950" spans="13:13" x14ac:dyDescent="0.45">
      <c r="M950" s="25"/>
    </row>
    <row r="951" spans="13:13" x14ac:dyDescent="0.45">
      <c r="M951" s="25"/>
    </row>
    <row r="952" spans="13:13" x14ac:dyDescent="0.45">
      <c r="M952" s="25"/>
    </row>
    <row r="953" spans="13:13" x14ac:dyDescent="0.45">
      <c r="M953" s="25"/>
    </row>
    <row r="954" spans="13:13" x14ac:dyDescent="0.45">
      <c r="M954" s="25"/>
    </row>
    <row r="955" spans="13:13" x14ac:dyDescent="0.45">
      <c r="M955" s="25"/>
    </row>
    <row r="956" spans="13:13" x14ac:dyDescent="0.45">
      <c r="M956" s="25"/>
    </row>
    <row r="957" spans="13:13" x14ac:dyDescent="0.45">
      <c r="M957" s="25"/>
    </row>
    <row r="958" spans="13:13" x14ac:dyDescent="0.45">
      <c r="M958" s="25"/>
    </row>
    <row r="959" spans="13:13" x14ac:dyDescent="0.45">
      <c r="M959" s="25"/>
    </row>
    <row r="960" spans="13:13" x14ac:dyDescent="0.45">
      <c r="M960" s="25"/>
    </row>
    <row r="961" spans="13:13" x14ac:dyDescent="0.45">
      <c r="M961" s="25"/>
    </row>
    <row r="962" spans="13:13" x14ac:dyDescent="0.45">
      <c r="M962" s="25"/>
    </row>
    <row r="963" spans="13:13" x14ac:dyDescent="0.45">
      <c r="M963" s="25"/>
    </row>
    <row r="964" spans="13:13" x14ac:dyDescent="0.45">
      <c r="M964" s="25"/>
    </row>
    <row r="965" spans="13:13" x14ac:dyDescent="0.45">
      <c r="M965" s="25"/>
    </row>
    <row r="966" spans="13:13" x14ac:dyDescent="0.45">
      <c r="M966" s="25"/>
    </row>
    <row r="967" spans="13:13" x14ac:dyDescent="0.45">
      <c r="M967" s="25"/>
    </row>
    <row r="968" spans="13:13" x14ac:dyDescent="0.45">
      <c r="M968" s="25"/>
    </row>
    <row r="969" spans="13:13" x14ac:dyDescent="0.45">
      <c r="M969" s="25"/>
    </row>
    <row r="970" spans="13:13" x14ac:dyDescent="0.45">
      <c r="M970" s="25"/>
    </row>
    <row r="971" spans="13:13" x14ac:dyDescent="0.45">
      <c r="M971" s="25"/>
    </row>
    <row r="972" spans="13:13" x14ac:dyDescent="0.45">
      <c r="M972" s="25"/>
    </row>
    <row r="973" spans="13:13" x14ac:dyDescent="0.45">
      <c r="M973" s="25"/>
    </row>
    <row r="974" spans="13:13" x14ac:dyDescent="0.45">
      <c r="M974" s="25"/>
    </row>
    <row r="975" spans="13:13" x14ac:dyDescent="0.45">
      <c r="M975" s="25"/>
    </row>
    <row r="976" spans="13:13" x14ac:dyDescent="0.45">
      <c r="M976" s="25"/>
    </row>
    <row r="977" spans="13:13" x14ac:dyDescent="0.45">
      <c r="M977" s="25"/>
    </row>
    <row r="978" spans="13:13" x14ac:dyDescent="0.45">
      <c r="M978" s="25"/>
    </row>
    <row r="979" spans="13:13" x14ac:dyDescent="0.45">
      <c r="M979" s="25"/>
    </row>
    <row r="980" spans="13:13" x14ac:dyDescent="0.45">
      <c r="M980" s="25"/>
    </row>
    <row r="981" spans="13:13" x14ac:dyDescent="0.45">
      <c r="M981" s="25"/>
    </row>
    <row r="982" spans="13:13" x14ac:dyDescent="0.45">
      <c r="M982" s="25"/>
    </row>
    <row r="983" spans="13:13" x14ac:dyDescent="0.45">
      <c r="M983" s="25"/>
    </row>
    <row r="984" spans="13:13" x14ac:dyDescent="0.45">
      <c r="M984" s="25"/>
    </row>
    <row r="985" spans="13:13" x14ac:dyDescent="0.45">
      <c r="M985" s="25"/>
    </row>
    <row r="986" spans="13:13" x14ac:dyDescent="0.45">
      <c r="M986" s="25"/>
    </row>
    <row r="987" spans="13:13" x14ac:dyDescent="0.45">
      <c r="M987" s="25"/>
    </row>
    <row r="988" spans="13:13" x14ac:dyDescent="0.45">
      <c r="M988" s="25"/>
    </row>
    <row r="989" spans="13:13" x14ac:dyDescent="0.45">
      <c r="M989" s="25"/>
    </row>
    <row r="990" spans="13:13" x14ac:dyDescent="0.45">
      <c r="M990" s="25"/>
    </row>
    <row r="991" spans="13:13" x14ac:dyDescent="0.45">
      <c r="M991" s="25"/>
    </row>
    <row r="992" spans="13:13" x14ac:dyDescent="0.45">
      <c r="M992" s="25"/>
    </row>
    <row r="993" spans="13:13" x14ac:dyDescent="0.45">
      <c r="M993" s="25"/>
    </row>
    <row r="994" spans="13:13" x14ac:dyDescent="0.45">
      <c r="M994" s="25"/>
    </row>
    <row r="995" spans="13:13" x14ac:dyDescent="0.45">
      <c r="M995" s="25"/>
    </row>
    <row r="996" spans="13:13" x14ac:dyDescent="0.45">
      <c r="M996" s="25"/>
    </row>
    <row r="997" spans="13:13" x14ac:dyDescent="0.45">
      <c r="M997" s="25"/>
    </row>
    <row r="998" spans="13:13" x14ac:dyDescent="0.45">
      <c r="M998" s="25"/>
    </row>
    <row r="999" spans="13:13" x14ac:dyDescent="0.45">
      <c r="M999" s="25"/>
    </row>
    <row r="1000" spans="13:13" x14ac:dyDescent="0.45">
      <c r="M1000" s="25"/>
    </row>
    <row r="1001" spans="13:13" x14ac:dyDescent="0.45">
      <c r="M1001" s="25"/>
    </row>
    <row r="1002" spans="13:13" x14ac:dyDescent="0.45">
      <c r="M1002" s="25"/>
    </row>
    <row r="1003" spans="13:13" x14ac:dyDescent="0.45">
      <c r="M1003" s="25"/>
    </row>
    <row r="1004" spans="13:13" x14ac:dyDescent="0.45">
      <c r="M1004" s="25"/>
    </row>
    <row r="1005" spans="13:13" x14ac:dyDescent="0.45">
      <c r="M1005" s="25"/>
    </row>
    <row r="1006" spans="13:13" x14ac:dyDescent="0.45">
      <c r="M1006" s="25"/>
    </row>
    <row r="1007" spans="13:13" x14ac:dyDescent="0.45">
      <c r="M1007" s="25"/>
    </row>
    <row r="1008" spans="13:13" x14ac:dyDescent="0.45">
      <c r="M1008" s="25"/>
    </row>
    <row r="1009" spans="13:13" x14ac:dyDescent="0.45">
      <c r="M1009" s="25"/>
    </row>
    <row r="1010" spans="13:13" x14ac:dyDescent="0.45">
      <c r="M1010" s="25"/>
    </row>
    <row r="1011" spans="13:13" x14ac:dyDescent="0.45">
      <c r="M1011" s="25"/>
    </row>
    <row r="1012" spans="13:13" x14ac:dyDescent="0.45">
      <c r="M1012" s="25"/>
    </row>
    <row r="1013" spans="13:13" x14ac:dyDescent="0.45">
      <c r="M1013" s="25"/>
    </row>
    <row r="1014" spans="13:13" x14ac:dyDescent="0.45">
      <c r="M1014" s="25"/>
    </row>
    <row r="1015" spans="13:13" x14ac:dyDescent="0.45">
      <c r="M1015" s="25"/>
    </row>
    <row r="1016" spans="13:13" x14ac:dyDescent="0.45">
      <c r="M1016" s="25"/>
    </row>
    <row r="1017" spans="13:13" x14ac:dyDescent="0.45">
      <c r="M1017" s="25"/>
    </row>
    <row r="1018" spans="13:13" x14ac:dyDescent="0.45">
      <c r="M1018" s="25"/>
    </row>
    <row r="1019" spans="13:13" x14ac:dyDescent="0.45">
      <c r="M1019" s="25"/>
    </row>
    <row r="1020" spans="13:13" x14ac:dyDescent="0.45">
      <c r="M1020" s="25"/>
    </row>
    <row r="1021" spans="13:13" x14ac:dyDescent="0.45">
      <c r="M1021" s="25"/>
    </row>
    <row r="1022" spans="13:13" x14ac:dyDescent="0.45">
      <c r="M1022" s="25"/>
    </row>
    <row r="1023" spans="13:13" x14ac:dyDescent="0.45">
      <c r="M1023" s="25"/>
    </row>
    <row r="1024" spans="13:13" x14ac:dyDescent="0.45">
      <c r="M1024" s="25"/>
    </row>
    <row r="1025" spans="13:13" x14ac:dyDescent="0.45">
      <c r="M1025" s="25"/>
    </row>
    <row r="1026" spans="13:13" x14ac:dyDescent="0.45">
      <c r="M1026" s="25"/>
    </row>
    <row r="1027" spans="13:13" x14ac:dyDescent="0.45">
      <c r="M1027" s="25"/>
    </row>
    <row r="1028" spans="13:13" x14ac:dyDescent="0.45">
      <c r="M1028" s="25"/>
    </row>
    <row r="1029" spans="13:13" x14ac:dyDescent="0.45">
      <c r="M1029" s="25"/>
    </row>
    <row r="1030" spans="13:13" x14ac:dyDescent="0.45">
      <c r="M1030" s="25"/>
    </row>
    <row r="1031" spans="13:13" x14ac:dyDescent="0.45">
      <c r="M1031" s="25"/>
    </row>
    <row r="1032" spans="13:13" x14ac:dyDescent="0.45">
      <c r="M1032" s="25"/>
    </row>
    <row r="1033" spans="13:13" x14ac:dyDescent="0.45">
      <c r="M1033" s="25"/>
    </row>
    <row r="1034" spans="13:13" x14ac:dyDescent="0.45">
      <c r="M1034" s="25"/>
    </row>
    <row r="1035" spans="13:13" x14ac:dyDescent="0.45">
      <c r="M1035" s="25"/>
    </row>
    <row r="1036" spans="13:13" x14ac:dyDescent="0.45">
      <c r="M1036" s="25"/>
    </row>
    <row r="1037" spans="13:13" x14ac:dyDescent="0.45">
      <c r="M1037" s="25"/>
    </row>
    <row r="1038" spans="13:13" x14ac:dyDescent="0.45">
      <c r="M1038" s="25"/>
    </row>
    <row r="1039" spans="13:13" x14ac:dyDescent="0.45">
      <c r="M1039" s="25"/>
    </row>
    <row r="1040" spans="13:13" x14ac:dyDescent="0.45">
      <c r="M1040" s="25"/>
    </row>
    <row r="1041" spans="13:13" x14ac:dyDescent="0.45">
      <c r="M1041" s="25"/>
    </row>
    <row r="1042" spans="13:13" x14ac:dyDescent="0.45">
      <c r="M1042" s="25"/>
    </row>
    <row r="1043" spans="13:13" x14ac:dyDescent="0.45">
      <c r="M1043" s="25"/>
    </row>
    <row r="1044" spans="13:13" x14ac:dyDescent="0.45">
      <c r="M1044" s="25"/>
    </row>
    <row r="1045" spans="13:13" x14ac:dyDescent="0.45">
      <c r="M1045" s="25"/>
    </row>
    <row r="1046" spans="13:13" x14ac:dyDescent="0.45">
      <c r="M1046" s="25"/>
    </row>
    <row r="1047" spans="13:13" x14ac:dyDescent="0.45">
      <c r="M1047" s="25"/>
    </row>
    <row r="1048" spans="13:13" x14ac:dyDescent="0.45">
      <c r="M1048" s="25"/>
    </row>
    <row r="1049" spans="13:13" x14ac:dyDescent="0.45">
      <c r="M1049" s="25"/>
    </row>
    <row r="1050" spans="13:13" x14ac:dyDescent="0.45">
      <c r="M1050" s="25"/>
    </row>
    <row r="1051" spans="13:13" x14ac:dyDescent="0.45">
      <c r="M1051" s="25"/>
    </row>
    <row r="1052" spans="13:13" x14ac:dyDescent="0.45">
      <c r="M1052" s="25"/>
    </row>
    <row r="1053" spans="13:13" x14ac:dyDescent="0.45">
      <c r="M1053" s="25"/>
    </row>
    <row r="1054" spans="13:13" x14ac:dyDescent="0.45">
      <c r="M1054" s="25"/>
    </row>
    <row r="1055" spans="13:13" x14ac:dyDescent="0.45">
      <c r="M1055" s="25"/>
    </row>
    <row r="1056" spans="13:13" x14ac:dyDescent="0.45">
      <c r="M1056" s="25"/>
    </row>
    <row r="1057" spans="13:13" x14ac:dyDescent="0.45">
      <c r="M1057" s="25"/>
    </row>
    <row r="1058" spans="13:13" x14ac:dyDescent="0.45">
      <c r="M1058" s="25"/>
    </row>
    <row r="1059" spans="13:13" x14ac:dyDescent="0.45">
      <c r="M1059" s="25"/>
    </row>
    <row r="1060" spans="13:13" x14ac:dyDescent="0.45">
      <c r="M1060" s="25"/>
    </row>
    <row r="1061" spans="13:13" x14ac:dyDescent="0.45">
      <c r="M1061" s="25"/>
    </row>
    <row r="1062" spans="13:13" x14ac:dyDescent="0.45">
      <c r="M1062" s="25"/>
    </row>
    <row r="1063" spans="13:13" x14ac:dyDescent="0.45">
      <c r="M1063" s="25"/>
    </row>
    <row r="1064" spans="13:13" x14ac:dyDescent="0.45">
      <c r="M1064" s="25"/>
    </row>
    <row r="1065" spans="13:13" x14ac:dyDescent="0.45">
      <c r="M1065" s="25"/>
    </row>
    <row r="1066" spans="13:13" x14ac:dyDescent="0.45">
      <c r="M1066" s="25"/>
    </row>
    <row r="1067" spans="13:13" x14ac:dyDescent="0.45">
      <c r="M1067" s="25"/>
    </row>
    <row r="1068" spans="13:13" x14ac:dyDescent="0.45">
      <c r="M1068" s="25"/>
    </row>
    <row r="1069" spans="13:13" x14ac:dyDescent="0.45">
      <c r="M1069" s="25"/>
    </row>
    <row r="1070" spans="13:13" x14ac:dyDescent="0.45">
      <c r="M1070" s="25"/>
    </row>
    <row r="1071" spans="13:13" x14ac:dyDescent="0.45">
      <c r="M1071" s="25"/>
    </row>
    <row r="1072" spans="13:13" x14ac:dyDescent="0.45">
      <c r="M1072" s="25"/>
    </row>
    <row r="1073" spans="13:13" x14ac:dyDescent="0.45">
      <c r="M1073" s="25"/>
    </row>
    <row r="1074" spans="13:13" x14ac:dyDescent="0.45">
      <c r="M1074" s="25"/>
    </row>
    <row r="1075" spans="13:13" x14ac:dyDescent="0.45">
      <c r="M1075" s="25"/>
    </row>
    <row r="1076" spans="13:13" x14ac:dyDescent="0.45">
      <c r="M1076" s="25"/>
    </row>
    <row r="1077" spans="13:13" x14ac:dyDescent="0.45">
      <c r="M1077" s="25"/>
    </row>
    <row r="1078" spans="13:13" x14ac:dyDescent="0.45">
      <c r="M1078" s="25"/>
    </row>
    <row r="1079" spans="13:13" x14ac:dyDescent="0.45">
      <c r="M1079" s="25"/>
    </row>
    <row r="1080" spans="13:13" x14ac:dyDescent="0.45">
      <c r="M1080" s="25"/>
    </row>
    <row r="1081" spans="13:13" x14ac:dyDescent="0.45">
      <c r="M1081" s="25"/>
    </row>
    <row r="1082" spans="13:13" x14ac:dyDescent="0.45">
      <c r="M1082" s="25"/>
    </row>
    <row r="1083" spans="13:13" x14ac:dyDescent="0.45">
      <c r="M1083" s="25"/>
    </row>
    <row r="1084" spans="13:13" x14ac:dyDescent="0.45">
      <c r="M1084" s="25"/>
    </row>
    <row r="1085" spans="13:13" x14ac:dyDescent="0.45">
      <c r="M1085" s="25"/>
    </row>
    <row r="1086" spans="13:13" x14ac:dyDescent="0.45">
      <c r="M1086" s="25"/>
    </row>
    <row r="1087" spans="13:13" x14ac:dyDescent="0.45">
      <c r="M1087" s="25"/>
    </row>
    <row r="1088" spans="13:13" x14ac:dyDescent="0.45">
      <c r="M1088" s="25"/>
    </row>
    <row r="1089" spans="13:13" x14ac:dyDescent="0.45">
      <c r="M1089" s="25"/>
    </row>
    <row r="1090" spans="13:13" x14ac:dyDescent="0.45">
      <c r="M1090" s="25"/>
    </row>
    <row r="1091" spans="13:13" x14ac:dyDescent="0.45">
      <c r="M1091" s="25"/>
    </row>
    <row r="1092" spans="13:13" x14ac:dyDescent="0.45">
      <c r="M1092" s="25"/>
    </row>
    <row r="1093" spans="13:13" x14ac:dyDescent="0.45">
      <c r="M1093" s="25"/>
    </row>
    <row r="1094" spans="13:13" x14ac:dyDescent="0.45">
      <c r="M1094" s="25"/>
    </row>
    <row r="1095" spans="13:13" x14ac:dyDescent="0.45">
      <c r="M1095" s="25"/>
    </row>
    <row r="1096" spans="13:13" x14ac:dyDescent="0.45">
      <c r="M1096" s="25"/>
    </row>
    <row r="1097" spans="13:13" x14ac:dyDescent="0.45">
      <c r="M1097" s="25"/>
    </row>
    <row r="1098" spans="13:13" x14ac:dyDescent="0.45">
      <c r="M1098" s="25"/>
    </row>
    <row r="1099" spans="13:13" x14ac:dyDescent="0.45">
      <c r="M1099" s="25"/>
    </row>
    <row r="1100" spans="13:13" x14ac:dyDescent="0.45">
      <c r="M1100" s="25"/>
    </row>
    <row r="1101" spans="13:13" x14ac:dyDescent="0.45">
      <c r="M1101" s="25"/>
    </row>
    <row r="1102" spans="13:13" x14ac:dyDescent="0.45">
      <c r="M1102" s="25"/>
    </row>
    <row r="1103" spans="13:13" x14ac:dyDescent="0.45">
      <c r="M1103" s="25"/>
    </row>
    <row r="1104" spans="13:13" x14ac:dyDescent="0.45">
      <c r="M1104" s="25"/>
    </row>
    <row r="1105" spans="13:13" x14ac:dyDescent="0.45">
      <c r="M1105" s="25"/>
    </row>
    <row r="1106" spans="13:13" x14ac:dyDescent="0.45">
      <c r="M1106" s="25"/>
    </row>
    <row r="1107" spans="13:13" x14ac:dyDescent="0.45">
      <c r="M1107" s="25"/>
    </row>
    <row r="1108" spans="13:13" x14ac:dyDescent="0.45">
      <c r="M1108" s="25"/>
    </row>
    <row r="1109" spans="13:13" x14ac:dyDescent="0.45">
      <c r="M1109" s="25"/>
    </row>
    <row r="1110" spans="13:13" x14ac:dyDescent="0.45">
      <c r="M1110" s="25"/>
    </row>
    <row r="1111" spans="13:13" x14ac:dyDescent="0.45">
      <c r="M1111" s="25"/>
    </row>
    <row r="1112" spans="13:13" x14ac:dyDescent="0.45">
      <c r="M1112" s="25"/>
    </row>
    <row r="1113" spans="13:13" x14ac:dyDescent="0.45">
      <c r="M1113" s="25"/>
    </row>
    <row r="1114" spans="13:13" x14ac:dyDescent="0.45">
      <c r="M1114" s="25"/>
    </row>
    <row r="1115" spans="13:13" x14ac:dyDescent="0.45">
      <c r="M1115" s="25"/>
    </row>
    <row r="1116" spans="13:13" x14ac:dyDescent="0.45">
      <c r="M1116" s="25"/>
    </row>
    <row r="1117" spans="13:13" x14ac:dyDescent="0.45">
      <c r="M1117" s="25"/>
    </row>
    <row r="1118" spans="13:13" x14ac:dyDescent="0.45">
      <c r="M1118" s="25"/>
    </row>
    <row r="1119" spans="13:13" x14ac:dyDescent="0.45">
      <c r="M1119" s="25"/>
    </row>
    <row r="1120" spans="13:13" x14ac:dyDescent="0.45">
      <c r="M1120" s="25"/>
    </row>
    <row r="1121" spans="13:13" x14ac:dyDescent="0.45">
      <c r="M1121" s="25"/>
    </row>
    <row r="1122" spans="13:13" x14ac:dyDescent="0.45">
      <c r="M1122" s="25"/>
    </row>
    <row r="1123" spans="13:13" x14ac:dyDescent="0.45">
      <c r="M1123" s="25"/>
    </row>
    <row r="1124" spans="13:13" x14ac:dyDescent="0.45">
      <c r="M1124" s="25"/>
    </row>
    <row r="1125" spans="13:13" x14ac:dyDescent="0.45">
      <c r="M1125" s="25"/>
    </row>
    <row r="1126" spans="13:13" x14ac:dyDescent="0.45">
      <c r="M1126" s="25"/>
    </row>
    <row r="1127" spans="13:13" x14ac:dyDescent="0.45">
      <c r="M1127" s="25"/>
    </row>
    <row r="1128" spans="13:13" x14ac:dyDescent="0.45">
      <c r="M1128" s="25"/>
    </row>
    <row r="1129" spans="13:13" x14ac:dyDescent="0.45">
      <c r="M1129" s="25"/>
    </row>
    <row r="1130" spans="13:13" x14ac:dyDescent="0.45">
      <c r="M1130" s="25"/>
    </row>
    <row r="1131" spans="13:13" x14ac:dyDescent="0.45">
      <c r="M1131" s="25"/>
    </row>
    <row r="1132" spans="13:13" x14ac:dyDescent="0.45">
      <c r="M1132" s="25"/>
    </row>
    <row r="1133" spans="13:13" x14ac:dyDescent="0.45">
      <c r="M1133" s="25"/>
    </row>
    <row r="1134" spans="13:13" x14ac:dyDescent="0.45">
      <c r="M1134" s="25"/>
    </row>
    <row r="1135" spans="13:13" x14ac:dyDescent="0.45">
      <c r="M1135" s="25"/>
    </row>
    <row r="1136" spans="13:13" x14ac:dyDescent="0.45">
      <c r="M1136" s="25"/>
    </row>
    <row r="1137" spans="13:13" x14ac:dyDescent="0.45">
      <c r="M1137" s="25"/>
    </row>
    <row r="1138" spans="13:13" x14ac:dyDescent="0.45">
      <c r="M1138" s="25"/>
    </row>
    <row r="1139" spans="13:13" x14ac:dyDescent="0.45">
      <c r="M1139" s="25"/>
    </row>
    <row r="1140" spans="13:13" x14ac:dyDescent="0.45">
      <c r="M1140" s="25"/>
    </row>
    <row r="1141" spans="13:13" x14ac:dyDescent="0.45">
      <c r="M1141" s="25"/>
    </row>
    <row r="1142" spans="13:13" x14ac:dyDescent="0.45">
      <c r="M1142" s="25"/>
    </row>
    <row r="1143" spans="13:13" x14ac:dyDescent="0.45">
      <c r="M1143" s="25"/>
    </row>
    <row r="1144" spans="13:13" x14ac:dyDescent="0.45">
      <c r="M1144" s="25"/>
    </row>
    <row r="1145" spans="13:13" x14ac:dyDescent="0.45">
      <c r="M1145" s="25"/>
    </row>
    <row r="1146" spans="13:13" x14ac:dyDescent="0.45">
      <c r="M1146" s="25"/>
    </row>
    <row r="1147" spans="13:13" x14ac:dyDescent="0.45">
      <c r="M1147" s="25"/>
    </row>
    <row r="1148" spans="13:13" x14ac:dyDescent="0.45">
      <c r="M1148" s="25"/>
    </row>
    <row r="1149" spans="13:13" x14ac:dyDescent="0.45">
      <c r="M1149" s="25"/>
    </row>
    <row r="1150" spans="13:13" x14ac:dyDescent="0.45">
      <c r="M1150" s="25"/>
    </row>
    <row r="1151" spans="13:13" x14ac:dyDescent="0.45">
      <c r="M1151" s="25"/>
    </row>
    <row r="1152" spans="13:13" x14ac:dyDescent="0.45">
      <c r="M1152" s="25"/>
    </row>
    <row r="1153" spans="13:13" x14ac:dyDescent="0.45">
      <c r="M1153" s="25"/>
    </row>
    <row r="1154" spans="13:13" x14ac:dyDescent="0.45">
      <c r="M1154" s="25"/>
    </row>
    <row r="1155" spans="13:13" x14ac:dyDescent="0.45">
      <c r="M1155" s="25"/>
    </row>
    <row r="1156" spans="13:13" x14ac:dyDescent="0.45">
      <c r="M1156" s="25"/>
    </row>
    <row r="1157" spans="13:13" x14ac:dyDescent="0.45">
      <c r="M1157" s="25"/>
    </row>
    <row r="1158" spans="13:13" x14ac:dyDescent="0.45">
      <c r="M1158" s="25"/>
    </row>
    <row r="1159" spans="13:13" x14ac:dyDescent="0.45">
      <c r="M1159" s="25"/>
    </row>
    <row r="1160" spans="13:13" x14ac:dyDescent="0.45">
      <c r="M1160" s="25"/>
    </row>
    <row r="1161" spans="13:13" x14ac:dyDescent="0.45">
      <c r="M1161" s="25"/>
    </row>
    <row r="1162" spans="13:13" x14ac:dyDescent="0.45">
      <c r="M1162" s="25"/>
    </row>
    <row r="1163" spans="13:13" x14ac:dyDescent="0.45">
      <c r="M1163" s="25"/>
    </row>
    <row r="1164" spans="13:13" x14ac:dyDescent="0.45">
      <c r="M1164" s="25"/>
    </row>
    <row r="1165" spans="13:13" x14ac:dyDescent="0.45">
      <c r="M1165" s="25"/>
    </row>
    <row r="1166" spans="13:13" x14ac:dyDescent="0.45">
      <c r="M1166" s="25"/>
    </row>
    <row r="1167" spans="13:13" x14ac:dyDescent="0.45">
      <c r="M1167" s="25"/>
    </row>
    <row r="1168" spans="13:13" x14ac:dyDescent="0.45">
      <c r="M1168" s="25"/>
    </row>
    <row r="1169" spans="13:13" x14ac:dyDescent="0.45">
      <c r="M1169" s="25"/>
    </row>
    <row r="1170" spans="13:13" x14ac:dyDescent="0.45">
      <c r="M1170" s="25"/>
    </row>
    <row r="1171" spans="13:13" x14ac:dyDescent="0.45">
      <c r="M1171" s="25"/>
    </row>
    <row r="1172" spans="13:13" x14ac:dyDescent="0.45">
      <c r="M1172" s="25"/>
    </row>
    <row r="1173" spans="13:13" x14ac:dyDescent="0.45">
      <c r="M1173" s="25"/>
    </row>
    <row r="1174" spans="13:13" x14ac:dyDescent="0.45">
      <c r="M1174" s="25"/>
    </row>
    <row r="1175" spans="13:13" x14ac:dyDescent="0.45">
      <c r="M1175" s="25"/>
    </row>
    <row r="1176" spans="13:13" x14ac:dyDescent="0.45">
      <c r="M1176" s="25"/>
    </row>
    <row r="1177" spans="13:13" x14ac:dyDescent="0.45">
      <c r="M1177" s="25"/>
    </row>
    <row r="1178" spans="13:13" x14ac:dyDescent="0.45">
      <c r="M1178" s="25"/>
    </row>
    <row r="1179" spans="13:13" x14ac:dyDescent="0.45">
      <c r="M1179" s="25"/>
    </row>
    <row r="1180" spans="13:13" x14ac:dyDescent="0.45">
      <c r="M1180" s="25"/>
    </row>
    <row r="1181" spans="13:13" x14ac:dyDescent="0.45">
      <c r="M1181" s="25"/>
    </row>
    <row r="1182" spans="13:13" x14ac:dyDescent="0.45">
      <c r="M1182" s="25"/>
    </row>
    <row r="1183" spans="13:13" x14ac:dyDescent="0.45">
      <c r="M1183" s="25"/>
    </row>
    <row r="1184" spans="13:13" x14ac:dyDescent="0.45">
      <c r="M1184" s="25"/>
    </row>
    <row r="1185" spans="13:13" x14ac:dyDescent="0.45">
      <c r="M1185" s="25"/>
    </row>
    <row r="1186" spans="13:13" x14ac:dyDescent="0.45">
      <c r="M1186" s="25"/>
    </row>
    <row r="1187" spans="13:13" x14ac:dyDescent="0.45">
      <c r="M1187" s="25"/>
    </row>
    <row r="1188" spans="13:13" x14ac:dyDescent="0.45">
      <c r="M1188" s="25"/>
    </row>
    <row r="1189" spans="13:13" x14ac:dyDescent="0.45">
      <c r="M1189" s="25"/>
    </row>
    <row r="1190" spans="13:13" x14ac:dyDescent="0.45">
      <c r="M1190" s="25"/>
    </row>
    <row r="1191" spans="13:13" x14ac:dyDescent="0.45">
      <c r="M1191" s="25"/>
    </row>
    <row r="1192" spans="13:13" x14ac:dyDescent="0.45">
      <c r="M1192" s="25"/>
    </row>
    <row r="1193" spans="13:13" x14ac:dyDescent="0.45">
      <c r="M1193" s="25"/>
    </row>
    <row r="1194" spans="13:13" x14ac:dyDescent="0.45">
      <c r="M1194" s="25"/>
    </row>
    <row r="1195" spans="13:13" x14ac:dyDescent="0.45">
      <c r="M1195" s="25"/>
    </row>
    <row r="1196" spans="13:13" x14ac:dyDescent="0.45">
      <c r="M1196" s="25"/>
    </row>
    <row r="1197" spans="13:13" x14ac:dyDescent="0.45">
      <c r="M1197" s="25"/>
    </row>
    <row r="1198" spans="13:13" x14ac:dyDescent="0.45">
      <c r="M1198" s="25"/>
    </row>
    <row r="1199" spans="13:13" x14ac:dyDescent="0.45">
      <c r="M1199" s="25"/>
    </row>
    <row r="1200" spans="13:13" x14ac:dyDescent="0.45">
      <c r="M1200" s="25"/>
    </row>
    <row r="1201" spans="13:13" x14ac:dyDescent="0.45">
      <c r="M1201" s="25"/>
    </row>
    <row r="1202" spans="13:13" x14ac:dyDescent="0.45">
      <c r="M1202" s="25"/>
    </row>
    <row r="1203" spans="13:13" x14ac:dyDescent="0.45">
      <c r="M1203" s="25"/>
    </row>
    <row r="1204" spans="13:13" x14ac:dyDescent="0.45">
      <c r="M1204" s="25"/>
    </row>
    <row r="1205" spans="13:13" x14ac:dyDescent="0.45">
      <c r="M1205" s="25"/>
    </row>
    <row r="1206" spans="13:13" x14ac:dyDescent="0.45">
      <c r="M1206" s="25"/>
    </row>
    <row r="1207" spans="13:13" x14ac:dyDescent="0.45">
      <c r="M1207" s="25"/>
    </row>
    <row r="1208" spans="13:13" x14ac:dyDescent="0.45">
      <c r="M1208" s="25"/>
    </row>
    <row r="1209" spans="13:13" x14ac:dyDescent="0.45">
      <c r="M1209" s="25"/>
    </row>
    <row r="1210" spans="13:13" x14ac:dyDescent="0.45">
      <c r="M1210" s="25"/>
    </row>
    <row r="1211" spans="13:13" x14ac:dyDescent="0.45">
      <c r="M1211" s="25"/>
    </row>
    <row r="1212" spans="13:13" x14ac:dyDescent="0.45">
      <c r="M1212" s="25"/>
    </row>
    <row r="1213" spans="13:13" x14ac:dyDescent="0.45">
      <c r="M1213" s="25"/>
    </row>
    <row r="1214" spans="13:13" x14ac:dyDescent="0.45">
      <c r="M1214" s="25"/>
    </row>
    <row r="1215" spans="13:13" x14ac:dyDescent="0.45">
      <c r="M1215" s="25"/>
    </row>
    <row r="1216" spans="13:13" x14ac:dyDescent="0.45">
      <c r="M1216" s="25"/>
    </row>
    <row r="1217" spans="13:13" x14ac:dyDescent="0.45">
      <c r="M1217" s="25"/>
    </row>
    <row r="1218" spans="13:13" x14ac:dyDescent="0.45">
      <c r="M1218" s="25"/>
    </row>
    <row r="1219" spans="13:13" x14ac:dyDescent="0.45">
      <c r="M1219" s="25"/>
    </row>
    <row r="1220" spans="13:13" x14ac:dyDescent="0.45">
      <c r="M1220" s="25"/>
    </row>
    <row r="1221" spans="13:13" x14ac:dyDescent="0.45">
      <c r="M1221" s="25"/>
    </row>
    <row r="1222" spans="13:13" x14ac:dyDescent="0.45">
      <c r="M1222" s="25"/>
    </row>
    <row r="1223" spans="13:13" x14ac:dyDescent="0.45">
      <c r="M1223" s="25"/>
    </row>
    <row r="1224" spans="13:13" x14ac:dyDescent="0.45">
      <c r="M1224" s="25"/>
    </row>
    <row r="1225" spans="13:13" x14ac:dyDescent="0.45">
      <c r="M1225" s="25"/>
    </row>
    <row r="1226" spans="13:13" x14ac:dyDescent="0.45">
      <c r="M1226" s="25"/>
    </row>
    <row r="1227" spans="13:13" x14ac:dyDescent="0.45">
      <c r="M1227" s="25"/>
    </row>
    <row r="1228" spans="13:13" x14ac:dyDescent="0.45">
      <c r="M1228" s="25"/>
    </row>
    <row r="1229" spans="13:13" x14ac:dyDescent="0.45">
      <c r="M1229" s="25"/>
    </row>
    <row r="1230" spans="13:13" x14ac:dyDescent="0.45">
      <c r="M1230" s="25"/>
    </row>
    <row r="1231" spans="13:13" x14ac:dyDescent="0.45">
      <c r="M1231" s="25"/>
    </row>
    <row r="1232" spans="13:13" x14ac:dyDescent="0.45">
      <c r="M1232" s="25"/>
    </row>
    <row r="1233" spans="13:13" x14ac:dyDescent="0.45">
      <c r="M1233" s="25"/>
    </row>
    <row r="1234" spans="13:13" x14ac:dyDescent="0.45">
      <c r="M1234" s="25"/>
    </row>
    <row r="1235" spans="13:13" x14ac:dyDescent="0.45">
      <c r="M1235" s="25"/>
    </row>
    <row r="1236" spans="13:13" x14ac:dyDescent="0.45">
      <c r="M1236" s="25"/>
    </row>
    <row r="1237" spans="13:13" x14ac:dyDescent="0.45">
      <c r="M1237" s="25"/>
    </row>
    <row r="1238" spans="13:13" x14ac:dyDescent="0.45">
      <c r="M1238" s="25"/>
    </row>
    <row r="1239" spans="13:13" x14ac:dyDescent="0.45">
      <c r="M1239" s="25"/>
    </row>
    <row r="1240" spans="13:13" x14ac:dyDescent="0.45">
      <c r="M1240" s="25"/>
    </row>
    <row r="1241" spans="13:13" x14ac:dyDescent="0.45">
      <c r="M1241" s="25"/>
    </row>
    <row r="1242" spans="13:13" x14ac:dyDescent="0.45">
      <c r="M1242" s="25"/>
    </row>
    <row r="1243" spans="13:13" x14ac:dyDescent="0.45">
      <c r="M1243" s="25"/>
    </row>
    <row r="1244" spans="13:13" x14ac:dyDescent="0.45">
      <c r="M1244" s="25"/>
    </row>
    <row r="1245" spans="13:13" x14ac:dyDescent="0.45">
      <c r="M1245" s="25"/>
    </row>
    <row r="1246" spans="13:13" x14ac:dyDescent="0.45">
      <c r="M1246" s="25"/>
    </row>
    <row r="1247" spans="13:13" x14ac:dyDescent="0.45">
      <c r="M1247" s="25"/>
    </row>
    <row r="1248" spans="13:13" x14ac:dyDescent="0.45">
      <c r="M1248" s="25"/>
    </row>
    <row r="1249" spans="13:13" x14ac:dyDescent="0.45">
      <c r="M1249" s="25"/>
    </row>
    <row r="1250" spans="13:13" x14ac:dyDescent="0.45">
      <c r="M1250" s="25"/>
    </row>
    <row r="1251" spans="13:13" x14ac:dyDescent="0.45">
      <c r="M1251" s="25"/>
    </row>
    <row r="1252" spans="13:13" x14ac:dyDescent="0.45">
      <c r="M1252" s="25"/>
    </row>
    <row r="1253" spans="13:13" x14ac:dyDescent="0.45">
      <c r="M1253" s="25"/>
    </row>
    <row r="1254" spans="13:13" x14ac:dyDescent="0.45">
      <c r="M1254" s="25"/>
    </row>
    <row r="1255" spans="13:13" x14ac:dyDescent="0.45">
      <c r="M1255" s="25"/>
    </row>
    <row r="1256" spans="13:13" x14ac:dyDescent="0.45">
      <c r="M1256" s="25"/>
    </row>
    <row r="1257" spans="13:13" x14ac:dyDescent="0.45">
      <c r="M1257" s="25"/>
    </row>
    <row r="1258" spans="13:13" x14ac:dyDescent="0.45">
      <c r="M1258" s="25"/>
    </row>
    <row r="1259" spans="13:13" x14ac:dyDescent="0.45">
      <c r="M1259" s="25"/>
    </row>
    <row r="1260" spans="13:13" x14ac:dyDescent="0.45">
      <c r="M1260" s="25"/>
    </row>
    <row r="1261" spans="13:13" x14ac:dyDescent="0.45">
      <c r="M1261" s="25"/>
    </row>
    <row r="1262" spans="13:13" x14ac:dyDescent="0.45">
      <c r="M1262" s="25"/>
    </row>
    <row r="1263" spans="13:13" x14ac:dyDescent="0.45">
      <c r="M1263" s="25"/>
    </row>
    <row r="1264" spans="13:13" x14ac:dyDescent="0.45">
      <c r="M1264" s="25"/>
    </row>
    <row r="1265" spans="13:13" x14ac:dyDescent="0.45">
      <c r="M1265" s="25"/>
    </row>
    <row r="1266" spans="13:13" x14ac:dyDescent="0.45">
      <c r="M1266" s="25"/>
    </row>
    <row r="1267" spans="13:13" x14ac:dyDescent="0.45">
      <c r="M1267" s="25"/>
    </row>
    <row r="1268" spans="13:13" x14ac:dyDescent="0.45">
      <c r="M1268" s="25"/>
    </row>
    <row r="1269" spans="13:13" x14ac:dyDescent="0.45">
      <c r="M1269" s="25"/>
    </row>
    <row r="1270" spans="13:13" x14ac:dyDescent="0.45">
      <c r="M1270" s="25"/>
    </row>
    <row r="1271" spans="13:13" x14ac:dyDescent="0.45">
      <c r="M1271" s="25"/>
    </row>
    <row r="1272" spans="13:13" x14ac:dyDescent="0.45">
      <c r="M1272" s="25"/>
    </row>
    <row r="1273" spans="13:13" x14ac:dyDescent="0.45">
      <c r="M1273" s="25"/>
    </row>
    <row r="1274" spans="13:13" x14ac:dyDescent="0.45">
      <c r="M1274" s="25"/>
    </row>
    <row r="1275" spans="13:13" x14ac:dyDescent="0.45">
      <c r="M1275" s="25"/>
    </row>
    <row r="1276" spans="13:13" x14ac:dyDescent="0.45">
      <c r="M1276" s="25"/>
    </row>
    <row r="1277" spans="13:13" x14ac:dyDescent="0.45">
      <c r="M1277" s="25"/>
    </row>
    <row r="1278" spans="13:13" x14ac:dyDescent="0.45">
      <c r="M1278" s="25"/>
    </row>
    <row r="1279" spans="13:13" x14ac:dyDescent="0.45">
      <c r="M1279" s="25"/>
    </row>
    <row r="1280" spans="13:13" x14ac:dyDescent="0.45">
      <c r="M1280" s="25"/>
    </row>
    <row r="1281" spans="13:13" x14ac:dyDescent="0.45">
      <c r="M1281" s="25"/>
    </row>
    <row r="1282" spans="13:13" x14ac:dyDescent="0.45">
      <c r="M1282" s="25"/>
    </row>
    <row r="1283" spans="13:13" x14ac:dyDescent="0.45">
      <c r="M1283" s="25"/>
    </row>
    <row r="1284" spans="13:13" x14ac:dyDescent="0.45">
      <c r="M1284" s="25"/>
    </row>
    <row r="1285" spans="13:13" x14ac:dyDescent="0.45">
      <c r="M1285" s="25"/>
    </row>
    <row r="1286" spans="13:13" x14ac:dyDescent="0.45">
      <c r="M1286" s="25"/>
    </row>
    <row r="1287" spans="13:13" x14ac:dyDescent="0.45">
      <c r="M1287" s="25"/>
    </row>
    <row r="1288" spans="13:13" x14ac:dyDescent="0.45">
      <c r="M1288" s="25"/>
    </row>
    <row r="1289" spans="13:13" x14ac:dyDescent="0.45">
      <c r="M1289" s="25"/>
    </row>
    <row r="1290" spans="13:13" x14ac:dyDescent="0.45">
      <c r="M1290" s="25"/>
    </row>
    <row r="1291" spans="13:13" x14ac:dyDescent="0.45">
      <c r="M1291" s="25"/>
    </row>
    <row r="1292" spans="13:13" x14ac:dyDescent="0.45">
      <c r="M1292" s="25"/>
    </row>
    <row r="1293" spans="13:13" x14ac:dyDescent="0.45">
      <c r="M1293" s="25"/>
    </row>
    <row r="1294" spans="13:13" x14ac:dyDescent="0.45">
      <c r="M1294" s="25"/>
    </row>
    <row r="1295" spans="13:13" x14ac:dyDescent="0.45">
      <c r="M1295" s="25"/>
    </row>
    <row r="1296" spans="13:13" x14ac:dyDescent="0.45">
      <c r="M1296" s="25"/>
    </row>
    <row r="1297" spans="13:13" x14ac:dyDescent="0.45">
      <c r="M1297" s="25"/>
    </row>
    <row r="1298" spans="13:13" x14ac:dyDescent="0.45">
      <c r="M1298" s="25"/>
    </row>
    <row r="1299" spans="13:13" x14ac:dyDescent="0.45">
      <c r="M1299" s="25"/>
    </row>
    <row r="1300" spans="13:13" x14ac:dyDescent="0.45">
      <c r="M1300" s="25"/>
    </row>
    <row r="1301" spans="13:13" x14ac:dyDescent="0.45">
      <c r="M1301" s="25"/>
    </row>
    <row r="1302" spans="13:13" x14ac:dyDescent="0.45">
      <c r="M1302" s="25"/>
    </row>
    <row r="1303" spans="13:13" x14ac:dyDescent="0.45">
      <c r="M1303" s="25"/>
    </row>
    <row r="1304" spans="13:13" x14ac:dyDescent="0.45">
      <c r="M1304" s="25"/>
    </row>
    <row r="1305" spans="13:13" x14ac:dyDescent="0.45">
      <c r="M1305" s="25"/>
    </row>
    <row r="1306" spans="13:13" x14ac:dyDescent="0.45">
      <c r="M1306" s="25"/>
    </row>
    <row r="1307" spans="13:13" x14ac:dyDescent="0.45">
      <c r="M1307" s="25"/>
    </row>
    <row r="1308" spans="13:13" x14ac:dyDescent="0.45">
      <c r="M1308" s="25"/>
    </row>
    <row r="1309" spans="13:13" x14ac:dyDescent="0.45">
      <c r="M1309" s="25"/>
    </row>
    <row r="1310" spans="13:13" x14ac:dyDescent="0.45">
      <c r="M1310" s="25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118F-A563-4F16-B889-E852F0294D52}">
  <dimension ref="A1:P30"/>
  <sheetViews>
    <sheetView workbookViewId="0">
      <selection activeCell="I24" sqref="I24"/>
    </sheetView>
  </sheetViews>
  <sheetFormatPr defaultRowHeight="14.25" x14ac:dyDescent="0.45"/>
  <cols>
    <col min="2" max="2" width="15.265625" bestFit="1" customWidth="1"/>
    <col min="8" max="8" width="13.53125" customWidth="1"/>
    <col min="9" max="9" width="19.53125" customWidth="1"/>
    <col min="11" max="11" width="14.46484375" customWidth="1"/>
  </cols>
  <sheetData>
    <row r="1" spans="1:9" ht="42.75" x14ac:dyDescent="0.45">
      <c r="A1" s="22" t="s">
        <v>46</v>
      </c>
      <c r="B1" s="22" t="s">
        <v>2</v>
      </c>
      <c r="C1" s="22" t="s">
        <v>47</v>
      </c>
      <c r="D1" s="22" t="s">
        <v>48</v>
      </c>
      <c r="E1" s="22" t="s">
        <v>49</v>
      </c>
      <c r="F1" s="22" t="s">
        <v>50</v>
      </c>
      <c r="H1" t="s">
        <v>2</v>
      </c>
      <c r="I1" t="s">
        <v>51</v>
      </c>
    </row>
    <row r="2" spans="1:9" x14ac:dyDescent="0.45">
      <c r="A2" t="s">
        <v>6</v>
      </c>
      <c r="B2" t="s">
        <v>51</v>
      </c>
      <c r="C2">
        <v>1</v>
      </c>
      <c r="D2">
        <v>208</v>
      </c>
      <c r="E2">
        <v>200</v>
      </c>
      <c r="F2" s="23">
        <v>0.65</v>
      </c>
      <c r="H2" t="s">
        <v>47</v>
      </c>
      <c r="I2">
        <v>3</v>
      </c>
    </row>
    <row r="3" spans="1:9" x14ac:dyDescent="0.45">
      <c r="A3" t="s">
        <v>6</v>
      </c>
      <c r="B3" t="s">
        <v>51</v>
      </c>
      <c r="C3">
        <v>2</v>
      </c>
      <c r="D3">
        <v>215</v>
      </c>
      <c r="E3">
        <v>226</v>
      </c>
      <c r="F3" s="23">
        <v>0.6</v>
      </c>
    </row>
    <row r="4" spans="1:9" x14ac:dyDescent="0.45">
      <c r="A4" t="s">
        <v>6</v>
      </c>
      <c r="B4" t="s">
        <v>51</v>
      </c>
      <c r="C4">
        <v>3</v>
      </c>
      <c r="D4">
        <v>160</v>
      </c>
      <c r="E4">
        <v>190</v>
      </c>
      <c r="F4" s="23">
        <v>0.56999999999999995</v>
      </c>
      <c r="H4" t="s">
        <v>96</v>
      </c>
      <c r="I4" cm="1">
        <f t="array" ref="I4">_xlfn.XLOOKUP(1,(tblRegions[Регион]=$I$1)*(tblRegions[Месец]=$I$2),tblRegions[Продажби (хил.лв)],"Няма данни!")</f>
        <v>160</v>
      </c>
    </row>
    <row r="5" spans="1:9" x14ac:dyDescent="0.45">
      <c r="A5" t="s">
        <v>6</v>
      </c>
      <c r="B5" t="s">
        <v>52</v>
      </c>
      <c r="C5">
        <v>1</v>
      </c>
      <c r="D5">
        <v>165</v>
      </c>
      <c r="E5">
        <v>144</v>
      </c>
      <c r="F5" s="23">
        <v>0.59</v>
      </c>
    </row>
    <row r="6" spans="1:9" x14ac:dyDescent="0.45">
      <c r="A6" t="s">
        <v>6</v>
      </c>
      <c r="B6" t="s">
        <v>52</v>
      </c>
      <c r="C6">
        <v>2</v>
      </c>
      <c r="D6">
        <v>159</v>
      </c>
      <c r="E6">
        <v>134</v>
      </c>
      <c r="F6" s="23">
        <v>0.54</v>
      </c>
    </row>
    <row r="7" spans="1:9" x14ac:dyDescent="0.45">
      <c r="A7" t="s">
        <v>6</v>
      </c>
      <c r="B7" t="s">
        <v>52</v>
      </c>
      <c r="C7">
        <v>3</v>
      </c>
      <c r="D7">
        <v>178</v>
      </c>
      <c r="E7">
        <v>142</v>
      </c>
      <c r="F7" s="23">
        <v>0.57999999999999996</v>
      </c>
      <c r="H7" t="str" cm="1">
        <f t="array" ref="H7:H12">TRANSPOSE(tblRegions[#Headers])</f>
        <v>Регионална група</v>
      </c>
      <c r="I7" s="27" t="str" cm="1">
        <f t="array" ref="I7:I12">TRANSPOSE(_xlfn.XLOOKUP(1,(tblRegions[Регион]=$I$1)*(tblRegions[Месец]=$I$2),tblRegions[],"Няма данни!"))</f>
        <v>Север</v>
      </c>
    </row>
    <row r="8" spans="1:9" x14ac:dyDescent="0.45">
      <c r="A8" t="s">
        <v>23</v>
      </c>
      <c r="B8" t="s">
        <v>53</v>
      </c>
      <c r="C8">
        <v>1</v>
      </c>
      <c r="D8">
        <v>190</v>
      </c>
      <c r="E8">
        <v>219</v>
      </c>
      <c r="F8" s="23">
        <v>0.62</v>
      </c>
      <c r="H8" t="str">
        <v>Регион</v>
      </c>
      <c r="I8" s="27" t="str">
        <v>Североизточен</v>
      </c>
    </row>
    <row r="9" spans="1:9" x14ac:dyDescent="0.45">
      <c r="A9" t="s">
        <v>23</v>
      </c>
      <c r="B9" t="s">
        <v>53</v>
      </c>
      <c r="C9">
        <v>2</v>
      </c>
      <c r="D9">
        <v>210</v>
      </c>
      <c r="E9">
        <v>242</v>
      </c>
      <c r="F9" s="23">
        <v>0.63</v>
      </c>
      <c r="H9" t="str">
        <v>Месец</v>
      </c>
      <c r="I9">
        <v>3</v>
      </c>
    </row>
    <row r="10" spans="1:9" x14ac:dyDescent="0.45">
      <c r="A10" t="s">
        <v>23</v>
      </c>
      <c r="B10" t="s">
        <v>53</v>
      </c>
      <c r="C10">
        <v>3</v>
      </c>
      <c r="D10">
        <v>169</v>
      </c>
      <c r="E10">
        <v>171</v>
      </c>
      <c r="F10" s="23">
        <v>0.61</v>
      </c>
      <c r="H10" t="str">
        <v>Продажби (хил.лв)</v>
      </c>
      <c r="I10">
        <v>160</v>
      </c>
    </row>
    <row r="11" spans="1:9" x14ac:dyDescent="0.45">
      <c r="A11" t="s">
        <v>23</v>
      </c>
      <c r="B11" t="s">
        <v>54</v>
      </c>
      <c r="C11">
        <v>1</v>
      </c>
      <c r="D11">
        <v>156</v>
      </c>
      <c r="E11">
        <v>181</v>
      </c>
      <c r="F11" s="23">
        <v>0.64</v>
      </c>
      <c r="H11" t="str">
        <v>Цел (хил.лв.)</v>
      </c>
      <c r="I11">
        <v>190</v>
      </c>
    </row>
    <row r="12" spans="1:9" x14ac:dyDescent="0.45">
      <c r="A12" t="s">
        <v>23</v>
      </c>
      <c r="B12" t="s">
        <v>54</v>
      </c>
      <c r="C12">
        <v>2</v>
      </c>
      <c r="D12">
        <v>188</v>
      </c>
      <c r="E12">
        <v>212</v>
      </c>
      <c r="F12" s="23">
        <v>0.53</v>
      </c>
      <c r="H12" t="str">
        <v>Процент на разходи</v>
      </c>
      <c r="I12">
        <v>0.56999999999999995</v>
      </c>
    </row>
    <row r="13" spans="1:9" x14ac:dyDescent="0.45">
      <c r="A13" t="s">
        <v>23</v>
      </c>
      <c r="B13" t="s">
        <v>54</v>
      </c>
      <c r="C13">
        <v>3</v>
      </c>
      <c r="D13">
        <v>275</v>
      </c>
      <c r="E13">
        <v>223</v>
      </c>
      <c r="F13" s="23">
        <v>0.56999999999999995</v>
      </c>
    </row>
    <row r="19" spans="14:16" x14ac:dyDescent="0.45">
      <c r="N19" t="b" cm="1">
        <f t="array" ref="N19:N30">tblRegions[Регион]=I1</f>
        <v>1</v>
      </c>
      <c r="O19" t="b" cm="1">
        <f t="array" ref="O19:O30">tblRegions[Месец]=I2</f>
        <v>0</v>
      </c>
      <c r="P19" cm="1">
        <f t="array" ref="P19:P30">_xlfn.ANCHORARRAY(N19)*_xlfn.ANCHORARRAY(O19)</f>
        <v>0</v>
      </c>
    </row>
    <row r="20" spans="14:16" x14ac:dyDescent="0.45">
      <c r="N20" t="b">
        <v>1</v>
      </c>
      <c r="O20" t="b">
        <v>0</v>
      </c>
      <c r="P20">
        <v>0</v>
      </c>
    </row>
    <row r="21" spans="14:16" x14ac:dyDescent="0.45">
      <c r="N21" t="b">
        <v>1</v>
      </c>
      <c r="O21" t="b">
        <v>1</v>
      </c>
      <c r="P21">
        <v>1</v>
      </c>
    </row>
    <row r="22" spans="14:16" x14ac:dyDescent="0.45">
      <c r="N22" t="b">
        <v>0</v>
      </c>
      <c r="O22" t="b">
        <v>0</v>
      </c>
      <c r="P22">
        <v>0</v>
      </c>
    </row>
    <row r="23" spans="14:16" x14ac:dyDescent="0.45">
      <c r="N23" t="b">
        <v>0</v>
      </c>
      <c r="O23" t="b">
        <v>0</v>
      </c>
      <c r="P23">
        <v>0</v>
      </c>
    </row>
    <row r="24" spans="14:16" x14ac:dyDescent="0.45">
      <c r="N24" t="b">
        <v>0</v>
      </c>
      <c r="O24" t="b">
        <v>1</v>
      </c>
      <c r="P24">
        <v>0</v>
      </c>
    </row>
    <row r="25" spans="14:16" x14ac:dyDescent="0.45">
      <c r="N25" t="b">
        <v>0</v>
      </c>
      <c r="O25" t="b">
        <v>0</v>
      </c>
      <c r="P25">
        <v>0</v>
      </c>
    </row>
    <row r="26" spans="14:16" x14ac:dyDescent="0.45">
      <c r="N26" t="b">
        <v>0</v>
      </c>
      <c r="O26" t="b">
        <v>0</v>
      </c>
      <c r="P26">
        <v>0</v>
      </c>
    </row>
    <row r="27" spans="14:16" x14ac:dyDescent="0.45">
      <c r="N27" t="b">
        <v>0</v>
      </c>
      <c r="O27" t="b">
        <v>1</v>
      </c>
      <c r="P27">
        <v>0</v>
      </c>
    </row>
    <row r="28" spans="14:16" x14ac:dyDescent="0.45">
      <c r="N28" t="b">
        <v>0</v>
      </c>
      <c r="O28" t="b">
        <v>0</v>
      </c>
      <c r="P28">
        <v>0</v>
      </c>
    </row>
    <row r="29" spans="14:16" x14ac:dyDescent="0.45">
      <c r="N29" t="b">
        <v>0</v>
      </c>
      <c r="O29" t="b">
        <v>0</v>
      </c>
      <c r="P29">
        <v>0</v>
      </c>
    </row>
    <row r="30" spans="14:16" x14ac:dyDescent="0.45">
      <c r="N30" t="b">
        <v>0</v>
      </c>
      <c r="O30" t="b">
        <v>1</v>
      </c>
      <c r="P3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D78D-52BE-4BF7-A3A2-08440ACB09C7}">
  <dimension ref="A1:R47"/>
  <sheetViews>
    <sheetView topLeftCell="B1" zoomScale="80" zoomScaleNormal="80" workbookViewId="0">
      <selection activeCell="P16" sqref="P16"/>
    </sheetView>
  </sheetViews>
  <sheetFormatPr defaultRowHeight="14.25" x14ac:dyDescent="0.45"/>
  <cols>
    <col min="1" max="1" width="29.73046875" bestFit="1" customWidth="1"/>
    <col min="2" max="2" width="15.265625" customWidth="1"/>
    <col min="3" max="3" width="19.265625" bestFit="1" customWidth="1"/>
    <col min="10" max="10" width="17.73046875" customWidth="1"/>
    <col min="11" max="11" width="18.1328125" customWidth="1"/>
    <col min="12" max="12" width="12.33203125" customWidth="1"/>
    <col min="13" max="13" width="13.59765625" bestFit="1" customWidth="1"/>
    <col min="14" max="14" width="18.73046875" customWidth="1"/>
    <col min="15" max="15" width="10.59765625" customWidth="1"/>
    <col min="16" max="16" width="11.3984375" customWidth="1"/>
    <col min="17" max="17" width="24.73046875" customWidth="1"/>
    <col min="18" max="18" width="13.3984375" customWidth="1"/>
  </cols>
  <sheetData>
    <row r="1" spans="1:18" x14ac:dyDescent="0.45">
      <c r="A1" s="1" t="s">
        <v>2</v>
      </c>
      <c r="B1" s="1" t="s">
        <v>0</v>
      </c>
      <c r="C1" s="1" t="s">
        <v>1</v>
      </c>
      <c r="D1" s="1"/>
      <c r="J1" t="s">
        <v>3</v>
      </c>
    </row>
    <row r="2" spans="1:18" x14ac:dyDescent="0.45">
      <c r="A2" t="s">
        <v>6</v>
      </c>
      <c r="B2" t="s">
        <v>4</v>
      </c>
      <c r="C2" t="s">
        <v>5</v>
      </c>
    </row>
    <row r="3" spans="1:18" x14ac:dyDescent="0.45">
      <c r="A3" t="s">
        <v>9</v>
      </c>
      <c r="B3" t="s">
        <v>7</v>
      </c>
      <c r="C3" t="s">
        <v>8</v>
      </c>
      <c r="J3" s="1" t="s">
        <v>0</v>
      </c>
      <c r="K3" s="1" t="s">
        <v>1</v>
      </c>
      <c r="L3" s="1" t="s">
        <v>2</v>
      </c>
      <c r="M3" s="1" t="s">
        <v>10</v>
      </c>
      <c r="N3" s="1" t="s">
        <v>11</v>
      </c>
      <c r="O3" s="3" t="s">
        <v>12</v>
      </c>
      <c r="P3" s="3" t="s">
        <v>13</v>
      </c>
      <c r="Q3" s="3" t="s">
        <v>14</v>
      </c>
      <c r="R3" s="3" t="s">
        <v>15</v>
      </c>
    </row>
    <row r="4" spans="1:18" x14ac:dyDescent="0.45">
      <c r="A4" t="s">
        <v>18</v>
      </c>
      <c r="B4" t="s">
        <v>16</v>
      </c>
      <c r="C4" t="s">
        <v>17</v>
      </c>
      <c r="J4" t="s">
        <v>4</v>
      </c>
      <c r="K4" t="str">
        <f>_xlfn.XLOOKUP(tblSalesReport[[#This Row],[Код на продавач]],tblSalespersons[Код на продавач],tblSalespersons[Име на продавач],"Невалиден код!")</f>
        <v>Иван Иванов</v>
      </c>
      <c r="L4" t="str">
        <f>_xlfn.XLOOKUP(tblSalesReport[[#This Row],[Код на продавач]],tblSalespersons[Код на продавач],tblSalespersons[Регион],"Невалиден код!")</f>
        <v>Север</v>
      </c>
      <c r="M4" t="s">
        <v>19</v>
      </c>
      <c r="N4" t="s">
        <v>20</v>
      </c>
      <c r="O4">
        <v>84400</v>
      </c>
      <c r="P4" cm="1">
        <f t="array" ref="P4">_xlfn.XLOOKUP(1,(tblTargets[Продуктова група]=tblSalesReport[[#This Row],[Продуктова група]])*(tblTargets[Тримесечие]=tblSalesReport[[#This Row],[Тримесечие]]),tblTargets[Цел],"Няма данни!")</f>
        <v>100000</v>
      </c>
      <c r="Q4" s="4">
        <f>tblSalesReport[[#This Row],[Приходи]]/tblSalesReport[[#This Row],[Цел]]</f>
        <v>0.84399999999999997</v>
      </c>
      <c r="R4">
        <f>_xlfn.XLOOKUP(tblSalesReport[[#This Row],[Изпълнение на целта (%)]],$B$26:$F$26,$B$27:$F$27,$G$27,1)</f>
        <v>0</v>
      </c>
    </row>
    <row r="5" spans="1:18" x14ac:dyDescent="0.45">
      <c r="A5" t="s">
        <v>23</v>
      </c>
      <c r="B5" t="s">
        <v>21</v>
      </c>
      <c r="C5" t="s">
        <v>22</v>
      </c>
      <c r="J5" t="s">
        <v>7</v>
      </c>
      <c r="K5" t="str">
        <f>_xlfn.XLOOKUP(tblSalesReport[[#This Row],[Код на продавач]],tblSalespersons[Код на продавач],tblSalespersons[Име на продавач],"Невалиден код!")</f>
        <v>Петя Петрова</v>
      </c>
      <c r="L5" t="str">
        <f>_xlfn.XLOOKUP(tblSalesReport[[#This Row],[Код на продавач]],tblSalespersons[Код на продавач],tblSalespersons[Регион],"Невалиден код!")</f>
        <v>Изток</v>
      </c>
      <c r="M5" t="s">
        <v>19</v>
      </c>
      <c r="N5" t="s">
        <v>20</v>
      </c>
      <c r="O5">
        <v>116700</v>
      </c>
      <c r="P5" cm="1">
        <f t="array" ref="P5">_xlfn.XLOOKUP(1,(tblTargets[Продуктова група]=tblSalesReport[[#This Row],[Продуктова група]])*(tblTargets[Тримесечие]=tblSalesReport[[#This Row],[Тримесечие]]),tblTargets[Цел],"Няма данни!")</f>
        <v>100000</v>
      </c>
      <c r="Q5" s="4">
        <f>tblSalesReport[[#This Row],[Приходи]]/tblSalesReport[[#This Row],[Цел]]</f>
        <v>1.167</v>
      </c>
      <c r="R5">
        <f>_xlfn.XLOOKUP(tblSalesReport[[#This Row],[Изпълнение на целта (%)]],$B$26:$F$26,$B$27:$F$27,$G$27,1)</f>
        <v>2000</v>
      </c>
    </row>
    <row r="6" spans="1:18" x14ac:dyDescent="0.45">
      <c r="J6" t="s">
        <v>16</v>
      </c>
      <c r="K6" t="str">
        <f>_xlfn.XLOOKUP(tblSalesReport[[#This Row],[Код на продавач]],tblSalespersons[Код на продавач],tblSalespersons[Име на продавач],"Невалиден код!")</f>
        <v>Георги Георгиев</v>
      </c>
      <c r="L6" t="str">
        <f>_xlfn.XLOOKUP(tblSalesReport[[#This Row],[Код на продавач]],tblSalespersons[Код на продавач],tblSalespersons[Регион],"Невалиден код!")</f>
        <v>Запад</v>
      </c>
      <c r="M6" t="s">
        <v>19</v>
      </c>
      <c r="N6" t="s">
        <v>20</v>
      </c>
      <c r="O6">
        <v>87500</v>
      </c>
      <c r="P6" cm="1">
        <f t="array" ref="P6">_xlfn.XLOOKUP(1,(tblTargets[Продуктова група]=tblSalesReport[[#This Row],[Продуктова група]])*(tblTargets[Тримесечие]=tblSalesReport[[#This Row],[Тримесечие]]),tblTargets[Цел],"Няма данни!")</f>
        <v>100000</v>
      </c>
      <c r="Q6" s="4">
        <f>tblSalesReport[[#This Row],[Приходи]]/tblSalesReport[[#This Row],[Цел]]</f>
        <v>0.875</v>
      </c>
      <c r="R6">
        <f>_xlfn.XLOOKUP(tblSalesReport[[#This Row],[Изпълнение на целта (%)]],$B$26:$F$26,$B$27:$F$27,$G$27,1)</f>
        <v>0</v>
      </c>
    </row>
    <row r="7" spans="1:18" x14ac:dyDescent="0.45">
      <c r="J7" t="s">
        <v>21</v>
      </c>
      <c r="K7" t="str">
        <f>_xlfn.XLOOKUP(tblSalesReport[[#This Row],[Код на продавач]],tblSalespersons[Код на продавач],tblSalespersons[Име на продавач],"Невалиден код!")</f>
        <v>Мария Маринова</v>
      </c>
      <c r="L7" t="str">
        <f>_xlfn.XLOOKUP(tblSalesReport[[#This Row],[Код на продавач]],tblSalespersons[Код на продавач],tblSalespersons[Регион],"Невалиден код!")</f>
        <v>Юг</v>
      </c>
      <c r="M7" t="s">
        <v>19</v>
      </c>
      <c r="N7" t="s">
        <v>20</v>
      </c>
      <c r="O7">
        <v>95800</v>
      </c>
      <c r="P7" cm="1">
        <f t="array" ref="P7">_xlfn.XLOOKUP(1,(tblTargets[Продуктова група]=tblSalesReport[[#This Row],[Продуктова група]])*(tblTargets[Тримесечие]=tblSalesReport[[#This Row],[Тримесечие]]),tblTargets[Цел],"Няма данни!")</f>
        <v>100000</v>
      </c>
      <c r="Q7" s="4">
        <f>tblSalesReport[[#This Row],[Приходи]]/tblSalesReport[[#This Row],[Цел]]</f>
        <v>0.95799999999999996</v>
      </c>
      <c r="R7">
        <f>_xlfn.XLOOKUP(tblSalesReport[[#This Row],[Изпълнение на целта (%)]],$B$26:$F$26,$B$27:$F$27,$G$27,1)</f>
        <v>0</v>
      </c>
    </row>
    <row r="8" spans="1:18" x14ac:dyDescent="0.45">
      <c r="A8" t="s">
        <v>24</v>
      </c>
      <c r="J8" t="s">
        <v>4</v>
      </c>
      <c r="K8" t="str">
        <f>_xlfn.XLOOKUP(tblSalesReport[[#This Row],[Код на продавач]],tblSalespersons[Код на продавач],tblSalespersons[Име на продавач],"Невалиден код!")</f>
        <v>Иван Иванов</v>
      </c>
      <c r="L8" t="str">
        <f>_xlfn.XLOOKUP(tblSalesReport[[#This Row],[Код на продавач]],tblSalespersons[Код на продавач],tblSalespersons[Регион],"Невалиден код!")</f>
        <v>Север</v>
      </c>
      <c r="M8" t="s">
        <v>19</v>
      </c>
      <c r="N8" t="s">
        <v>25</v>
      </c>
      <c r="O8">
        <v>39150</v>
      </c>
      <c r="P8" cm="1">
        <f t="array" ref="P8">_xlfn.XLOOKUP(1,(tblTargets[Продуктова група]=tblSalesReport[[#This Row],[Продуктова група]])*(tblTargets[Тримесечие]=tblSalesReport[[#This Row],[Тримесечие]]),tblTargets[Цел],"Няма данни!")</f>
        <v>30000</v>
      </c>
      <c r="Q8" s="4">
        <f>tblSalesReport[[#This Row],[Приходи]]/tblSalesReport[[#This Row],[Цел]]</f>
        <v>1.3049999999999999</v>
      </c>
      <c r="R8">
        <f>_xlfn.XLOOKUP(tblSalesReport[[#This Row],[Изпълнение на целта (%)]],$B$26:$F$26,$B$27:$F$27,$G$27,1)</f>
        <v>3000</v>
      </c>
    </row>
    <row r="9" spans="1:18" x14ac:dyDescent="0.45">
      <c r="J9" t="s">
        <v>7</v>
      </c>
      <c r="K9" t="str">
        <f>_xlfn.XLOOKUP(tblSalesReport[[#This Row],[Код на продавач]],tblSalespersons[Код на продавач],tblSalespersons[Име на продавач],"Невалиден код!")</f>
        <v>Петя Петрова</v>
      </c>
      <c r="L9" t="str">
        <f>_xlfn.XLOOKUP(tblSalesReport[[#This Row],[Код на продавач]],tblSalespersons[Код на продавач],tblSalespersons[Регион],"Невалиден код!")</f>
        <v>Изток</v>
      </c>
      <c r="M9" t="s">
        <v>19</v>
      </c>
      <c r="N9" t="s">
        <v>25</v>
      </c>
      <c r="O9">
        <v>32040</v>
      </c>
      <c r="P9" cm="1">
        <f t="array" ref="P9">_xlfn.XLOOKUP(1,(tblTargets[Продуктова група]=tblSalesReport[[#This Row],[Продуктова група]])*(tblTargets[Тримесечие]=tblSalesReport[[#This Row],[Тримесечие]]),tblTargets[Цел],"Няма данни!")</f>
        <v>30000</v>
      </c>
      <c r="Q9" s="4">
        <f>tblSalesReport[[#This Row],[Приходи]]/tblSalesReport[[#This Row],[Цел]]</f>
        <v>1.0680000000000001</v>
      </c>
      <c r="R9">
        <f>_xlfn.XLOOKUP(tblSalesReport[[#This Row],[Изпълнение на целта (%)]],$B$26:$F$26,$B$27:$F$27,$G$27,1)</f>
        <v>1500</v>
      </c>
    </row>
    <row r="10" spans="1:18" x14ac:dyDescent="0.45">
      <c r="A10" s="1" t="s">
        <v>11</v>
      </c>
      <c r="B10" s="1" t="s">
        <v>10</v>
      </c>
      <c r="C10" s="1" t="s">
        <v>13</v>
      </c>
      <c r="J10" t="s">
        <v>16</v>
      </c>
      <c r="K10" t="str">
        <f>_xlfn.XLOOKUP(tblSalesReport[[#This Row],[Код на продавач]],tblSalespersons[Код на продавач],tblSalespersons[Име на продавач],"Невалиден код!")</f>
        <v>Георги Георгиев</v>
      </c>
      <c r="L10" t="str">
        <f>_xlfn.XLOOKUP(tblSalesReport[[#This Row],[Код на продавач]],tblSalespersons[Код на продавач],tblSalespersons[Регион],"Невалиден код!")</f>
        <v>Запад</v>
      </c>
      <c r="M10" t="s">
        <v>19</v>
      </c>
      <c r="N10" t="s">
        <v>25</v>
      </c>
      <c r="O10">
        <v>35190</v>
      </c>
      <c r="P10" cm="1">
        <f t="array" ref="P10">_xlfn.XLOOKUP(1,(tblTargets[Продуктова група]=tblSalesReport[[#This Row],[Продуктова група]])*(tblTargets[Тримесечие]=tblSalesReport[[#This Row],[Тримесечие]]),tblTargets[Цел],"Няма данни!")</f>
        <v>30000</v>
      </c>
      <c r="Q10" s="4">
        <f>tblSalesReport[[#This Row],[Приходи]]/tblSalesReport[[#This Row],[Цел]]</f>
        <v>1.173</v>
      </c>
      <c r="R10">
        <f>_xlfn.XLOOKUP(tblSalesReport[[#This Row],[Изпълнение на целта (%)]],$B$26:$F$26,$B$27:$F$27,$G$27,1)</f>
        <v>2000</v>
      </c>
    </row>
    <row r="11" spans="1:18" x14ac:dyDescent="0.45">
      <c r="A11" t="s">
        <v>20</v>
      </c>
      <c r="B11" t="s">
        <v>19</v>
      </c>
      <c r="C11">
        <v>100000</v>
      </c>
      <c r="J11" t="s">
        <v>21</v>
      </c>
      <c r="K11" t="str">
        <f>_xlfn.XLOOKUP(tblSalesReport[[#This Row],[Код на продавач]],tblSalespersons[Код на продавач],tblSalespersons[Име на продавач],"Невалиден код!")</f>
        <v>Мария Маринова</v>
      </c>
      <c r="L11" t="str">
        <f>_xlfn.XLOOKUP(tblSalesReport[[#This Row],[Код на продавач]],tblSalespersons[Код на продавач],tblSalespersons[Регион],"Невалиден код!")</f>
        <v>Юг</v>
      </c>
      <c r="M11" t="s">
        <v>19</v>
      </c>
      <c r="N11" t="s">
        <v>25</v>
      </c>
      <c r="O11">
        <v>26760</v>
      </c>
      <c r="P11" cm="1">
        <f t="array" ref="P11">_xlfn.XLOOKUP(1,(tblTargets[Продуктова група]=tblSalesReport[[#This Row],[Продуктова група]])*(tblTargets[Тримесечие]=tblSalesReport[[#This Row],[Тримесечие]]),tblTargets[Цел],"Няма данни!")</f>
        <v>30000</v>
      </c>
      <c r="Q11" s="4">
        <f>tblSalesReport[[#This Row],[Приходи]]/tblSalesReport[[#This Row],[Цел]]</f>
        <v>0.89200000000000002</v>
      </c>
      <c r="R11">
        <f>_xlfn.XLOOKUP(tblSalesReport[[#This Row],[Изпълнение на целта (%)]],$B$26:$F$26,$B$27:$F$27,$G$27,1)</f>
        <v>0</v>
      </c>
    </row>
    <row r="12" spans="1:18" x14ac:dyDescent="0.45">
      <c r="A12" t="s">
        <v>25</v>
      </c>
      <c r="B12" t="s">
        <v>19</v>
      </c>
      <c r="C12">
        <v>30000</v>
      </c>
      <c r="J12" t="s">
        <v>4</v>
      </c>
      <c r="K12" t="str">
        <f>_xlfn.XLOOKUP(tblSalesReport[[#This Row],[Код на продавач]],tblSalespersons[Код на продавач],tblSalespersons[Име на продавач],"Невалиден код!")</f>
        <v>Иван Иванов</v>
      </c>
      <c r="L12" t="str">
        <f>_xlfn.XLOOKUP(tblSalesReport[[#This Row],[Код на продавач]],tblSalespersons[Код на продавач],tblSalespersons[Регион],"Невалиден код!")</f>
        <v>Север</v>
      </c>
      <c r="M12" t="s">
        <v>19</v>
      </c>
      <c r="N12" t="s">
        <v>26</v>
      </c>
      <c r="O12">
        <v>18420</v>
      </c>
      <c r="P12" cm="1">
        <f t="array" ref="P12">_xlfn.XLOOKUP(1,(tblTargets[Продуктова група]=tblSalesReport[[#This Row],[Продуктова група]])*(tblTargets[Тримесечие]=tblSalesReport[[#This Row],[Тримесечие]]),tblTargets[Цел],"Няма данни!")</f>
        <v>20000</v>
      </c>
      <c r="Q12" s="4">
        <f>tblSalesReport[[#This Row],[Приходи]]/tblSalesReport[[#This Row],[Цел]]</f>
        <v>0.92100000000000004</v>
      </c>
      <c r="R12">
        <f>_xlfn.XLOOKUP(tblSalesReport[[#This Row],[Изпълнение на целта (%)]],$B$26:$F$26,$B$27:$F$27,$G$27,1)</f>
        <v>0</v>
      </c>
    </row>
    <row r="13" spans="1:18" x14ac:dyDescent="0.45">
      <c r="A13" t="s">
        <v>26</v>
      </c>
      <c r="B13" t="s">
        <v>19</v>
      </c>
      <c r="C13">
        <v>20000</v>
      </c>
      <c r="J13" t="s">
        <v>7</v>
      </c>
      <c r="K13" t="str">
        <f>_xlfn.XLOOKUP(tblSalesReport[[#This Row],[Код на продавач]],tblSalespersons[Код на продавач],tblSalespersons[Име на продавач],"Невалиден код!")</f>
        <v>Петя Петрова</v>
      </c>
      <c r="L13" t="str">
        <f>_xlfn.XLOOKUP(tblSalesReport[[#This Row],[Код на продавач]],tblSalespersons[Код на продавач],tblSalespersons[Регион],"Невалиден код!")</f>
        <v>Изток</v>
      </c>
      <c r="M13" t="s">
        <v>19</v>
      </c>
      <c r="N13" t="s">
        <v>26</v>
      </c>
      <c r="O13">
        <v>20720</v>
      </c>
      <c r="P13" cm="1">
        <f t="array" ref="P13">_xlfn.XLOOKUP(1,(tblTargets[Продуктова група]=tblSalesReport[[#This Row],[Продуктова група]])*(tblTargets[Тримесечие]=tblSalesReport[[#This Row],[Тримесечие]]),tblTargets[Цел],"Няма данни!")</f>
        <v>20000</v>
      </c>
      <c r="Q13" s="4">
        <f>tblSalesReport[[#This Row],[Приходи]]/tblSalesReport[[#This Row],[Цел]]</f>
        <v>1.036</v>
      </c>
      <c r="R13">
        <f>_xlfn.XLOOKUP(tblSalesReport[[#This Row],[Изпълнение на целта (%)]],$B$26:$F$26,$B$27:$F$27,$G$27,1)</f>
        <v>1000</v>
      </c>
    </row>
    <row r="14" spans="1:18" x14ac:dyDescent="0.45">
      <c r="A14" t="s">
        <v>20</v>
      </c>
      <c r="B14" t="s">
        <v>27</v>
      </c>
      <c r="C14">
        <v>120000</v>
      </c>
      <c r="J14" t="s">
        <v>16</v>
      </c>
      <c r="K14" t="str">
        <f>_xlfn.XLOOKUP(tblSalesReport[[#This Row],[Код на продавач]],tblSalespersons[Код на продавач],tblSalespersons[Име на продавач],"Невалиден код!")</f>
        <v>Георги Георгиев</v>
      </c>
      <c r="L14" t="str">
        <f>_xlfn.XLOOKUP(tblSalesReport[[#This Row],[Код на продавач]],tblSalespersons[Код на продавач],tblSalespersons[Регион],"Невалиден код!")</f>
        <v>Запад</v>
      </c>
      <c r="M14" t="s">
        <v>19</v>
      </c>
      <c r="N14" t="s">
        <v>26</v>
      </c>
      <c r="O14">
        <v>21840</v>
      </c>
      <c r="P14" cm="1">
        <f t="array" ref="P14">_xlfn.XLOOKUP(1,(tblTargets[Продуктова група]=tblSalesReport[[#This Row],[Продуктова група]])*(tblTargets[Тримесечие]=tblSalesReport[[#This Row],[Тримесечие]]),tblTargets[Цел],"Няма данни!")</f>
        <v>20000</v>
      </c>
      <c r="Q14" s="4">
        <f>tblSalesReport[[#This Row],[Приходи]]/tblSalesReport[[#This Row],[Цел]]</f>
        <v>1.0920000000000001</v>
      </c>
      <c r="R14">
        <f>_xlfn.XLOOKUP(tblSalesReport[[#This Row],[Изпълнение на целта (%)]],$B$26:$F$26,$B$27:$F$27,$G$27,1)</f>
        <v>1500</v>
      </c>
    </row>
    <row r="15" spans="1:18" x14ac:dyDescent="0.45">
      <c r="A15" t="s">
        <v>25</v>
      </c>
      <c r="B15" t="s">
        <v>27</v>
      </c>
      <c r="C15">
        <v>35000</v>
      </c>
      <c r="J15" t="s">
        <v>21</v>
      </c>
      <c r="K15" t="str">
        <f>_xlfn.XLOOKUP(tblSalesReport[[#This Row],[Код на продавач]],tblSalespersons[Код на продавач],tblSalespersons[Име на продавач],"Невалиден код!")</f>
        <v>Мария Маринова</v>
      </c>
      <c r="L15" t="str">
        <f>_xlfn.XLOOKUP(tblSalesReport[[#This Row],[Код на продавач]],tblSalespersons[Код на продавач],tblSalespersons[Регион],"Невалиден код!")</f>
        <v>Юг</v>
      </c>
      <c r="M15" t="s">
        <v>19</v>
      </c>
      <c r="N15" t="s">
        <v>26</v>
      </c>
      <c r="O15">
        <v>25480</v>
      </c>
      <c r="P15" cm="1">
        <f t="array" ref="P15">_xlfn.XLOOKUP(1,(tblTargets[Продуктова група]=tblSalesReport[[#This Row],[Продуктова група]])*(tblTargets[Тримесечие]=tblSalesReport[[#This Row],[Тримесечие]]),tblTargets[Цел],"Няма данни!")</f>
        <v>20000</v>
      </c>
      <c r="Q15" s="4">
        <f>tblSalesReport[[#This Row],[Приходи]]/tblSalesReport[[#This Row],[Цел]]</f>
        <v>1.274</v>
      </c>
      <c r="R15">
        <f>_xlfn.XLOOKUP(tblSalesReport[[#This Row],[Изпълнение на целта (%)]],$B$26:$F$26,$B$27:$F$27,$G$27,1)</f>
        <v>2500</v>
      </c>
    </row>
    <row r="16" spans="1:18" x14ac:dyDescent="0.45">
      <c r="A16" t="s">
        <v>26</v>
      </c>
      <c r="B16" t="s">
        <v>27</v>
      </c>
      <c r="C16">
        <v>25000</v>
      </c>
      <c r="J16" t="s">
        <v>4</v>
      </c>
      <c r="K16" t="str">
        <f>_xlfn.XLOOKUP(tblSalesReport[[#This Row],[Код на продавач]],tblSalespersons[Код на продавач],tblSalespersons[Име на продавач],"Невалиден код!")</f>
        <v>Иван Иванов</v>
      </c>
      <c r="L16" t="str">
        <f>_xlfn.XLOOKUP(tblSalesReport[[#This Row],[Код на продавач]],tblSalespersons[Код на продавач],tblSalespersons[Регион],"Невалиден код!")</f>
        <v>Север</v>
      </c>
      <c r="M16" t="s">
        <v>27</v>
      </c>
      <c r="N16" t="s">
        <v>20</v>
      </c>
      <c r="O16">
        <v>112440</v>
      </c>
      <c r="P16" cm="1">
        <f t="array" ref="P16">_xlfn.XLOOKUP(1,(tblTargets[Продуктова група]=tblSalesReport[[#This Row],[Продуктова група]])*(tblTargets[Тримесечие]=tblSalesReport[[#This Row],[Тримесечие]]),tblTargets[Цел],"Няма данни!")</f>
        <v>120000</v>
      </c>
      <c r="Q16" s="4">
        <f>tblSalesReport[[#This Row],[Приходи]]/tblSalesReport[[#This Row],[Цел]]</f>
        <v>0.93700000000000006</v>
      </c>
      <c r="R16">
        <f>_xlfn.XLOOKUP(tblSalesReport[[#This Row],[Изпълнение на целта (%)]],$B$26:$F$26,$B$27:$F$27,$G$27,1)</f>
        <v>0</v>
      </c>
    </row>
    <row r="17" spans="1:18" x14ac:dyDescent="0.45">
      <c r="A17" t="s">
        <v>20</v>
      </c>
      <c r="B17" t="s">
        <v>28</v>
      </c>
      <c r="C17">
        <v>105000</v>
      </c>
      <c r="J17" t="s">
        <v>7</v>
      </c>
      <c r="K17" t="str">
        <f>_xlfn.XLOOKUP(tblSalesReport[[#This Row],[Код на продавач]],tblSalespersons[Код на продавач],tblSalespersons[Име на продавач],"Невалиден код!")</f>
        <v>Петя Петрова</v>
      </c>
      <c r="L17" t="str">
        <f>_xlfn.XLOOKUP(tblSalesReport[[#This Row],[Код на продавач]],tblSalespersons[Код на продавач],tblSalespersons[Регион],"Невалиден код!")</f>
        <v>Изток</v>
      </c>
      <c r="M17" t="s">
        <v>27</v>
      </c>
      <c r="N17" t="s">
        <v>20</v>
      </c>
      <c r="O17">
        <v>139800</v>
      </c>
      <c r="P17" cm="1">
        <f t="array" ref="P17">_xlfn.XLOOKUP(1,(tblTargets[Продуктова група]=tblSalesReport[[#This Row],[Продуктова група]])*(tblTargets[Тримесечие]=tblSalesReport[[#This Row],[Тримесечие]]),tblTargets[Цел],"Няма данни!")</f>
        <v>120000</v>
      </c>
      <c r="Q17" s="4">
        <f>tblSalesReport[[#This Row],[Приходи]]/tblSalesReport[[#This Row],[Цел]]</f>
        <v>1.165</v>
      </c>
      <c r="R17">
        <f>_xlfn.XLOOKUP(tblSalesReport[[#This Row],[Изпълнение на целта (%)]],$B$26:$F$26,$B$27:$F$27,$G$27,1)</f>
        <v>2000</v>
      </c>
    </row>
    <row r="18" spans="1:18" x14ac:dyDescent="0.45">
      <c r="A18" t="s">
        <v>25</v>
      </c>
      <c r="B18" t="s">
        <v>28</v>
      </c>
      <c r="C18">
        <v>32000</v>
      </c>
      <c r="J18" t="s">
        <v>16</v>
      </c>
      <c r="K18" t="str">
        <f>_xlfn.XLOOKUP(tblSalesReport[[#This Row],[Код на продавач]],tblSalespersons[Код на продавач],tblSalespersons[Име на продавач],"Невалиден код!")</f>
        <v>Георги Георгиев</v>
      </c>
      <c r="L18" t="str">
        <f>_xlfn.XLOOKUP(tblSalesReport[[#This Row],[Код на продавач]],tblSalespersons[Код на продавач],tblSalespersons[Регион],"Невалиден код!")</f>
        <v>Запад</v>
      </c>
      <c r="M18" t="s">
        <v>27</v>
      </c>
      <c r="N18" t="s">
        <v>20</v>
      </c>
      <c r="O18">
        <v>147000</v>
      </c>
      <c r="P18" cm="1">
        <f t="array" ref="P18">_xlfn.XLOOKUP(1,(tblTargets[Продуктова група]=tblSalesReport[[#This Row],[Продуктова група]])*(tblTargets[Тримесечие]=tblSalesReport[[#This Row],[Тримесечие]]),tblTargets[Цел],"Няма данни!")</f>
        <v>120000</v>
      </c>
      <c r="Q18" s="4">
        <f>tblSalesReport[[#This Row],[Приходи]]/tblSalesReport[[#This Row],[Цел]]</f>
        <v>1.2250000000000001</v>
      </c>
      <c r="R18">
        <f>_xlfn.XLOOKUP(tblSalesReport[[#This Row],[Изпълнение на целта (%)]],$B$26:$F$26,$B$27:$F$27,$G$27,1)</f>
        <v>2000</v>
      </c>
    </row>
    <row r="19" spans="1:18" x14ac:dyDescent="0.45">
      <c r="A19" t="s">
        <v>26</v>
      </c>
      <c r="B19" t="s">
        <v>28</v>
      </c>
      <c r="C19">
        <v>22000</v>
      </c>
      <c r="J19" t="s">
        <v>21</v>
      </c>
      <c r="K19" t="str">
        <f>_xlfn.XLOOKUP(tblSalesReport[[#This Row],[Код на продавач]],tblSalespersons[Код на продавач],tblSalespersons[Име на продавач],"Невалиден код!")</f>
        <v>Мария Маринова</v>
      </c>
      <c r="L19" t="str">
        <f>_xlfn.XLOOKUP(tblSalesReport[[#This Row],[Код на продавач]],tblSalespersons[Код на продавач],tblSalespersons[Регион],"Невалиден код!")</f>
        <v>Юг</v>
      </c>
      <c r="M19" t="s">
        <v>27</v>
      </c>
      <c r="N19" t="s">
        <v>20</v>
      </c>
      <c r="O19">
        <v>94560</v>
      </c>
      <c r="P19" cm="1">
        <f t="array" ref="P19">_xlfn.XLOOKUP(1,(tblTargets[Продуктова група]=tblSalesReport[[#This Row],[Продуктова група]])*(tblTargets[Тримесечие]=tblSalesReport[[#This Row],[Тримесечие]]),tblTargets[Цел],"Няма данни!")</f>
        <v>120000</v>
      </c>
      <c r="Q19" s="4">
        <f>tblSalesReport[[#This Row],[Приходи]]/tblSalesReport[[#This Row],[Цел]]</f>
        <v>0.78800000000000003</v>
      </c>
      <c r="R19">
        <f>_xlfn.XLOOKUP(tblSalesReport[[#This Row],[Изпълнение на целта (%)]],$B$26:$F$26,$B$27:$F$27,$G$27,1)</f>
        <v>0</v>
      </c>
    </row>
    <row r="20" spans="1:18" x14ac:dyDescent="0.45">
      <c r="A20" t="s">
        <v>20</v>
      </c>
      <c r="B20" t="s">
        <v>29</v>
      </c>
      <c r="C20">
        <v>110000</v>
      </c>
      <c r="J20" t="s">
        <v>4</v>
      </c>
      <c r="K20" t="str">
        <f>_xlfn.XLOOKUP(tblSalesReport[[#This Row],[Код на продавач]],tblSalespersons[Код на продавач],tblSalespersons[Име на продавач],"Невалиден код!")</f>
        <v>Иван Иванов</v>
      </c>
      <c r="L20" t="str">
        <f>_xlfn.XLOOKUP(tblSalesReport[[#This Row],[Код на продавач]],tblSalespersons[Код на продавач],tblSalespersons[Регион],"Невалиден код!")</f>
        <v>Север</v>
      </c>
      <c r="M20" t="s">
        <v>27</v>
      </c>
      <c r="N20" t="s">
        <v>25</v>
      </c>
      <c r="O20">
        <v>42910</v>
      </c>
      <c r="P20" cm="1">
        <f t="array" ref="P20">_xlfn.XLOOKUP(1,(tblTargets[Продуктова група]=tblSalesReport[[#This Row],[Продуктова група]])*(tblTargets[Тримесечие]=tblSalesReport[[#This Row],[Тримесечие]]),tblTargets[Цел],"Няма данни!")</f>
        <v>35000</v>
      </c>
      <c r="Q20" s="4">
        <f>tblSalesReport[[#This Row],[Приходи]]/tblSalesReport[[#This Row],[Цел]]</f>
        <v>1.226</v>
      </c>
      <c r="R20">
        <f>_xlfn.XLOOKUP(tblSalesReport[[#This Row],[Изпълнение на целта (%)]],$B$26:$F$26,$B$27:$F$27,$G$27,1)</f>
        <v>2000</v>
      </c>
    </row>
    <row r="21" spans="1:18" x14ac:dyDescent="0.45">
      <c r="A21" t="s">
        <v>25</v>
      </c>
      <c r="B21" t="s">
        <v>29</v>
      </c>
      <c r="C21">
        <v>30000</v>
      </c>
      <c r="J21" t="s">
        <v>7</v>
      </c>
      <c r="K21" t="str">
        <f>_xlfn.XLOOKUP(tblSalesReport[[#This Row],[Код на продавач]],tblSalespersons[Код на продавач],tblSalespersons[Име на продавач],"Невалиден код!")</f>
        <v>Петя Петрова</v>
      </c>
      <c r="L21" t="str">
        <f>_xlfn.XLOOKUP(tblSalesReport[[#This Row],[Код на продавач]],tblSalespersons[Код на продавач],tblSalespersons[Регион],"Невалиден код!")</f>
        <v>Изток</v>
      </c>
      <c r="M21" t="s">
        <v>27</v>
      </c>
      <c r="N21" t="s">
        <v>25</v>
      </c>
      <c r="O21">
        <v>37310</v>
      </c>
      <c r="P21" cm="1">
        <f t="array" ref="P21">_xlfn.XLOOKUP(1,(tblTargets[Продуктова група]=tblSalesReport[[#This Row],[Продуктова група]])*(tblTargets[Тримесечие]=tblSalesReport[[#This Row],[Тримесечие]]),tblTargets[Цел],"Няма данни!")</f>
        <v>35000</v>
      </c>
      <c r="Q21" s="4">
        <f>tblSalesReport[[#This Row],[Приходи]]/tblSalesReport[[#This Row],[Цел]]</f>
        <v>1.0660000000000001</v>
      </c>
      <c r="R21">
        <f>_xlfn.XLOOKUP(tblSalesReport[[#This Row],[Изпълнение на целта (%)]],$B$26:$F$26,$B$27:$F$27,$G$27,1)</f>
        <v>1500</v>
      </c>
    </row>
    <row r="22" spans="1:18" x14ac:dyDescent="0.45">
      <c r="A22" t="s">
        <v>26</v>
      </c>
      <c r="B22" t="s">
        <v>29</v>
      </c>
      <c r="C22">
        <v>22000</v>
      </c>
      <c r="J22" t="s">
        <v>16</v>
      </c>
      <c r="K22" t="str">
        <f>_xlfn.XLOOKUP(tblSalesReport[[#This Row],[Код на продавач]],tblSalespersons[Код на продавач],tblSalespersons[Име на продавач],"Невалиден код!")</f>
        <v>Георги Георгиев</v>
      </c>
      <c r="L22" t="str">
        <f>_xlfn.XLOOKUP(tblSalesReport[[#This Row],[Код на продавач]],tblSalespersons[Код на продавач],tblSalespersons[Регион],"Невалиден код!")</f>
        <v>Запад</v>
      </c>
      <c r="M22" t="s">
        <v>27</v>
      </c>
      <c r="N22" t="s">
        <v>25</v>
      </c>
      <c r="O22">
        <v>41510</v>
      </c>
      <c r="P22" cm="1">
        <f t="array" ref="P22">_xlfn.XLOOKUP(1,(tblTargets[Продуктова група]=tblSalesReport[[#This Row],[Продуктова група]])*(tblTargets[Тримесечие]=tblSalesReport[[#This Row],[Тримесечие]]),tblTargets[Цел],"Няма данни!")</f>
        <v>35000</v>
      </c>
      <c r="Q22" s="4">
        <f>tblSalesReport[[#This Row],[Приходи]]/tblSalesReport[[#This Row],[Цел]]</f>
        <v>1.1859999999999999</v>
      </c>
      <c r="R22">
        <f>_xlfn.XLOOKUP(tblSalesReport[[#This Row],[Изпълнение на целта (%)]],$B$26:$F$26,$B$27:$F$27,$G$27,1)</f>
        <v>2000</v>
      </c>
    </row>
    <row r="23" spans="1:18" x14ac:dyDescent="0.45">
      <c r="J23" t="s">
        <v>21</v>
      </c>
      <c r="K23" t="str">
        <f>_xlfn.XLOOKUP(tblSalesReport[[#This Row],[Код на продавач]],tblSalespersons[Код на продавач],tblSalespersons[Име на продавач],"Невалиден код!")</f>
        <v>Мария Маринова</v>
      </c>
      <c r="L23" t="str">
        <f>_xlfn.XLOOKUP(tblSalesReport[[#This Row],[Код на продавач]],tblSalespersons[Код на продавач],tblSalespersons[Регион],"Невалиден код!")</f>
        <v>Юг</v>
      </c>
      <c r="M23" t="s">
        <v>27</v>
      </c>
      <c r="N23" t="s">
        <v>25</v>
      </c>
      <c r="O23">
        <v>43645</v>
      </c>
      <c r="P23" cm="1">
        <f t="array" ref="P23">_xlfn.XLOOKUP(1,(tblTargets[Продуктова група]=tblSalesReport[[#This Row],[Продуктова група]])*(tblTargets[Тримесечие]=tblSalesReport[[#This Row],[Тримесечие]]),tblTargets[Цел],"Няма данни!")</f>
        <v>35000</v>
      </c>
      <c r="Q23" s="4">
        <f>tblSalesReport[[#This Row],[Приходи]]/tblSalesReport[[#This Row],[Цел]]</f>
        <v>1.2470000000000001</v>
      </c>
      <c r="R23">
        <f>_xlfn.XLOOKUP(tblSalesReport[[#This Row],[Изпълнение на целта (%)]],$B$26:$F$26,$B$27:$F$27,$G$27,1)</f>
        <v>2000</v>
      </c>
    </row>
    <row r="24" spans="1:18" x14ac:dyDescent="0.45">
      <c r="J24" t="s">
        <v>4</v>
      </c>
      <c r="K24" t="str">
        <f>_xlfn.XLOOKUP(tblSalesReport[[#This Row],[Код на продавач]],tblSalespersons[Код на продавач],tblSalespersons[Име на продавач],"Невалиден код!")</f>
        <v>Иван Иванов</v>
      </c>
      <c r="L24" t="str">
        <f>_xlfn.XLOOKUP(tblSalesReport[[#This Row],[Код на продавач]],tblSalespersons[Код на продавач],tblSalespersons[Регион],"Невалиден код!")</f>
        <v>Север</v>
      </c>
      <c r="M24" t="s">
        <v>27</v>
      </c>
      <c r="N24" t="s">
        <v>26</v>
      </c>
      <c r="O24">
        <v>27725</v>
      </c>
      <c r="P24" cm="1">
        <f t="array" ref="P24">_xlfn.XLOOKUP(1,(tblTargets[Продуктова група]=tblSalesReport[[#This Row],[Продуктова група]])*(tblTargets[Тримесечие]=tblSalesReport[[#This Row],[Тримесечие]]),tblTargets[Цел],"Няма данни!")</f>
        <v>25000</v>
      </c>
      <c r="Q24" s="4">
        <f>tblSalesReport[[#This Row],[Приходи]]/tblSalesReport[[#This Row],[Цел]]</f>
        <v>1.109</v>
      </c>
      <c r="R24">
        <f>_xlfn.XLOOKUP(tblSalesReport[[#This Row],[Изпълнение на целта (%)]],$B$26:$F$26,$B$27:$F$27,$G$27,1)</f>
        <v>1500</v>
      </c>
    </row>
    <row r="25" spans="1:18" x14ac:dyDescent="0.45">
      <c r="A25" s="24" t="s">
        <v>30</v>
      </c>
      <c r="B25" s="24"/>
      <c r="C25" s="24"/>
      <c r="D25" s="24"/>
      <c r="E25" s="24"/>
      <c r="F25" s="24"/>
      <c r="G25" s="24"/>
      <c r="J25" t="s">
        <v>7</v>
      </c>
      <c r="K25" t="str">
        <f>_xlfn.XLOOKUP(tblSalesReport[[#This Row],[Код на продавач]],tblSalespersons[Код на продавач],tblSalespersons[Име на продавач],"Невалиден код!")</f>
        <v>Петя Петрова</v>
      </c>
      <c r="L25" t="str">
        <f>_xlfn.XLOOKUP(tblSalesReport[[#This Row],[Код на продавач]],tblSalespersons[Код на продавач],tblSalespersons[Регион],"Невалиден код!")</f>
        <v>Изток</v>
      </c>
      <c r="M25" t="s">
        <v>27</v>
      </c>
      <c r="N25" t="s">
        <v>26</v>
      </c>
      <c r="O25">
        <v>25825</v>
      </c>
      <c r="P25" cm="1">
        <f t="array" ref="P25">_xlfn.XLOOKUP(1,(tblTargets[Продуктова група]=tblSalesReport[[#This Row],[Продуктова група]])*(tblTargets[Тримесечие]=tblSalesReport[[#This Row],[Тримесечие]]),tblTargets[Цел],"Няма данни!")</f>
        <v>25000</v>
      </c>
      <c r="Q25" s="4">
        <f>tblSalesReport[[#This Row],[Приходи]]/tblSalesReport[[#This Row],[Цел]]</f>
        <v>1.0329999999999999</v>
      </c>
      <c r="R25">
        <f>_xlfn.XLOOKUP(tblSalesReport[[#This Row],[Изпълнение на целта (%)]],$B$26:$F$26,$B$27:$F$27,$G$27,1)</f>
        <v>1000</v>
      </c>
    </row>
    <row r="26" spans="1:18" x14ac:dyDescent="0.45">
      <c r="A26" t="s">
        <v>31</v>
      </c>
      <c r="B26" s="5">
        <v>1</v>
      </c>
      <c r="C26" s="5">
        <v>1.05</v>
      </c>
      <c r="D26" s="5">
        <v>1.1499999999999999</v>
      </c>
      <c r="E26" s="5">
        <v>1.25</v>
      </c>
      <c r="F26" s="5">
        <v>1.3</v>
      </c>
      <c r="G26" s="5" t="s">
        <v>45</v>
      </c>
      <c r="H26" s="5"/>
      <c r="J26" t="s">
        <v>16</v>
      </c>
      <c r="K26" t="str">
        <f>_xlfn.XLOOKUP(tblSalesReport[[#This Row],[Код на продавач]],tblSalespersons[Код на продавач],tblSalespersons[Име на продавач],"Невалиден код!")</f>
        <v>Георги Георгиев</v>
      </c>
      <c r="L26" t="str">
        <f>_xlfn.XLOOKUP(tblSalesReport[[#This Row],[Код на продавач]],tblSalespersons[Код на продавач],tblSalespersons[Регион],"Невалиден код!")</f>
        <v>Запад</v>
      </c>
      <c r="M26" t="s">
        <v>27</v>
      </c>
      <c r="N26" t="s">
        <v>26</v>
      </c>
      <c r="O26">
        <v>28075</v>
      </c>
      <c r="P26" cm="1">
        <f t="array" ref="P26">_xlfn.XLOOKUP(1,(tblTargets[Продуктова група]=tblSalesReport[[#This Row],[Продуктова група]])*(tblTargets[Тримесечие]=tblSalesReport[[#This Row],[Тримесечие]]),tblTargets[Цел],"Няма данни!")</f>
        <v>25000</v>
      </c>
      <c r="Q26" s="4">
        <f>tblSalesReport[[#This Row],[Приходи]]/tblSalesReport[[#This Row],[Цел]]</f>
        <v>1.123</v>
      </c>
      <c r="R26">
        <f>_xlfn.XLOOKUP(tblSalesReport[[#This Row],[Изпълнение на целта (%)]],$B$26:$F$26,$B$27:$F$27,$G$27,1)</f>
        <v>1500</v>
      </c>
    </row>
    <row r="27" spans="1:18" x14ac:dyDescent="0.45">
      <c r="A27" t="s">
        <v>15</v>
      </c>
      <c r="B27">
        <v>0</v>
      </c>
      <c r="C27">
        <v>1000</v>
      </c>
      <c r="D27">
        <v>1500</v>
      </c>
      <c r="E27">
        <v>2000</v>
      </c>
      <c r="F27">
        <v>2500</v>
      </c>
      <c r="G27">
        <v>3000</v>
      </c>
      <c r="J27" t="s">
        <v>21</v>
      </c>
      <c r="K27" t="str">
        <f>_xlfn.XLOOKUP(tblSalesReport[[#This Row],[Код на продавач]],tblSalespersons[Код на продавач],tblSalespersons[Име на продавач],"Невалиден код!")</f>
        <v>Мария Маринова</v>
      </c>
      <c r="L27" t="str">
        <f>_xlfn.XLOOKUP(tblSalesReport[[#This Row],[Код на продавач]],tblSalespersons[Код на продавач],tblSalespersons[Регион],"Невалиден код!")</f>
        <v>Юг</v>
      </c>
      <c r="M27" t="s">
        <v>27</v>
      </c>
      <c r="N27" t="s">
        <v>26</v>
      </c>
      <c r="O27">
        <v>26175</v>
      </c>
      <c r="P27" cm="1">
        <f t="array" ref="P27">_xlfn.XLOOKUP(1,(tblTargets[Продуктова група]=tblSalesReport[[#This Row],[Продуктова група]])*(tblTargets[Тримесечие]=tblSalesReport[[#This Row],[Тримесечие]]),tblTargets[Цел],"Няма данни!")</f>
        <v>25000</v>
      </c>
      <c r="Q27" s="4">
        <f>tblSalesReport[[#This Row],[Приходи]]/tblSalesReport[[#This Row],[Цел]]</f>
        <v>1.0469999999999999</v>
      </c>
      <c r="R27">
        <f>_xlfn.XLOOKUP(tblSalesReport[[#This Row],[Изпълнение на целта (%)]],$B$26:$F$26,$B$27:$F$27,$G$27,1)</f>
        <v>1000</v>
      </c>
    </row>
    <row r="28" spans="1:18" x14ac:dyDescent="0.45">
      <c r="J28" t="s">
        <v>4</v>
      </c>
      <c r="K28" t="str">
        <f>_xlfn.XLOOKUP(tblSalesReport[[#This Row],[Код на продавач]],tblSalespersons[Код на продавач],tblSalespersons[Име на продавач],"Невалиден код!")</f>
        <v>Иван Иванов</v>
      </c>
      <c r="L28" t="str">
        <f>_xlfn.XLOOKUP(tblSalesReport[[#This Row],[Код на продавач]],tblSalespersons[Код на продавач],tblSalespersons[Регион],"Невалиден код!")</f>
        <v>Север</v>
      </c>
      <c r="M28" t="s">
        <v>28</v>
      </c>
      <c r="N28" t="s">
        <v>20</v>
      </c>
      <c r="O28">
        <v>87570</v>
      </c>
      <c r="P28" cm="1">
        <f t="array" ref="P28">_xlfn.XLOOKUP(1,(tblTargets[Продуктова група]=tblSalesReport[[#This Row],[Продуктова група]])*(tblTargets[Тримесечие]=tblSalesReport[[#This Row],[Тримесечие]]),tblTargets[Цел],"Няма данни!")</f>
        <v>105000</v>
      </c>
      <c r="Q28" s="4">
        <f>tblSalesReport[[#This Row],[Приходи]]/tblSalesReport[[#This Row],[Цел]]</f>
        <v>0.83399999999999996</v>
      </c>
      <c r="R28">
        <f>_xlfn.XLOOKUP(tblSalesReport[[#This Row],[Изпълнение на целта (%)]],$B$26:$F$26,$B$27:$F$27,$G$27,1)</f>
        <v>0</v>
      </c>
    </row>
    <row r="29" spans="1:18" x14ac:dyDescent="0.45">
      <c r="J29" t="s">
        <v>7</v>
      </c>
      <c r="K29" t="str">
        <f>_xlfn.XLOOKUP(tblSalesReport[[#This Row],[Код на продавач]],tblSalespersons[Код на продавач],tblSalespersons[Име на продавач],"Невалиден код!")</f>
        <v>Петя Петрова</v>
      </c>
      <c r="L29" t="str">
        <f>_xlfn.XLOOKUP(tblSalesReport[[#This Row],[Код на продавач]],tblSalespersons[Код на продавач],tblSalespersons[Регион],"Невалиден код!")</f>
        <v>Изток</v>
      </c>
      <c r="M29" t="s">
        <v>28</v>
      </c>
      <c r="N29" t="s">
        <v>20</v>
      </c>
      <c r="O29">
        <v>88095</v>
      </c>
      <c r="P29" cm="1">
        <f t="array" ref="P29">_xlfn.XLOOKUP(1,(tblTargets[Продуктова група]=tblSalesReport[[#This Row],[Продуктова група]])*(tblTargets[Тримесечие]=tblSalesReport[[#This Row],[Тримесечие]]),tblTargets[Цел],"Няма данни!")</f>
        <v>105000</v>
      </c>
      <c r="Q29" s="4">
        <f>tblSalesReport[[#This Row],[Приходи]]/tblSalesReport[[#This Row],[Цел]]</f>
        <v>0.83899999999999997</v>
      </c>
      <c r="R29">
        <f>_xlfn.XLOOKUP(tblSalesReport[[#This Row],[Изпълнение на целта (%)]],$B$26:$F$26,$B$27:$F$27,$G$27,1)</f>
        <v>0</v>
      </c>
    </row>
    <row r="30" spans="1:18" x14ac:dyDescent="0.45">
      <c r="J30" t="s">
        <v>16</v>
      </c>
      <c r="K30" t="str">
        <f>_xlfn.XLOOKUP(tblSalesReport[[#This Row],[Код на продавач]],tblSalespersons[Код на продавач],tblSalespersons[Име на продавач],"Невалиден код!")</f>
        <v>Георги Георгиев</v>
      </c>
      <c r="L30" t="str">
        <f>_xlfn.XLOOKUP(tblSalesReport[[#This Row],[Код на продавач]],tblSalespersons[Код на продавач],tblSalespersons[Регион],"Невалиден код!")</f>
        <v>Запад</v>
      </c>
      <c r="M30" t="s">
        <v>28</v>
      </c>
      <c r="N30" t="s">
        <v>20</v>
      </c>
      <c r="O30">
        <v>135135</v>
      </c>
      <c r="P30" cm="1">
        <f t="array" ref="P30">_xlfn.XLOOKUP(1,(tblTargets[Продуктова група]=tblSalesReport[[#This Row],[Продуктова група]])*(tblTargets[Тримесечие]=tblSalesReport[[#This Row],[Тримесечие]]),tblTargets[Цел],"Няма данни!")</f>
        <v>105000</v>
      </c>
      <c r="Q30" s="4">
        <f>tblSalesReport[[#This Row],[Приходи]]/tblSalesReport[[#This Row],[Цел]]</f>
        <v>1.2869999999999999</v>
      </c>
      <c r="R30">
        <f>_xlfn.XLOOKUP(tblSalesReport[[#This Row],[Изпълнение на целта (%)]],$B$26:$F$26,$B$27:$F$27,$G$27,1)</f>
        <v>2500</v>
      </c>
    </row>
    <row r="31" spans="1:18" x14ac:dyDescent="0.45">
      <c r="J31" t="s">
        <v>21</v>
      </c>
      <c r="K31" t="str">
        <f>_xlfn.XLOOKUP(tblSalesReport[[#This Row],[Код на продавач]],tblSalespersons[Код на продавач],tblSalespersons[Име на продавач],"Невалиден код!")</f>
        <v>Мария Маринова</v>
      </c>
      <c r="L31" t="str">
        <f>_xlfn.XLOOKUP(tblSalesReport[[#This Row],[Код на продавач]],tblSalespersons[Код на продавач],tblSalespersons[Регион],"Невалиден код!")</f>
        <v>Юг</v>
      </c>
      <c r="M31" t="s">
        <v>28</v>
      </c>
      <c r="N31" t="s">
        <v>20</v>
      </c>
      <c r="O31">
        <v>94290</v>
      </c>
      <c r="P31" cm="1">
        <f t="array" ref="P31">_xlfn.XLOOKUP(1,(tblTargets[Продуктова група]=tblSalesReport[[#This Row],[Продуктова група]])*(tblTargets[Тримесечие]=tblSalesReport[[#This Row],[Тримесечие]]),tblTargets[Цел],"Няма данни!")</f>
        <v>105000</v>
      </c>
      <c r="Q31" s="4">
        <f>tblSalesReport[[#This Row],[Приходи]]/tblSalesReport[[#This Row],[Цел]]</f>
        <v>0.89800000000000002</v>
      </c>
      <c r="R31">
        <f>_xlfn.XLOOKUP(tblSalesReport[[#This Row],[Изпълнение на целта (%)]],$B$26:$F$26,$B$27:$F$27,$G$27,1)</f>
        <v>0</v>
      </c>
    </row>
    <row r="32" spans="1:18" x14ac:dyDescent="0.45">
      <c r="J32" t="s">
        <v>4</v>
      </c>
      <c r="K32" t="str">
        <f>_xlfn.XLOOKUP(tblSalesReport[[#This Row],[Код на продавач]],tblSalespersons[Код на продавач],tblSalespersons[Име на продавач],"Невалиден код!")</f>
        <v>Иван Иванов</v>
      </c>
      <c r="L32" t="str">
        <f>_xlfn.XLOOKUP(tblSalesReport[[#This Row],[Код на продавач]],tblSalespersons[Код на продавач],tblSalespersons[Регион],"Невалиден код!")</f>
        <v>Север</v>
      </c>
      <c r="M32" t="s">
        <v>28</v>
      </c>
      <c r="N32" t="s">
        <v>25</v>
      </c>
      <c r="O32">
        <v>31936</v>
      </c>
      <c r="P32" cm="1">
        <f t="array" ref="P32">_xlfn.XLOOKUP(1,(tblTargets[Продуктова група]=tblSalesReport[[#This Row],[Продуктова група]])*(tblTargets[Тримесечие]=tblSalesReport[[#This Row],[Тримесечие]]),tblTargets[Цел],"Няма данни!")</f>
        <v>32000</v>
      </c>
      <c r="Q32" s="4">
        <f>tblSalesReport[[#This Row],[Приходи]]/tblSalesReport[[#This Row],[Цел]]</f>
        <v>0.998</v>
      </c>
      <c r="R32">
        <f>_xlfn.XLOOKUP(tblSalesReport[[#This Row],[Изпълнение на целта (%)]],$B$26:$F$26,$B$27:$F$27,$G$27,1)</f>
        <v>0</v>
      </c>
    </row>
    <row r="33" spans="10:18" x14ac:dyDescent="0.45">
      <c r="J33" t="s">
        <v>7</v>
      </c>
      <c r="K33" t="str">
        <f>_xlfn.XLOOKUP(tblSalesReport[[#This Row],[Код на продавач]],tblSalespersons[Код на продавач],tblSalespersons[Име на продавач],"Невалиден код!")</f>
        <v>Петя Петрова</v>
      </c>
      <c r="L33" t="str">
        <f>_xlfn.XLOOKUP(tblSalesReport[[#This Row],[Код на продавач]],tblSalespersons[Код на продавач],tblSalespersons[Регион],"Невалиден код!")</f>
        <v>Изток</v>
      </c>
      <c r="M33" t="s">
        <v>28</v>
      </c>
      <c r="N33" t="s">
        <v>25</v>
      </c>
      <c r="O33">
        <v>28544</v>
      </c>
      <c r="P33" cm="1">
        <f t="array" ref="P33">_xlfn.XLOOKUP(1,(tblTargets[Продуктова група]=tblSalesReport[[#This Row],[Продуктова група]])*(tblTargets[Тримесечие]=tblSalesReport[[#This Row],[Тримесечие]]),tblTargets[Цел],"Няма данни!")</f>
        <v>32000</v>
      </c>
      <c r="Q33" s="4">
        <f>tblSalesReport[[#This Row],[Приходи]]/tblSalesReport[[#This Row],[Цел]]</f>
        <v>0.89200000000000002</v>
      </c>
      <c r="R33">
        <f>_xlfn.XLOOKUP(tblSalesReport[[#This Row],[Изпълнение на целта (%)]],$B$26:$F$26,$B$27:$F$27,$G$27,1)</f>
        <v>0</v>
      </c>
    </row>
    <row r="34" spans="10:18" x14ac:dyDescent="0.45">
      <c r="J34" t="s">
        <v>16</v>
      </c>
      <c r="K34" t="str">
        <f>_xlfn.XLOOKUP(tblSalesReport[[#This Row],[Код на продавач]],tblSalespersons[Код на продавач],tblSalespersons[Име на продавач],"Невалиден код!")</f>
        <v>Георги Георгиев</v>
      </c>
      <c r="L34" t="str">
        <f>_xlfn.XLOOKUP(tblSalesReport[[#This Row],[Код на продавач]],tblSalespersons[Код на продавач],tblSalespersons[Регион],"Невалиден код!")</f>
        <v>Запад</v>
      </c>
      <c r="M34" t="s">
        <v>28</v>
      </c>
      <c r="N34" t="s">
        <v>25</v>
      </c>
      <c r="O34">
        <v>39424</v>
      </c>
      <c r="P34" cm="1">
        <f t="array" ref="P34">_xlfn.XLOOKUP(1,(tblTargets[Продуктова група]=tblSalesReport[[#This Row],[Продуктова група]])*(tblTargets[Тримесечие]=tblSalesReport[[#This Row],[Тримесечие]]),tblTargets[Цел],"Няма данни!")</f>
        <v>32000</v>
      </c>
      <c r="Q34" s="4">
        <f>tblSalesReport[[#This Row],[Приходи]]/tblSalesReport[[#This Row],[Цел]]</f>
        <v>1.232</v>
      </c>
      <c r="R34">
        <f>_xlfn.XLOOKUP(tblSalesReport[[#This Row],[Изпълнение на целта (%)]],$B$26:$F$26,$B$27:$F$27,$G$27,1)</f>
        <v>2000</v>
      </c>
    </row>
    <row r="35" spans="10:18" x14ac:dyDescent="0.45">
      <c r="J35" t="s">
        <v>21</v>
      </c>
      <c r="K35" t="str">
        <f>_xlfn.XLOOKUP(tblSalesReport[[#This Row],[Код на продавач]],tblSalespersons[Код на продавач],tblSalespersons[Име на продавач],"Невалиден код!")</f>
        <v>Мария Маринова</v>
      </c>
      <c r="L35" t="str">
        <f>_xlfn.XLOOKUP(tblSalesReport[[#This Row],[Код на продавач]],tblSalespersons[Код на продавач],tblSalespersons[Регион],"Невалиден код!")</f>
        <v>Юг</v>
      </c>
      <c r="M35" t="s">
        <v>28</v>
      </c>
      <c r="N35" t="s">
        <v>25</v>
      </c>
      <c r="O35">
        <v>36448</v>
      </c>
      <c r="P35" cm="1">
        <f t="array" ref="P35">_xlfn.XLOOKUP(1,(tblTargets[Продуктова група]=tblSalesReport[[#This Row],[Продуктова група]])*(tblTargets[Тримесечие]=tblSalesReport[[#This Row],[Тримесечие]]),tblTargets[Цел],"Няма данни!")</f>
        <v>32000</v>
      </c>
      <c r="Q35" s="4">
        <f>tblSalesReport[[#This Row],[Приходи]]/tblSalesReport[[#This Row],[Цел]]</f>
        <v>1.139</v>
      </c>
      <c r="R35">
        <f>_xlfn.XLOOKUP(tblSalesReport[[#This Row],[Изпълнение на целта (%)]],$B$26:$F$26,$B$27:$F$27,$G$27,1)</f>
        <v>1500</v>
      </c>
    </row>
    <row r="36" spans="10:18" x14ac:dyDescent="0.45">
      <c r="J36" t="s">
        <v>4</v>
      </c>
      <c r="K36" t="str">
        <f>_xlfn.XLOOKUP(tblSalesReport[[#This Row],[Код на продавач]],tblSalespersons[Код на продавач],tblSalespersons[Име на продавач],"Невалиден код!")</f>
        <v>Иван Иванов</v>
      </c>
      <c r="L36" t="str">
        <f>_xlfn.XLOOKUP(tblSalesReport[[#This Row],[Код на продавач]],tblSalespersons[Код на продавач],tblSalespersons[Регион],"Невалиден код!")</f>
        <v>Север</v>
      </c>
      <c r="M36" t="s">
        <v>28</v>
      </c>
      <c r="N36" t="s">
        <v>26</v>
      </c>
      <c r="O36">
        <v>24552</v>
      </c>
      <c r="P36" cm="1">
        <f t="array" ref="P36">_xlfn.XLOOKUP(1,(tblTargets[Продуктова група]=tblSalesReport[[#This Row],[Продуктова група]])*(tblTargets[Тримесечие]=tblSalesReport[[#This Row],[Тримесечие]]),tblTargets[Цел],"Няма данни!")</f>
        <v>22000</v>
      </c>
      <c r="Q36" s="4">
        <f>tblSalesReport[[#This Row],[Приходи]]/tblSalesReport[[#This Row],[Цел]]</f>
        <v>1.1160000000000001</v>
      </c>
      <c r="R36">
        <f>_xlfn.XLOOKUP(tblSalesReport[[#This Row],[Изпълнение на целта (%)]],$B$26:$F$26,$B$27:$F$27,$G$27,1)</f>
        <v>1500</v>
      </c>
    </row>
    <row r="37" spans="10:18" x14ac:dyDescent="0.45">
      <c r="J37" t="s">
        <v>7</v>
      </c>
      <c r="K37" t="str">
        <f>_xlfn.XLOOKUP(tblSalesReport[[#This Row],[Код на продавач]],tblSalespersons[Код на продавач],tblSalespersons[Име на продавач],"Невалиден код!")</f>
        <v>Петя Петрова</v>
      </c>
      <c r="L37" t="str">
        <f>_xlfn.XLOOKUP(tblSalesReport[[#This Row],[Код на продавач]],tblSalespersons[Код на продавач],tblSalespersons[Регион],"Невалиден код!")</f>
        <v>Изток</v>
      </c>
      <c r="M37" t="s">
        <v>28</v>
      </c>
      <c r="N37" t="s">
        <v>26</v>
      </c>
      <c r="O37">
        <v>27126</v>
      </c>
      <c r="P37" cm="1">
        <f t="array" ref="P37">_xlfn.XLOOKUP(1,(tblTargets[Продуктова група]=tblSalesReport[[#This Row],[Продуктова група]])*(tblTargets[Тримесечие]=tblSalesReport[[#This Row],[Тримесечие]]),tblTargets[Цел],"Няма данни!")</f>
        <v>22000</v>
      </c>
      <c r="Q37" s="4">
        <f>tblSalesReport[[#This Row],[Приходи]]/tblSalesReport[[#This Row],[Цел]]</f>
        <v>1.2330000000000001</v>
      </c>
      <c r="R37">
        <f>_xlfn.XLOOKUP(tblSalesReport[[#This Row],[Изпълнение на целта (%)]],$B$26:$F$26,$B$27:$F$27,$G$27,1)</f>
        <v>2000</v>
      </c>
    </row>
    <row r="38" spans="10:18" x14ac:dyDescent="0.45">
      <c r="J38" t="s">
        <v>16</v>
      </c>
      <c r="K38" t="str">
        <f>_xlfn.XLOOKUP(tblSalesReport[[#This Row],[Код на продавач]],tblSalespersons[Код на продавач],tblSalespersons[Име на продавач],"Невалиден код!")</f>
        <v>Георги Георгиев</v>
      </c>
      <c r="L38" t="str">
        <f>_xlfn.XLOOKUP(tblSalesReport[[#This Row],[Код на продавач]],tblSalespersons[Код на продавач],tblSalespersons[Регион],"Невалиден код!")</f>
        <v>Запад</v>
      </c>
      <c r="M38" t="s">
        <v>28</v>
      </c>
      <c r="N38" t="s">
        <v>26</v>
      </c>
      <c r="O38">
        <v>22968</v>
      </c>
      <c r="P38" cm="1">
        <f t="array" ref="P38">_xlfn.XLOOKUP(1,(tblTargets[Продуктова група]=tblSalesReport[[#This Row],[Продуктова група]])*(tblTargets[Тримесечие]=tblSalesReport[[#This Row],[Тримесечие]]),tblTargets[Цел],"Няма данни!")</f>
        <v>22000</v>
      </c>
      <c r="Q38" s="4">
        <f>tblSalesReport[[#This Row],[Приходи]]/tblSalesReport[[#This Row],[Цел]]</f>
        <v>1.044</v>
      </c>
      <c r="R38">
        <f>_xlfn.XLOOKUP(tblSalesReport[[#This Row],[Изпълнение на целта (%)]],$B$26:$F$26,$B$27:$F$27,$G$27,1)</f>
        <v>1000</v>
      </c>
    </row>
    <row r="39" spans="10:18" x14ac:dyDescent="0.45">
      <c r="J39" t="s">
        <v>21</v>
      </c>
      <c r="K39" t="str">
        <f>_xlfn.XLOOKUP(tblSalesReport[[#This Row],[Код на продавач]],tblSalespersons[Код на продавач],tblSalespersons[Име на продавач],"Невалиден код!")</f>
        <v>Мария Маринова</v>
      </c>
      <c r="L39" t="str">
        <f>_xlfn.XLOOKUP(tblSalesReport[[#This Row],[Код на продавач]],tblSalespersons[Код на продавач],tblSalespersons[Регион],"Невалиден код!")</f>
        <v>Юг</v>
      </c>
      <c r="M39" t="s">
        <v>28</v>
      </c>
      <c r="N39" t="s">
        <v>26</v>
      </c>
      <c r="O39">
        <v>17138</v>
      </c>
      <c r="P39" cm="1">
        <f t="array" ref="P39">_xlfn.XLOOKUP(1,(tblTargets[Продуктова група]=tblSalesReport[[#This Row],[Продуктова група]])*(tblTargets[Тримесечие]=tblSalesReport[[#This Row],[Тримесечие]]),tblTargets[Цел],"Няма данни!")</f>
        <v>22000</v>
      </c>
      <c r="Q39" s="4">
        <f>tblSalesReport[[#This Row],[Приходи]]/tblSalesReport[[#This Row],[Цел]]</f>
        <v>0.77900000000000003</v>
      </c>
      <c r="R39">
        <f>_xlfn.XLOOKUP(tblSalesReport[[#This Row],[Изпълнение на целта (%)]],$B$26:$F$26,$B$27:$F$27,$G$27,1)</f>
        <v>0</v>
      </c>
    </row>
    <row r="40" spans="10:18" x14ac:dyDescent="0.45">
      <c r="J40" t="s">
        <v>4</v>
      </c>
      <c r="K40" s="28" t="str">
        <f>_xlfn.XLOOKUP(tblSalesReport[[#This Row],[Код на продавач]],tblSalespersons[Код на продавач],tblSalespersons[Име на продавач],"Невалиден код!")</f>
        <v>Иван Иванов</v>
      </c>
      <c r="L40" s="28" t="str">
        <f>_xlfn.XLOOKUP(tblSalesReport[[#This Row],[Код на продавач]],tblSalespersons[Код на продавач],tblSalespersons[Регион],"Невалиден код!")</f>
        <v>Север</v>
      </c>
      <c r="M40" t="s">
        <v>29</v>
      </c>
      <c r="N40" t="s">
        <v>25</v>
      </c>
      <c r="O40">
        <v>31936</v>
      </c>
      <c r="P40" s="28" cm="1">
        <f t="array" ref="P40">_xlfn.XLOOKUP(1,(tblTargets[Продуктова група]=tblSalesReport[[#This Row],[Продуктова група]])*(tblTargets[Тримесечие]=tblSalesReport[[#This Row],[Тримесечие]]),tblTargets[Цел],"Няма данни!")</f>
        <v>30000</v>
      </c>
      <c r="Q40" s="29">
        <f>tblSalesReport[[#This Row],[Приходи]]/tblSalesReport[[#This Row],[Цел]]</f>
        <v>1.0645333333333333</v>
      </c>
      <c r="R40" s="28">
        <f>_xlfn.XLOOKUP(tblSalesReport[[#This Row],[Изпълнение на целта (%)]],$B$26:$F$26,$B$27:$F$27,$G$27,1)</f>
        <v>1500</v>
      </c>
    </row>
    <row r="41" spans="10:18" x14ac:dyDescent="0.45">
      <c r="J41" t="s">
        <v>7</v>
      </c>
      <c r="K41" s="28" t="str">
        <f>_xlfn.XLOOKUP(tblSalesReport[[#This Row],[Код на продавач]],tblSalespersons[Код на продавач],tblSalespersons[Име на продавач],"Невалиден код!")</f>
        <v>Петя Петрова</v>
      </c>
      <c r="L41" s="28" t="str">
        <f>_xlfn.XLOOKUP(tblSalesReport[[#This Row],[Код на продавач]],tblSalespersons[Код на продавач],tblSalespersons[Регион],"Невалиден код!")</f>
        <v>Изток</v>
      </c>
      <c r="M41" t="s">
        <v>29</v>
      </c>
      <c r="N41" t="s">
        <v>25</v>
      </c>
      <c r="O41">
        <v>28544</v>
      </c>
      <c r="P41" s="28" cm="1">
        <f t="array" ref="P41">_xlfn.XLOOKUP(1,(tblTargets[Продуктова група]=tblSalesReport[[#This Row],[Продуктова група]])*(tblTargets[Тримесечие]=tblSalesReport[[#This Row],[Тримесечие]]),tblTargets[Цел],"Няма данни!")</f>
        <v>30000</v>
      </c>
      <c r="Q41" s="29">
        <f>tblSalesReport[[#This Row],[Приходи]]/tblSalesReport[[#This Row],[Цел]]</f>
        <v>0.95146666666666668</v>
      </c>
      <c r="R41" s="28">
        <f>_xlfn.XLOOKUP(tblSalesReport[[#This Row],[Изпълнение на целта (%)]],$B$26:$F$26,$B$27:$F$27,$G$27,1)</f>
        <v>0</v>
      </c>
    </row>
    <row r="42" spans="10:18" x14ac:dyDescent="0.45">
      <c r="J42" t="s">
        <v>16</v>
      </c>
      <c r="K42" s="28" t="str">
        <f>_xlfn.XLOOKUP(tblSalesReport[[#This Row],[Код на продавач]],tblSalespersons[Код на продавач],tblSalespersons[Име на продавач],"Невалиден код!")</f>
        <v>Георги Георгиев</v>
      </c>
      <c r="L42" s="28" t="str">
        <f>_xlfn.XLOOKUP(tblSalesReport[[#This Row],[Код на продавач]],tblSalespersons[Код на продавач],tblSalespersons[Регион],"Невалиден код!")</f>
        <v>Запад</v>
      </c>
      <c r="M42" t="s">
        <v>29</v>
      </c>
      <c r="N42" t="s">
        <v>25</v>
      </c>
      <c r="O42">
        <v>39424</v>
      </c>
      <c r="P42" s="28" cm="1">
        <f t="array" ref="P42">_xlfn.XLOOKUP(1,(tblTargets[Продуктова група]=tblSalesReport[[#This Row],[Продуктова група]])*(tblTargets[Тримесечие]=tblSalesReport[[#This Row],[Тримесечие]]),tblTargets[Цел],"Няма данни!")</f>
        <v>30000</v>
      </c>
      <c r="Q42" s="29">
        <f>tblSalesReport[[#This Row],[Приходи]]/tblSalesReport[[#This Row],[Цел]]</f>
        <v>1.3141333333333334</v>
      </c>
      <c r="R42" s="28">
        <f>_xlfn.XLOOKUP(tblSalesReport[[#This Row],[Изпълнение на целта (%)]],$B$26:$F$26,$B$27:$F$27,$G$27,1)</f>
        <v>3000</v>
      </c>
    </row>
    <row r="43" spans="10:18" x14ac:dyDescent="0.45">
      <c r="J43" t="s">
        <v>21</v>
      </c>
      <c r="K43" s="28" t="str">
        <f>_xlfn.XLOOKUP(tblSalesReport[[#This Row],[Код на продавач]],tblSalespersons[Код на продавач],tblSalespersons[Име на продавач],"Невалиден код!")</f>
        <v>Мария Маринова</v>
      </c>
      <c r="L43" s="28" t="str">
        <f>_xlfn.XLOOKUP(tblSalesReport[[#This Row],[Код на продавач]],tblSalespersons[Код на продавач],tblSalespersons[Регион],"Невалиден код!")</f>
        <v>Юг</v>
      </c>
      <c r="M43" t="s">
        <v>29</v>
      </c>
      <c r="N43" t="s">
        <v>25</v>
      </c>
      <c r="O43">
        <v>36448</v>
      </c>
      <c r="P43" s="28" cm="1">
        <f t="array" ref="P43">_xlfn.XLOOKUP(1,(tblTargets[Продуктова група]=tblSalesReport[[#This Row],[Продуктова група]])*(tblTargets[Тримесечие]=tblSalesReport[[#This Row],[Тримесечие]]),tblTargets[Цел],"Няма данни!")</f>
        <v>30000</v>
      </c>
      <c r="Q43" s="29">
        <f>tblSalesReport[[#This Row],[Приходи]]/tblSalesReport[[#This Row],[Цел]]</f>
        <v>1.2149333333333334</v>
      </c>
      <c r="R43" s="28">
        <f>_xlfn.XLOOKUP(tblSalesReport[[#This Row],[Изпълнение на целта (%)]],$B$26:$F$26,$B$27:$F$27,$G$27,1)</f>
        <v>2000</v>
      </c>
    </row>
    <row r="44" spans="10:18" x14ac:dyDescent="0.45">
      <c r="J44" t="s">
        <v>4</v>
      </c>
      <c r="K44" s="28" t="str">
        <f>_xlfn.XLOOKUP(tblSalesReport[[#This Row],[Код на продавач]],tblSalespersons[Код на продавач],tblSalespersons[Име на продавач],"Невалиден код!")</f>
        <v>Иван Иванов</v>
      </c>
      <c r="L44" s="28" t="str">
        <f>_xlfn.XLOOKUP(tblSalesReport[[#This Row],[Код на продавач]],tblSalespersons[Код на продавач],tblSalespersons[Регион],"Невалиден код!")</f>
        <v>Север</v>
      </c>
      <c r="M44" t="s">
        <v>29</v>
      </c>
      <c r="N44" t="s">
        <v>26</v>
      </c>
      <c r="O44">
        <v>24552</v>
      </c>
      <c r="P44" s="28" cm="1">
        <f t="array" ref="P44">_xlfn.XLOOKUP(1,(tblTargets[Продуктова група]=tblSalesReport[[#This Row],[Продуктова група]])*(tblTargets[Тримесечие]=tblSalesReport[[#This Row],[Тримесечие]]),tblTargets[Цел],"Няма данни!")</f>
        <v>22000</v>
      </c>
      <c r="Q44" s="29">
        <f>tblSalesReport[[#This Row],[Приходи]]/tblSalesReport[[#This Row],[Цел]]</f>
        <v>1.1160000000000001</v>
      </c>
      <c r="R44" s="28">
        <f>_xlfn.XLOOKUP(tblSalesReport[[#This Row],[Изпълнение на целта (%)]],$B$26:$F$26,$B$27:$F$27,$G$27,1)</f>
        <v>1500</v>
      </c>
    </row>
    <row r="45" spans="10:18" x14ac:dyDescent="0.45">
      <c r="J45" t="s">
        <v>7</v>
      </c>
      <c r="K45" s="28" t="str">
        <f>_xlfn.XLOOKUP(tblSalesReport[[#This Row],[Код на продавач]],tblSalespersons[Код на продавач],tblSalespersons[Име на продавач],"Невалиден код!")</f>
        <v>Петя Петрова</v>
      </c>
      <c r="L45" s="28" t="str">
        <f>_xlfn.XLOOKUP(tblSalesReport[[#This Row],[Код на продавач]],tblSalespersons[Код на продавач],tblSalespersons[Регион],"Невалиден код!")</f>
        <v>Изток</v>
      </c>
      <c r="M45" t="s">
        <v>29</v>
      </c>
      <c r="N45" t="s">
        <v>26</v>
      </c>
      <c r="O45">
        <v>27126</v>
      </c>
      <c r="P45" s="28" cm="1">
        <f t="array" ref="P45">_xlfn.XLOOKUP(1,(tblTargets[Продуктова група]=tblSalesReport[[#This Row],[Продуктова група]])*(tblTargets[Тримесечие]=tblSalesReport[[#This Row],[Тримесечие]]),tblTargets[Цел],"Няма данни!")</f>
        <v>22000</v>
      </c>
      <c r="Q45" s="29">
        <f>tblSalesReport[[#This Row],[Приходи]]/tblSalesReport[[#This Row],[Цел]]</f>
        <v>1.2330000000000001</v>
      </c>
      <c r="R45" s="28">
        <f>_xlfn.XLOOKUP(tblSalesReport[[#This Row],[Изпълнение на целта (%)]],$B$26:$F$26,$B$27:$F$27,$G$27,1)</f>
        <v>2000</v>
      </c>
    </row>
    <row r="46" spans="10:18" x14ac:dyDescent="0.45">
      <c r="J46" t="s">
        <v>16</v>
      </c>
      <c r="K46" s="28" t="str">
        <f>_xlfn.XLOOKUP(tblSalesReport[[#This Row],[Код на продавач]],tblSalespersons[Код на продавач],tblSalespersons[Име на продавач],"Невалиден код!")</f>
        <v>Георги Георгиев</v>
      </c>
      <c r="L46" s="28" t="str">
        <f>_xlfn.XLOOKUP(tblSalesReport[[#This Row],[Код на продавач]],tblSalespersons[Код на продавач],tblSalespersons[Регион],"Невалиден код!")</f>
        <v>Запад</v>
      </c>
      <c r="M46" t="s">
        <v>29</v>
      </c>
      <c r="N46" t="s">
        <v>26</v>
      </c>
      <c r="O46">
        <v>22968</v>
      </c>
      <c r="P46" s="28" cm="1">
        <f t="array" ref="P46">_xlfn.XLOOKUP(1,(tblTargets[Продуктова група]=tblSalesReport[[#This Row],[Продуктова група]])*(tblTargets[Тримесечие]=tblSalesReport[[#This Row],[Тримесечие]]),tblTargets[Цел],"Няма данни!")</f>
        <v>22000</v>
      </c>
      <c r="Q46" s="29">
        <f>tblSalesReport[[#This Row],[Приходи]]/tblSalesReport[[#This Row],[Цел]]</f>
        <v>1.044</v>
      </c>
      <c r="R46" s="28">
        <f>_xlfn.XLOOKUP(tblSalesReport[[#This Row],[Изпълнение на целта (%)]],$B$26:$F$26,$B$27:$F$27,$G$27,1)</f>
        <v>1000</v>
      </c>
    </row>
    <row r="47" spans="10:18" x14ac:dyDescent="0.45">
      <c r="J47" t="s">
        <v>21</v>
      </c>
      <c r="K47" s="28" t="str">
        <f>_xlfn.XLOOKUP(tblSalesReport[[#This Row],[Код на продавач]],tblSalespersons[Код на продавач],tblSalespersons[Име на продавач],"Невалиден код!")</f>
        <v>Мария Маринова</v>
      </c>
      <c r="L47" s="28" t="str">
        <f>_xlfn.XLOOKUP(tblSalesReport[[#This Row],[Код на продавач]],tblSalespersons[Код на продавач],tblSalespersons[Регион],"Невалиден код!")</f>
        <v>Юг</v>
      </c>
      <c r="M47" t="s">
        <v>29</v>
      </c>
      <c r="N47" t="s">
        <v>26</v>
      </c>
      <c r="O47">
        <v>17138</v>
      </c>
      <c r="P47" s="28" cm="1">
        <f t="array" ref="P47">_xlfn.XLOOKUP(1,(tblTargets[Продуктова група]=tblSalesReport[[#This Row],[Продуктова група]])*(tblTargets[Тримесечие]=tblSalesReport[[#This Row],[Тримесечие]]),tblTargets[Цел],"Няма данни!")</f>
        <v>22000</v>
      </c>
      <c r="Q47" s="29">
        <f>tblSalesReport[[#This Row],[Приходи]]/tblSalesReport[[#This Row],[Цел]]</f>
        <v>0.77900000000000003</v>
      </c>
      <c r="R47" s="28">
        <f>_xlfn.XLOOKUP(tblSalesReport[[#This Row],[Изпълнение на целта (%)]],$B$26:$F$26,$B$27:$F$27,$G$27,1)</f>
        <v>0</v>
      </c>
    </row>
  </sheetData>
  <pageMargins left="0.7" right="0.7" top="0.75" bottom="0.75" header="0.3" footer="0.3"/>
  <pageSetup orientation="portrait" r:id="rId1"/>
  <legacyDrawing r:id="rId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BB85-22DD-4FA1-ADC4-AD281460E486}">
  <dimension ref="A1:H14"/>
  <sheetViews>
    <sheetView workbookViewId="0">
      <selection activeCell="B5" sqref="B5"/>
    </sheetView>
  </sheetViews>
  <sheetFormatPr defaultRowHeight="14.25" x14ac:dyDescent="0.45"/>
  <cols>
    <col min="1" max="1" width="28.86328125" bestFit="1" customWidth="1"/>
    <col min="2" max="2" width="15.46484375" bestFit="1" customWidth="1"/>
    <col min="4" max="4" width="10.6640625" bestFit="1" customWidth="1"/>
    <col min="5" max="5" width="11.53125" bestFit="1" customWidth="1"/>
    <col min="6" max="6" width="11.73046875" bestFit="1" customWidth="1"/>
    <col min="7" max="7" width="14.06640625" bestFit="1" customWidth="1"/>
    <col min="8" max="8" width="21.796875" bestFit="1" customWidth="1"/>
  </cols>
  <sheetData>
    <row r="1" spans="1:8" x14ac:dyDescent="0.45">
      <c r="A1" t="s">
        <v>97</v>
      </c>
      <c r="B1" t="s">
        <v>22</v>
      </c>
      <c r="E1" t="str" cm="1">
        <f t="array" ref="E1:H1">TRANSPOSE(tblSalespersons[Име на продавач])</f>
        <v>Иван Иванов</v>
      </c>
      <c r="F1" t="str">
        <v>Петя Петрова</v>
      </c>
      <c r="G1" t="str">
        <v>Георги Георгиев</v>
      </c>
      <c r="H1" t="str">
        <v>Мария Маринова</v>
      </c>
    </row>
    <row r="2" spans="1:8" x14ac:dyDescent="0.45">
      <c r="A2" t="s">
        <v>98</v>
      </c>
      <c r="B2" t="s">
        <v>19</v>
      </c>
      <c r="E2" t="str" cm="1">
        <f t="array" ref="E2:H2">TRANSPOSE(_xlfn.UNIQUE(tblSalesReport[Тримесечие]))</f>
        <v>Q1</v>
      </c>
      <c r="F2" t="str">
        <v>Q2</v>
      </c>
      <c r="G2" t="str">
        <v>Q3</v>
      </c>
      <c r="H2" t="str">
        <v>Q4</v>
      </c>
    </row>
    <row r="3" spans="1:8" x14ac:dyDescent="0.45">
      <c r="A3" t="s">
        <v>11</v>
      </c>
      <c r="B3" t="s">
        <v>25</v>
      </c>
      <c r="E3" t="str" cm="1">
        <f t="array" ref="E3:G3">TRANSPOSE(_xlfn.UNIQUE(tblSalesReport[Продуктова група]))</f>
        <v>Велосипеди</v>
      </c>
      <c r="F3" t="str">
        <v>Аксесоари</v>
      </c>
      <c r="G3" t="str">
        <v>Дрехи</v>
      </c>
    </row>
    <row r="5" spans="1:8" x14ac:dyDescent="0.45">
      <c r="A5" s="2" t="str" cm="1">
        <f t="array" ref="A5:A13">TRANSPOSE(tblSalesReport[#Headers])</f>
        <v>Код на продавач</v>
      </c>
      <c r="B5" s="2" t="str" cm="1">
        <f t="array" ref="B5:B13">TRANSPOSE(_xlfn.XLOOKUP(1,(tblSalesReport[Име на продавач]=B1)*(tblSalesReport[Тримесечие]=B2)*(tblSalesReport[Продуктова група]=B3),tblSalesReport[],"Няма данни"))</f>
        <v>S004</v>
      </c>
    </row>
    <row r="6" spans="1:8" x14ac:dyDescent="0.45">
      <c r="A6" t="str">
        <v>Име на продавач</v>
      </c>
      <c r="B6" t="str">
        <v>Мария Маринова</v>
      </c>
    </row>
    <row r="7" spans="1:8" x14ac:dyDescent="0.45">
      <c r="A7" t="str">
        <v>Регион</v>
      </c>
      <c r="B7" t="str">
        <v>Юг</v>
      </c>
    </row>
    <row r="8" spans="1:8" x14ac:dyDescent="0.45">
      <c r="A8" t="str">
        <v>Тримесечие</v>
      </c>
      <c r="B8" t="str">
        <v>Q1</v>
      </c>
    </row>
    <row r="9" spans="1:8" x14ac:dyDescent="0.45">
      <c r="A9" t="str">
        <v>Продуктова група</v>
      </c>
      <c r="B9" t="str">
        <v>Аксесоари</v>
      </c>
    </row>
    <row r="10" spans="1:8" x14ac:dyDescent="0.45">
      <c r="A10" t="str">
        <v>Приходи</v>
      </c>
      <c r="B10" s="30">
        <v>26760</v>
      </c>
    </row>
    <row r="11" spans="1:8" x14ac:dyDescent="0.45">
      <c r="A11" t="str">
        <v>Цел</v>
      </c>
      <c r="B11" s="7">
        <v>30000</v>
      </c>
    </row>
    <row r="12" spans="1:8" x14ac:dyDescent="0.45">
      <c r="A12" t="str">
        <v>Изпълнение на целта (%)</v>
      </c>
      <c r="B12" s="4">
        <v>0.89200000000000002</v>
      </c>
    </row>
    <row r="13" spans="1:8" x14ac:dyDescent="0.45">
      <c r="A13" t="str">
        <v>Бонус</v>
      </c>
      <c r="B13" s="31">
        <v>0</v>
      </c>
    </row>
    <row r="14" spans="1:8" x14ac:dyDescent="0.45">
      <c r="B14" s="7"/>
    </row>
  </sheetData>
  <dataValidations count="3">
    <dataValidation type="list" allowBlank="1" showInputMessage="1" showErrorMessage="1" sqref="B1" xr:uid="{05878D5C-1445-4ED8-B297-E27611F49AF3}">
      <formula1>_xlfn.ANCHORARRAY($E$1)</formula1>
    </dataValidation>
    <dataValidation type="list" allowBlank="1" showInputMessage="1" showErrorMessage="1" sqref="B2" xr:uid="{BB54FDAF-E69C-445C-B4D7-109C721DCC02}">
      <formula1>_xlfn.ANCHORARRAY($E$2)</formula1>
    </dataValidation>
    <dataValidation type="list" allowBlank="1" showInputMessage="1" showErrorMessage="1" sqref="B3" xr:uid="{F94499FB-3982-46C3-96E5-A0B6CEC20D46}">
      <formula1>_xlfn.ANCHORARRAY($E$3)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F257-EAF5-4D53-BD02-5C20E40D2AF2}">
  <dimension ref="A1:M27"/>
  <sheetViews>
    <sheetView tabSelected="1" zoomScaleNormal="100" workbookViewId="0">
      <selection activeCell="K19" sqref="K19"/>
    </sheetView>
  </sheetViews>
  <sheetFormatPr defaultRowHeight="14.25" x14ac:dyDescent="0.45"/>
  <cols>
    <col min="1" max="1" width="19.86328125" customWidth="1"/>
    <col min="2" max="2" width="12.59765625" customWidth="1"/>
    <col min="9" max="9" width="17.3984375" bestFit="1" customWidth="1"/>
    <col min="10" max="10" width="10.6640625" bestFit="1" customWidth="1"/>
  </cols>
  <sheetData>
    <row r="1" spans="1:13" x14ac:dyDescent="0.45">
      <c r="A1" s="8" t="s">
        <v>32</v>
      </c>
      <c r="B1" s="9"/>
      <c r="C1" s="9"/>
      <c r="D1" s="9"/>
      <c r="E1" s="9"/>
      <c r="F1" s="9"/>
      <c r="H1" s="1" t="s">
        <v>33</v>
      </c>
    </row>
    <row r="2" spans="1:13" x14ac:dyDescent="0.45">
      <c r="A2" s="10"/>
      <c r="B2" s="10"/>
      <c r="C2" s="10"/>
      <c r="D2" s="10"/>
      <c r="E2" s="10"/>
      <c r="F2" s="10"/>
    </row>
    <row r="3" spans="1:13" x14ac:dyDescent="0.45">
      <c r="A3" s="11"/>
      <c r="B3" s="12" t="s">
        <v>34</v>
      </c>
      <c r="C3" s="12" t="s">
        <v>35</v>
      </c>
      <c r="D3" s="12" t="s">
        <v>36</v>
      </c>
      <c r="E3" s="12" t="s">
        <v>37</v>
      </c>
      <c r="F3" s="12" t="s">
        <v>38</v>
      </c>
      <c r="H3" s="10"/>
      <c r="I3" s="13" t="s">
        <v>39</v>
      </c>
      <c r="J3" s="13" t="s">
        <v>40</v>
      </c>
    </row>
    <row r="4" spans="1:13" x14ac:dyDescent="0.45">
      <c r="A4" s="13" t="s">
        <v>34</v>
      </c>
      <c r="B4" s="14">
        <v>1</v>
      </c>
      <c r="C4" s="15">
        <v>0.51020399999999999</v>
      </c>
      <c r="D4" s="15">
        <v>0.58537727565415909</v>
      </c>
      <c r="E4" s="15">
        <v>0.4464285714285714</v>
      </c>
      <c r="F4" s="15">
        <v>1.7177</v>
      </c>
      <c r="H4" s="16" t="s">
        <v>41</v>
      </c>
      <c r="I4" s="17" t="s">
        <v>35</v>
      </c>
      <c r="J4" s="18">
        <v>100</v>
      </c>
    </row>
    <row r="5" spans="1:13" x14ac:dyDescent="0.45">
      <c r="A5" s="19" t="s">
        <v>35</v>
      </c>
      <c r="B5" s="15">
        <v>1.9450000000000001</v>
      </c>
      <c r="C5" s="14">
        <v>1</v>
      </c>
      <c r="D5" s="15">
        <v>1.1385590000000001</v>
      </c>
      <c r="E5" s="15">
        <v>0.86830399999999996</v>
      </c>
      <c r="F5" s="15">
        <v>1.132328</v>
      </c>
      <c r="H5" s="13" t="s">
        <v>42</v>
      </c>
      <c r="I5" s="17" t="s">
        <v>37</v>
      </c>
      <c r="J5" s="33" cm="1">
        <f t="array" ref="J5">_xlfn.XLOOKUP($I$4,$A$4:$A$8,_xlfn.XLOOKUP($I$5,$B$3:$F$3,$B$4:$F$8))*$J$4</f>
        <v>86.830399999999997</v>
      </c>
    </row>
    <row r="6" spans="1:13" x14ac:dyDescent="0.45">
      <c r="A6" s="19" t="s">
        <v>36</v>
      </c>
      <c r="B6" s="15">
        <v>1.6494</v>
      </c>
      <c r="C6" s="15">
        <v>0.84153100000000003</v>
      </c>
      <c r="D6" s="14">
        <v>1</v>
      </c>
      <c r="E6" s="15">
        <v>0.73633899999999997</v>
      </c>
      <c r="F6" s="15">
        <v>0.96023800000000004</v>
      </c>
    </row>
    <row r="7" spans="1:13" x14ac:dyDescent="0.45">
      <c r="A7" s="19" t="s">
        <v>37</v>
      </c>
      <c r="B7" s="15">
        <v>2.1619999999999999</v>
      </c>
      <c r="C7" s="15">
        <v>1.1030610000000001</v>
      </c>
      <c r="D7" s="15">
        <v>1.2655860000000001</v>
      </c>
      <c r="E7" s="14">
        <v>1</v>
      </c>
      <c r="F7" s="15">
        <v>1.2586599999999999</v>
      </c>
      <c r="I7" s="32"/>
      <c r="J7" s="32"/>
      <c r="K7" s="32"/>
      <c r="L7" s="32"/>
      <c r="M7" s="32"/>
    </row>
    <row r="8" spans="1:13" x14ac:dyDescent="0.45">
      <c r="A8" s="19" t="s">
        <v>38</v>
      </c>
      <c r="B8" s="15">
        <v>1.6524000000000001</v>
      </c>
      <c r="C8" s="15">
        <v>0.84306099999999995</v>
      </c>
      <c r="D8" s="15">
        <v>0.96727700000000005</v>
      </c>
      <c r="E8" s="15">
        <v>0.73767899999999997</v>
      </c>
      <c r="F8" s="14">
        <v>1</v>
      </c>
      <c r="I8" s="20"/>
    </row>
    <row r="9" spans="1:13" x14ac:dyDescent="0.45">
      <c r="I9" s="20"/>
    </row>
    <row r="10" spans="1:13" x14ac:dyDescent="0.45">
      <c r="I10" s="20"/>
    </row>
    <row r="11" spans="1:13" x14ac:dyDescent="0.45">
      <c r="I11" s="20"/>
    </row>
    <row r="12" spans="1:13" x14ac:dyDescent="0.45">
      <c r="I12" s="20"/>
    </row>
    <row r="13" spans="1:13" x14ac:dyDescent="0.45">
      <c r="A13" s="21" t="s">
        <v>43</v>
      </c>
      <c r="B13" s="10"/>
      <c r="C13" s="10"/>
      <c r="D13" s="10"/>
      <c r="E13" s="10"/>
      <c r="F13" s="10"/>
      <c r="I13" s="20"/>
    </row>
    <row r="14" spans="1:13" x14ac:dyDescent="0.45">
      <c r="A14" s="10"/>
      <c r="B14" s="10"/>
      <c r="C14" s="10"/>
      <c r="D14" s="10"/>
      <c r="E14" s="10"/>
      <c r="F14" s="10"/>
    </row>
    <row r="15" spans="1:13" x14ac:dyDescent="0.45">
      <c r="A15" s="11" t="s">
        <v>11</v>
      </c>
      <c r="B15" s="11" t="s">
        <v>10</v>
      </c>
      <c r="C15" s="11" t="s">
        <v>6</v>
      </c>
      <c r="D15" s="11" t="s">
        <v>9</v>
      </c>
      <c r="E15" s="11" t="s">
        <v>18</v>
      </c>
      <c r="F15" s="11" t="s">
        <v>23</v>
      </c>
      <c r="I15" s="11" t="s">
        <v>44</v>
      </c>
    </row>
    <row r="16" spans="1:13" x14ac:dyDescent="0.45">
      <c r="A16" s="10" t="s">
        <v>20</v>
      </c>
      <c r="B16" s="10" t="s">
        <v>19</v>
      </c>
      <c r="C16" s="10">
        <v>90000</v>
      </c>
      <c r="D16" s="10">
        <v>110000.00000000001</v>
      </c>
      <c r="E16" s="10">
        <v>105000</v>
      </c>
      <c r="F16" s="10">
        <v>95000</v>
      </c>
      <c r="I16" t="s">
        <v>11</v>
      </c>
      <c r="J16" t="s">
        <v>25</v>
      </c>
    </row>
    <row r="17" spans="1:10" x14ac:dyDescent="0.45">
      <c r="A17" s="10" t="s">
        <v>25</v>
      </c>
      <c r="B17" s="10" t="s">
        <v>19</v>
      </c>
      <c r="C17" s="10">
        <v>27000</v>
      </c>
      <c r="D17" s="10">
        <v>33000</v>
      </c>
      <c r="E17" s="10">
        <v>31500</v>
      </c>
      <c r="F17" s="10">
        <v>28500</v>
      </c>
      <c r="I17" t="s">
        <v>10</v>
      </c>
      <c r="J17" t="s">
        <v>19</v>
      </c>
    </row>
    <row r="18" spans="1:10" x14ac:dyDescent="0.45">
      <c r="A18" s="10" t="s">
        <v>26</v>
      </c>
      <c r="B18" s="10" t="s">
        <v>19</v>
      </c>
      <c r="C18" s="10">
        <v>18000</v>
      </c>
      <c r="D18" s="10">
        <v>22000</v>
      </c>
      <c r="E18" s="10">
        <v>21000</v>
      </c>
      <c r="F18" s="10">
        <v>19000</v>
      </c>
      <c r="I18" t="s">
        <v>2</v>
      </c>
      <c r="J18" t="s">
        <v>6</v>
      </c>
    </row>
    <row r="19" spans="1:10" x14ac:dyDescent="0.45">
      <c r="A19" s="10" t="s">
        <v>20</v>
      </c>
      <c r="B19" s="10" t="s">
        <v>27</v>
      </c>
      <c r="C19" s="10">
        <v>108000</v>
      </c>
      <c r="D19" s="10">
        <v>132000</v>
      </c>
      <c r="E19" s="10">
        <v>126000</v>
      </c>
      <c r="F19" s="10">
        <v>114000</v>
      </c>
    </row>
    <row r="20" spans="1:10" x14ac:dyDescent="0.45">
      <c r="A20" s="10" t="s">
        <v>25</v>
      </c>
      <c r="B20" s="10" t="s">
        <v>27</v>
      </c>
      <c r="C20" s="10">
        <v>31500</v>
      </c>
      <c r="D20" s="10">
        <v>38500</v>
      </c>
      <c r="E20" s="10">
        <v>36750</v>
      </c>
      <c r="F20" s="10">
        <v>33250</v>
      </c>
      <c r="I20" t="s">
        <v>13</v>
      </c>
      <c r="J20" s="2" cm="1">
        <f t="array" ref="J20">_xlfn.XLOOKUP(1,(J16=tblTargetsRegions[Продуктова група])*(J17=tblTargetsRegions[Тримесечие]),_xlfn.XLOOKUP(J18,tblTargetsRegions[[#Headers],[Север]:[Юг]],tblTargetsRegions[[Север]:[Юг]]))</f>
        <v>27000</v>
      </c>
    </row>
    <row r="21" spans="1:10" x14ac:dyDescent="0.45">
      <c r="A21" s="10" t="s">
        <v>26</v>
      </c>
      <c r="B21" s="10" t="s">
        <v>27</v>
      </c>
      <c r="C21" s="10">
        <v>22500</v>
      </c>
      <c r="D21" s="10">
        <v>27500.000000000004</v>
      </c>
      <c r="E21" s="10">
        <v>26250</v>
      </c>
      <c r="F21" s="10">
        <v>23750</v>
      </c>
    </row>
    <row r="22" spans="1:10" x14ac:dyDescent="0.45">
      <c r="A22" s="10" t="s">
        <v>20</v>
      </c>
      <c r="B22" s="10" t="s">
        <v>28</v>
      </c>
      <c r="C22" s="10">
        <v>94500</v>
      </c>
      <c r="D22" s="10">
        <v>115500.00000000001</v>
      </c>
      <c r="E22" s="10">
        <v>110250</v>
      </c>
      <c r="F22" s="10">
        <v>99750</v>
      </c>
    </row>
    <row r="23" spans="1:10" x14ac:dyDescent="0.45">
      <c r="A23" s="10" t="s">
        <v>25</v>
      </c>
      <c r="B23" s="10" t="s">
        <v>28</v>
      </c>
      <c r="C23" s="10">
        <v>28800</v>
      </c>
      <c r="D23" s="10">
        <v>35200</v>
      </c>
      <c r="E23" s="10">
        <v>33600</v>
      </c>
      <c r="F23" s="10">
        <v>30400</v>
      </c>
    </row>
    <row r="24" spans="1:10" x14ac:dyDescent="0.45">
      <c r="A24" s="10" t="s">
        <v>26</v>
      </c>
      <c r="B24" s="10" t="s">
        <v>28</v>
      </c>
      <c r="C24" s="10">
        <v>19800</v>
      </c>
      <c r="D24" s="10">
        <v>24200.000000000004</v>
      </c>
      <c r="E24" s="10">
        <v>23100</v>
      </c>
      <c r="F24" s="10">
        <v>20900</v>
      </c>
    </row>
    <row r="25" spans="1:10" x14ac:dyDescent="0.45">
      <c r="A25" s="10" t="s">
        <v>20</v>
      </c>
      <c r="B25" s="10" t="s">
        <v>29</v>
      </c>
      <c r="C25" s="10">
        <v>99000</v>
      </c>
      <c r="D25" s="10">
        <v>121000.00000000001</v>
      </c>
      <c r="E25" s="10">
        <v>115500</v>
      </c>
      <c r="F25" s="10">
        <v>104500</v>
      </c>
    </row>
    <row r="26" spans="1:10" x14ac:dyDescent="0.45">
      <c r="A26" s="10" t="s">
        <v>25</v>
      </c>
      <c r="B26" s="10" t="s">
        <v>29</v>
      </c>
      <c r="C26" s="10">
        <v>27000</v>
      </c>
      <c r="D26" s="10">
        <v>33000</v>
      </c>
      <c r="E26" s="10">
        <v>31500</v>
      </c>
      <c r="F26" s="10">
        <v>28500</v>
      </c>
    </row>
    <row r="27" spans="1:10" x14ac:dyDescent="0.45">
      <c r="A27" s="10" t="s">
        <v>26</v>
      </c>
      <c r="B27" s="10" t="s">
        <v>29</v>
      </c>
      <c r="C27" s="10">
        <v>19800</v>
      </c>
      <c r="D27" s="10">
        <v>24200.000000000004</v>
      </c>
      <c r="E27" s="10">
        <v>23100</v>
      </c>
      <c r="F27" s="10">
        <v>20900</v>
      </c>
    </row>
  </sheetData>
  <conditionalFormatting sqref="B4:F8">
    <cfRule type="expression" dxfId="2" priority="3">
      <formula>$B4:$B8=$I$4</formula>
    </cfRule>
    <cfRule type="expression" priority="2">
      <formula>"$A4:$A8=$I$4"</formula>
    </cfRule>
    <cfRule type="expression" dxfId="1" priority="1">
      <formula>AND($A4:$A8=$I$4,B$3:F$3=$I$5)</formula>
    </cfRule>
  </conditionalFormatting>
  <dataValidations count="4">
    <dataValidation type="list" allowBlank="1" showInputMessage="1" showErrorMessage="1" sqref="I4:I5" xr:uid="{21D9EC3E-8611-459D-8B88-7B0EC46A0841}">
      <formula1>$A$4:$A$8</formula1>
    </dataValidation>
    <dataValidation type="list" allowBlank="1" showInputMessage="1" showErrorMessage="1" sqref="J16" xr:uid="{9D77538E-85EA-42E2-AF90-53157621E837}">
      <formula1>$A$16:$A$27</formula1>
    </dataValidation>
    <dataValidation type="list" allowBlank="1" showInputMessage="1" showErrorMessage="1" sqref="J17" xr:uid="{45315E47-FE6E-45BD-9261-38B7950E7363}">
      <formula1>$B$16:$B$27</formula1>
    </dataValidation>
    <dataValidation type="list" allowBlank="1" showInputMessage="1" showErrorMessage="1" sqref="J18" xr:uid="{45690907-D514-457D-BEC3-9184D2C27058}">
      <formula1>$C$15:$F$15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VLOOKUP</vt:lpstr>
      <vt:lpstr>XLOOKUP</vt:lpstr>
      <vt:lpstr>Региони</vt:lpstr>
      <vt:lpstr>XLookup - много критерии</vt:lpstr>
      <vt:lpstr>XLookup - много резултати</vt:lpstr>
      <vt:lpstr>XLookup - двупосочно търсене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Alexandrova</dc:creator>
  <cp:lastModifiedBy>Daniel Nikolov</cp:lastModifiedBy>
  <dcterms:created xsi:type="dcterms:W3CDTF">2023-10-15T18:12:25Z</dcterms:created>
  <dcterms:modified xsi:type="dcterms:W3CDTF">2024-10-17T13:46:33Z</dcterms:modified>
</cp:coreProperties>
</file>