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brand\Dropbox\coauthored projects\Conjoint Correlation\paper\conjoint papers\Re-analysis\data\"/>
    </mc:Choice>
  </mc:AlternateContent>
  <xr:revisionPtr revIDLastSave="0" documentId="13_ncr:1_{80490B90-2522-42CD-BFAC-53DD5A963EC6}" xr6:coauthVersionLast="41" xr6:coauthVersionMax="41" xr10:uidLastSave="{00000000-0000-0000-0000-000000000000}"/>
  <bookViews>
    <workbookView xWindow="2280" yWindow="2280" windowWidth="28800" windowHeight="15460" firstSheet="8" activeTab="15" xr2:uid="{00000000-000D-0000-FFFF-FFFF00000000}"/>
  </bookViews>
  <sheets>
    <sheet name="republican - high vis" sheetId="3" r:id="rId1"/>
    <sheet name="republican - medium vis" sheetId="7" r:id="rId2"/>
    <sheet name="republican - low vis" sheetId="8" r:id="rId3"/>
    <sheet name="democrat - highvis" sheetId="9" r:id="rId4"/>
    <sheet name="democrat - medium vis" sheetId="10" r:id="rId5"/>
    <sheet name="democrat - low vis" sheetId="11" r:id="rId6"/>
    <sheet name="overall - high vis" sheetId="14" r:id="rId7"/>
    <sheet name="overall - medium vis" sheetId="13" r:id="rId8"/>
    <sheet name="overall - low vis" sheetId="12" r:id="rId9"/>
    <sheet name="visibility" sheetId="2" r:id="rId10"/>
    <sheet name="original - low vis" sheetId="16" r:id="rId11"/>
    <sheet name="original - medium vis" sheetId="17" r:id="rId12"/>
    <sheet name="original - high vis" sheetId="18" r:id="rId13"/>
    <sheet name="genmarginals" sheetId="15" r:id="rId14"/>
    <sheet name="repmarginals" sheetId="5" r:id="rId15"/>
    <sheet name="demmarginals" sheetId="6" r:id="rId16"/>
  </sheets>
  <definedNames>
    <definedName name="abortionhid">visibility!$D$9</definedName>
    <definedName name="abortionhigh">visibility!$C$9</definedName>
    <definedName name="abortionlow">visibility!$E$9</definedName>
    <definedName name="abortionmed">visibility!$D$9</definedName>
    <definedName name="abortionvis">visibility!$C$9</definedName>
    <definedName name="agehid">visibility!$D$3</definedName>
    <definedName name="agehigh">visibility!$C$3</definedName>
    <definedName name="agelow">visibility!$E$3</definedName>
    <definedName name="agemed">visibility!$D$3</definedName>
    <definedName name="agevis">visibility!$C$3</definedName>
    <definedName name="copartisanhid">visibility!$D$11</definedName>
    <definedName name="copartisanvis">visibility!$C$11</definedName>
    <definedName name="demhidden">visibility!#REF!</definedName>
    <definedName name="demvis">visibility!#REF!</definedName>
    <definedName name="demvisible">visibility!#REF!</definedName>
    <definedName name="educationhid">visibility!$D$5</definedName>
    <definedName name="educationhigh">visibility!$C$5</definedName>
    <definedName name="educationlow">visibility!$E$5</definedName>
    <definedName name="educationmed">visibility!$D$5</definedName>
    <definedName name="educationvis">visibility!$C$5</definedName>
    <definedName name="familyhid">visibility!$D$7</definedName>
    <definedName name="familyhigh">visibility!$C$7</definedName>
    <definedName name="familylow">visibility!$E$7</definedName>
    <definedName name="familymed">visibility!$D$7</definedName>
    <definedName name="familyvis">visibility!$C$7</definedName>
    <definedName name="genderhid">visibility!$D$2</definedName>
    <definedName name="genderhigh">visibility!$C$2</definedName>
    <definedName name="genderlow">visibility!$E$2</definedName>
    <definedName name="gendermed">visibility!$D$2</definedName>
    <definedName name="gendervis">visibility!$C$2</definedName>
    <definedName name="militaryhid">visibility!$D$8</definedName>
    <definedName name="militaryhigh">visibility!$C$8</definedName>
    <definedName name="militarylow">visibility!$E$8</definedName>
    <definedName name="militarymed">visibility!$D$8</definedName>
    <definedName name="militaryvis">visibility!$C$8</definedName>
    <definedName name="professionhid">visibility!$D$6</definedName>
    <definedName name="professionhigh">visibility!$C$6</definedName>
    <definedName name="professionlow">visibility!$E$6</definedName>
    <definedName name="professionmed">visibility!$D$6</definedName>
    <definedName name="professionvis">visibility!$C$6</definedName>
    <definedName name="racehid">visibility!$D$4</definedName>
    <definedName name="racehigh">visibility!$C$4</definedName>
    <definedName name="racelow">visibility!$E$4</definedName>
    <definedName name="racemed">visibility!$D$4</definedName>
    <definedName name="racevis">visibility!$C$4</definedName>
    <definedName name="repDemocrat">#REF!</definedName>
    <definedName name="repRepublican">#REF!</definedName>
    <definedName name="spendinghid">visibility!$D$10</definedName>
    <definedName name="spendinghigh">visibility!$C$10</definedName>
    <definedName name="spendinglow">visibility!$E$10</definedName>
    <definedName name="spendingmed">visibility!$D$10</definedName>
    <definedName name="spendingvis">visibility!$C$10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6" i="14" l="1"/>
  <c r="C55" i="14"/>
  <c r="C54" i="14"/>
  <c r="C53" i="14"/>
  <c r="C52" i="14"/>
  <c r="C50" i="14"/>
  <c r="C49" i="14"/>
  <c r="C48" i="14"/>
  <c r="C46" i="14"/>
  <c r="C45" i="14"/>
  <c r="C44" i="14"/>
  <c r="C43" i="14"/>
  <c r="C42" i="14"/>
  <c r="C40" i="14"/>
  <c r="C39" i="14"/>
  <c r="C37" i="14"/>
  <c r="C36" i="14"/>
  <c r="C35" i="14"/>
  <c r="C34" i="14"/>
  <c r="C32" i="14"/>
  <c r="C31" i="14"/>
  <c r="C30" i="14"/>
  <c r="C29" i="14"/>
  <c r="C28" i="14"/>
  <c r="C27" i="14"/>
  <c r="C26" i="14"/>
  <c r="C24" i="14"/>
  <c r="C23" i="14"/>
  <c r="C22" i="14"/>
  <c r="C21" i="14"/>
  <c r="C20" i="14"/>
  <c r="C19" i="14"/>
  <c r="C18" i="14"/>
  <c r="C17" i="14"/>
  <c r="C16" i="14"/>
  <c r="C14" i="14"/>
  <c r="C13" i="14"/>
  <c r="C12" i="14"/>
  <c r="C11" i="14"/>
  <c r="C10" i="14"/>
  <c r="C9" i="14"/>
  <c r="C7" i="14"/>
  <c r="C6" i="14"/>
  <c r="C3" i="14"/>
  <c r="C2" i="14"/>
  <c r="C56" i="13"/>
  <c r="C55" i="13"/>
  <c r="C54" i="13"/>
  <c r="C53" i="13"/>
  <c r="C52" i="13"/>
  <c r="C50" i="13"/>
  <c r="C49" i="13"/>
  <c r="C48" i="13"/>
  <c r="C46" i="13"/>
  <c r="C45" i="13"/>
  <c r="C44" i="13"/>
  <c r="C43" i="13"/>
  <c r="C42" i="13"/>
  <c r="C40" i="13"/>
  <c r="C39" i="13"/>
  <c r="C37" i="13"/>
  <c r="C36" i="13"/>
  <c r="C35" i="13"/>
  <c r="C34" i="13"/>
  <c r="C32" i="13"/>
  <c r="C31" i="13"/>
  <c r="C30" i="13"/>
  <c r="C29" i="13"/>
  <c r="C28" i="13"/>
  <c r="C27" i="13"/>
  <c r="C26" i="13"/>
  <c r="C24" i="13"/>
  <c r="C23" i="13"/>
  <c r="C22" i="13"/>
  <c r="C21" i="13"/>
  <c r="C20" i="13"/>
  <c r="C19" i="13"/>
  <c r="C18" i="13"/>
  <c r="C17" i="13"/>
  <c r="C16" i="13"/>
  <c r="C14" i="13"/>
  <c r="C13" i="13"/>
  <c r="C12" i="13"/>
  <c r="C11" i="13"/>
  <c r="C10" i="13"/>
  <c r="C9" i="13"/>
  <c r="C7" i="13"/>
  <c r="C6" i="13"/>
  <c r="C3" i="13"/>
  <c r="C2" i="13"/>
  <c r="C56" i="12"/>
  <c r="C55" i="12"/>
  <c r="C54" i="12"/>
  <c r="C53" i="12"/>
  <c r="C52" i="12"/>
  <c r="C50" i="12"/>
  <c r="C49" i="12"/>
  <c r="C48" i="12"/>
  <c r="C46" i="12"/>
  <c r="C45" i="12"/>
  <c r="C44" i="12"/>
  <c r="C43" i="12"/>
  <c r="C42" i="12"/>
  <c r="C40" i="12"/>
  <c r="C39" i="12"/>
  <c r="C37" i="12"/>
  <c r="C36" i="12"/>
  <c r="C35" i="12"/>
  <c r="C34" i="12"/>
  <c r="C32" i="12"/>
  <c r="C31" i="12"/>
  <c r="C30" i="12"/>
  <c r="C29" i="12"/>
  <c r="C28" i="12"/>
  <c r="C27" i="12"/>
  <c r="C26" i="12"/>
  <c r="C24" i="12"/>
  <c r="C23" i="12"/>
  <c r="C22" i="12"/>
  <c r="C21" i="12"/>
  <c r="C20" i="12"/>
  <c r="C19" i="12"/>
  <c r="C18" i="12"/>
  <c r="C17" i="12"/>
  <c r="C16" i="12"/>
  <c r="C14" i="12"/>
  <c r="C13" i="12"/>
  <c r="C12" i="12"/>
  <c r="C11" i="12"/>
  <c r="C10" i="12"/>
  <c r="C9" i="12"/>
  <c r="C7" i="12"/>
  <c r="C6" i="12"/>
  <c r="C3" i="12"/>
  <c r="C2" i="12"/>
  <c r="C57" i="12"/>
  <c r="C51" i="12"/>
  <c r="C47" i="12"/>
  <c r="C41" i="12"/>
  <c r="C38" i="12"/>
  <c r="C33" i="12"/>
  <c r="C25" i="12"/>
  <c r="C15" i="12"/>
  <c r="C8" i="12"/>
  <c r="C57" i="13"/>
  <c r="C51" i="13"/>
  <c r="C47" i="13"/>
  <c r="C41" i="13"/>
  <c r="C38" i="13"/>
  <c r="C33" i="13"/>
  <c r="C25" i="13"/>
  <c r="C15" i="13"/>
  <c r="C8" i="13"/>
  <c r="C57" i="14"/>
  <c r="C51" i="14"/>
  <c r="C47" i="14"/>
  <c r="C41" i="14"/>
  <c r="C38" i="14"/>
  <c r="C33" i="14"/>
  <c r="C25" i="14"/>
  <c r="C15" i="14"/>
  <c r="C8" i="14"/>
  <c r="C3" i="15"/>
  <c r="C4" i="15"/>
  <c r="C5" i="15"/>
  <c r="C6" i="15"/>
  <c r="C7" i="15"/>
  <c r="C9" i="15"/>
  <c r="C10" i="15"/>
  <c r="C11" i="15"/>
  <c r="C12" i="15"/>
  <c r="C13" i="15"/>
  <c r="C14" i="15"/>
  <c r="C16" i="15"/>
  <c r="C17" i="15"/>
  <c r="C18" i="15"/>
  <c r="C19" i="15"/>
  <c r="C20" i="15"/>
  <c r="C21" i="15"/>
  <c r="C22" i="15"/>
  <c r="C23" i="15"/>
  <c r="C24" i="15"/>
  <c r="C26" i="15"/>
  <c r="C27" i="15"/>
  <c r="C28" i="15"/>
  <c r="C29" i="15"/>
  <c r="C30" i="15"/>
  <c r="C31" i="15"/>
  <c r="C32" i="15"/>
  <c r="C34" i="15"/>
  <c r="C35" i="15"/>
  <c r="C36" i="15"/>
  <c r="C37" i="15"/>
  <c r="C39" i="15"/>
  <c r="C40" i="15"/>
  <c r="C42" i="15"/>
  <c r="C43" i="15"/>
  <c r="C44" i="15"/>
  <c r="C45" i="15"/>
  <c r="C46" i="15"/>
  <c r="C48" i="15"/>
  <c r="C49" i="15"/>
  <c r="C50" i="15"/>
  <c r="C52" i="15"/>
  <c r="C53" i="15"/>
  <c r="C54" i="15"/>
  <c r="C55" i="15"/>
  <c r="C56" i="15"/>
  <c r="C2" i="15"/>
  <c r="D15" i="5"/>
  <c r="D15" i="6"/>
  <c r="C56" i="11"/>
  <c r="C55" i="11"/>
  <c r="C54" i="11"/>
  <c r="C53" i="11"/>
  <c r="C52" i="11"/>
  <c r="C50" i="11"/>
  <c r="C49" i="11"/>
  <c r="C48" i="11"/>
  <c r="C46" i="11"/>
  <c r="C45" i="11"/>
  <c r="C44" i="11"/>
  <c r="C43" i="11"/>
  <c r="C42" i="11"/>
  <c r="C40" i="11"/>
  <c r="C39" i="11"/>
  <c r="C37" i="11"/>
  <c r="C36" i="11"/>
  <c r="C35" i="11"/>
  <c r="C34" i="11"/>
  <c r="C32" i="11"/>
  <c r="C31" i="11"/>
  <c r="C30" i="11"/>
  <c r="C29" i="11"/>
  <c r="C28" i="11"/>
  <c r="C27" i="11"/>
  <c r="C26" i="11"/>
  <c r="C24" i="11"/>
  <c r="C23" i="11"/>
  <c r="C22" i="11"/>
  <c r="C21" i="11"/>
  <c r="C20" i="11"/>
  <c r="C19" i="11"/>
  <c r="C18" i="11"/>
  <c r="C17" i="11"/>
  <c r="C16" i="11"/>
  <c r="C14" i="11"/>
  <c r="C13" i="11"/>
  <c r="C12" i="11"/>
  <c r="C11" i="11"/>
  <c r="C10" i="11"/>
  <c r="C9" i="11"/>
  <c r="C7" i="11"/>
  <c r="C6" i="11"/>
  <c r="C3" i="11"/>
  <c r="C2" i="11"/>
  <c r="C56" i="10"/>
  <c r="C55" i="10"/>
  <c r="C54" i="10"/>
  <c r="C53" i="10"/>
  <c r="C52" i="10"/>
  <c r="C50" i="10"/>
  <c r="C49" i="10"/>
  <c r="C48" i="10"/>
  <c r="C46" i="10"/>
  <c r="C45" i="10"/>
  <c r="C44" i="10"/>
  <c r="C43" i="10"/>
  <c r="C42" i="10"/>
  <c r="C40" i="10"/>
  <c r="C39" i="10"/>
  <c r="C37" i="10"/>
  <c r="C36" i="10"/>
  <c r="C35" i="10"/>
  <c r="C34" i="10"/>
  <c r="C32" i="10"/>
  <c r="C31" i="10"/>
  <c r="C30" i="10"/>
  <c r="C29" i="10"/>
  <c r="C28" i="10"/>
  <c r="C27" i="10"/>
  <c r="C26" i="10"/>
  <c r="C24" i="10"/>
  <c r="C23" i="10"/>
  <c r="C22" i="10"/>
  <c r="C21" i="10"/>
  <c r="C20" i="10"/>
  <c r="C19" i="10"/>
  <c r="C18" i="10"/>
  <c r="C17" i="10"/>
  <c r="C16" i="10"/>
  <c r="C14" i="10"/>
  <c r="C13" i="10"/>
  <c r="C12" i="10"/>
  <c r="C11" i="10"/>
  <c r="C10" i="10"/>
  <c r="C9" i="10"/>
  <c r="C7" i="10"/>
  <c r="C6" i="10"/>
  <c r="C3" i="10"/>
  <c r="C2" i="10"/>
  <c r="C57" i="11"/>
  <c r="C51" i="11"/>
  <c r="C47" i="11"/>
  <c r="C41" i="11"/>
  <c r="C38" i="11"/>
  <c r="C33" i="11"/>
  <c r="C25" i="11"/>
  <c r="C15" i="11"/>
  <c r="C8" i="11"/>
  <c r="C57" i="10"/>
  <c r="C51" i="10"/>
  <c r="C47" i="10"/>
  <c r="C41" i="10"/>
  <c r="C38" i="10"/>
  <c r="C33" i="10"/>
  <c r="C25" i="10"/>
  <c r="C15" i="10"/>
  <c r="C8" i="10"/>
  <c r="C56" i="9"/>
  <c r="C55" i="9"/>
  <c r="C54" i="9"/>
  <c r="C53" i="9"/>
  <c r="C52" i="9"/>
  <c r="C50" i="9"/>
  <c r="C49" i="9"/>
  <c r="C48" i="9"/>
  <c r="C46" i="9"/>
  <c r="C45" i="9"/>
  <c r="C44" i="9"/>
  <c r="C43" i="9"/>
  <c r="C42" i="9"/>
  <c r="C40" i="9"/>
  <c r="C39" i="9"/>
  <c r="C37" i="9"/>
  <c r="C36" i="9"/>
  <c r="C35" i="9"/>
  <c r="C34" i="9"/>
  <c r="C32" i="9"/>
  <c r="C31" i="9"/>
  <c r="C30" i="9"/>
  <c r="C29" i="9"/>
  <c r="C28" i="9"/>
  <c r="C27" i="9"/>
  <c r="C26" i="9"/>
  <c r="C24" i="9"/>
  <c r="C23" i="9"/>
  <c r="C22" i="9"/>
  <c r="C21" i="9"/>
  <c r="C20" i="9"/>
  <c r="C19" i="9"/>
  <c r="C18" i="9"/>
  <c r="C17" i="9"/>
  <c r="C16" i="9"/>
  <c r="C14" i="9"/>
  <c r="C13" i="9"/>
  <c r="C12" i="9"/>
  <c r="C11" i="9"/>
  <c r="C10" i="9"/>
  <c r="C9" i="9"/>
  <c r="C7" i="9"/>
  <c r="C6" i="9"/>
  <c r="C3" i="9"/>
  <c r="C2" i="9"/>
  <c r="C57" i="9"/>
  <c r="C51" i="9"/>
  <c r="C47" i="9"/>
  <c r="C41" i="9"/>
  <c r="C38" i="9"/>
  <c r="C33" i="9"/>
  <c r="C25" i="9"/>
  <c r="C15" i="9"/>
  <c r="C8" i="9"/>
  <c r="C3" i="8"/>
  <c r="C2" i="8"/>
  <c r="C3" i="7"/>
  <c r="C2" i="7"/>
  <c r="C3" i="3"/>
  <c r="C2" i="3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6" i="3"/>
  <c r="C55" i="3"/>
  <c r="C54" i="3"/>
  <c r="C53" i="3"/>
  <c r="C52" i="3"/>
  <c r="C50" i="3"/>
  <c r="C49" i="3"/>
  <c r="C48" i="3"/>
  <c r="C46" i="3"/>
  <c r="C45" i="3"/>
  <c r="C44" i="3"/>
  <c r="C43" i="3"/>
  <c r="C42" i="3"/>
  <c r="C40" i="3"/>
  <c r="C39" i="3"/>
  <c r="C37" i="3"/>
  <c r="C36" i="3"/>
  <c r="C35" i="3"/>
  <c r="C34" i="3"/>
  <c r="C32" i="3"/>
  <c r="C31" i="3"/>
  <c r="C30" i="3"/>
  <c r="C29" i="3"/>
  <c r="C28" i="3"/>
  <c r="C27" i="3"/>
  <c r="C26" i="3"/>
  <c r="C24" i="3"/>
  <c r="C23" i="3"/>
  <c r="C22" i="3"/>
  <c r="C21" i="3"/>
  <c r="C20" i="3"/>
  <c r="C19" i="3"/>
  <c r="C18" i="3"/>
  <c r="C17" i="3"/>
  <c r="C16" i="3"/>
  <c r="C14" i="3"/>
  <c r="C13" i="3"/>
  <c r="C12" i="3"/>
  <c r="C11" i="3"/>
  <c r="C10" i="3"/>
  <c r="C9" i="3"/>
  <c r="C57" i="3"/>
  <c r="C51" i="3"/>
  <c r="C47" i="3"/>
  <c r="C41" i="3"/>
  <c r="C38" i="3"/>
  <c r="C33" i="3"/>
  <c r="C25" i="3"/>
  <c r="C8" i="3"/>
  <c r="C15" i="3"/>
  <c r="C7" i="3"/>
  <c r="C6" i="3"/>
</calcChain>
</file>

<file path=xl/sharedStrings.xml><?xml version="1.0" encoding="utf-8"?>
<sst xmlns="http://schemas.openxmlformats.org/spreadsheetml/2006/main" count="1285" uniqueCount="73">
  <si>
    <t>factor</t>
  </si>
  <si>
    <t>levels</t>
  </si>
  <si>
    <t>prop</t>
  </si>
  <si>
    <t>copartisan</t>
  </si>
  <si>
    <t>gender.candidate</t>
  </si>
  <si>
    <t>Female</t>
  </si>
  <si>
    <t>Male</t>
  </si>
  <si>
    <t>NOT.SEEN</t>
  </si>
  <si>
    <t>profession.candidate</t>
  </si>
  <si>
    <t>Business owner</t>
  </si>
  <si>
    <t>Car dealer</t>
  </si>
  <si>
    <t>Doctor</t>
  </si>
  <si>
    <t>Farmer</t>
  </si>
  <si>
    <t>High school teacher</t>
  </si>
  <si>
    <t>Lawyer</t>
  </si>
  <si>
    <t>age.candidate</t>
  </si>
  <si>
    <t>family.status.candidate</t>
  </si>
  <si>
    <t>Divorced with 1 child</t>
  </si>
  <si>
    <t>Divorced with 2 children</t>
  </si>
  <si>
    <t>Divorced with no children</t>
  </si>
  <si>
    <t>Married with 1 child</t>
  </si>
  <si>
    <t>Married with 2 children</t>
  </si>
  <si>
    <t>Married with no children</t>
  </si>
  <si>
    <t>Never married</t>
  </si>
  <si>
    <t>race.candidate</t>
  </si>
  <si>
    <t>Asian American</t>
  </si>
  <si>
    <t>Black</t>
  </si>
  <si>
    <t>Hispanic</t>
  </si>
  <si>
    <t>White</t>
  </si>
  <si>
    <t>military.service.candidate</t>
  </si>
  <si>
    <t>No military service</t>
  </si>
  <si>
    <t>Served in U.S. Military</t>
  </si>
  <si>
    <t>education.candidate</t>
  </si>
  <si>
    <t>AA from community college</t>
  </si>
  <si>
    <t>BA from Ivy League college</t>
  </si>
  <si>
    <t>BA from small college</t>
  </si>
  <si>
    <t>BA from state university</t>
  </si>
  <si>
    <t>No college degree</t>
  </si>
  <si>
    <t>abortion.stance.candidate</t>
  </si>
  <si>
    <t>A woman should always be able to obtain an abortion</t>
  </si>
  <si>
    <t>Abortion should never be permitted</t>
  </si>
  <si>
    <t>Permit abortion only when the life of the mother is in danger</t>
  </si>
  <si>
    <t>spending.stance.candidate</t>
  </si>
  <si>
    <t>Decrease spending a large amount</t>
  </si>
  <si>
    <t>Decrease spending a small amount</t>
  </si>
  <si>
    <t>Increase spending a large amount</t>
  </si>
  <si>
    <t>Increase spending a small amount</t>
  </si>
  <si>
    <t>No change to spending</t>
  </si>
  <si>
    <t>attribute_type</t>
  </si>
  <si>
    <t>gender</t>
  </si>
  <si>
    <t>age</t>
  </si>
  <si>
    <t>race</t>
  </si>
  <si>
    <t>education</t>
  </si>
  <si>
    <t>profession</t>
  </si>
  <si>
    <t>family</t>
  </si>
  <si>
    <t>military</t>
  </si>
  <si>
    <t>abortion</t>
  </si>
  <si>
    <t>spending</t>
  </si>
  <si>
    <t>attribute</t>
  </si>
  <si>
    <t>demographic</t>
  </si>
  <si>
    <t>background</t>
  </si>
  <si>
    <t>political</t>
  </si>
  <si>
    <t>Democrat</t>
  </si>
  <si>
    <t>Republican</t>
  </si>
  <si>
    <t>party.candidate</t>
  </si>
  <si>
    <t>high</t>
  </si>
  <si>
    <t>medium</t>
  </si>
  <si>
    <t>low</t>
  </si>
  <si>
    <t>NOTE: NOT.SEEN should never have anything filled in here because props are only the unweighted (e.g. before visiblity is taking into account)</t>
  </si>
  <si>
    <t>From ono marginals</t>
  </si>
  <si>
    <t>Approximate based on here https://www.senate.gov/CRSpubs/b8f6293e-c235-40fd-b895-6474d0f8e809.pdf</t>
  </si>
  <si>
    <t>https://fas.org/sgp/crs/misc/R44762.pdf</t>
  </si>
  <si>
    <t>Note: the medium version is the original proportion given in the experiment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</si>
</sst>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C57"/>
  <sheetViews>
    <sheetView workbookViewId="0">
      <selection activeCell="B3" sqref="B3"/>
    </sheetView>
  </sheetViews>
  <sheetFormatPr defaultColWidth="29.54296875" defaultRowHeight="14.5" x14ac:dyDescent="0.35"/>
  <cols>
    <col min="2" max="2" width="29.54296875" style="1"/>
  </cols>
  <sheetData>
    <row r="1" spans="1:3" x14ac:dyDescent="0.35">
      <c r="A1" t="s">
        <v>0</v>
      </c>
      <c r="B1" s="1" t="s">
        <v>1</v>
      </c>
      <c r="C1" t="s">
        <v>2</v>
      </c>
    </row>
    <row r="2" spans="1:3" x14ac:dyDescent="0.35">
      <c r="A2" t="s">
        <v>64</v>
      </c>
      <c r="B2" s="1" t="s">
        <v>62</v>
      </c>
      <c r="C2">
        <f>repmarginals!C2</f>
        <v>0</v>
      </c>
    </row>
    <row r="3" spans="1:3" x14ac:dyDescent="0.35">
      <c r="A3" t="s">
        <v>64</v>
      </c>
      <c r="B3" s="1" t="s">
        <v>63</v>
      </c>
      <c r="C3">
        <f>repmarginals!C3</f>
        <v>1</v>
      </c>
    </row>
    <row r="4" spans="1:3" x14ac:dyDescent="0.35">
      <c r="A4" t="s">
        <v>3</v>
      </c>
      <c r="B4" s="1">
        <v>0</v>
      </c>
      <c r="C4">
        <v>0.5</v>
      </c>
    </row>
    <row r="5" spans="1:3" x14ac:dyDescent="0.35">
      <c r="A5" t="s">
        <v>3</v>
      </c>
      <c r="B5" s="1">
        <v>1</v>
      </c>
      <c r="C5">
        <v>0.5</v>
      </c>
    </row>
    <row r="6" spans="1:3" x14ac:dyDescent="0.35">
      <c r="A6" t="s">
        <v>4</v>
      </c>
      <c r="B6" s="1" t="s">
        <v>5</v>
      </c>
      <c r="C6">
        <f>repmarginals!C6*(1 - genderhigh)</f>
        <v>0.1116</v>
      </c>
    </row>
    <row r="7" spans="1:3" x14ac:dyDescent="0.35">
      <c r="A7" t="s">
        <v>4</v>
      </c>
      <c r="B7" s="1" t="s">
        <v>6</v>
      </c>
      <c r="C7">
        <f>repmarginals!C7*(1 - genderhigh)</f>
        <v>0.78839999999999999</v>
      </c>
    </row>
    <row r="8" spans="1:3" x14ac:dyDescent="0.35">
      <c r="A8" t="s">
        <v>4</v>
      </c>
      <c r="B8" s="1" t="s">
        <v>7</v>
      </c>
      <c r="C8">
        <f>genderhigh</f>
        <v>0.1</v>
      </c>
    </row>
    <row r="9" spans="1:3" x14ac:dyDescent="0.35">
      <c r="A9" t="s">
        <v>8</v>
      </c>
      <c r="B9" s="1" t="s">
        <v>9</v>
      </c>
      <c r="C9">
        <f>repmarginals!C9*(1 - professionhigh)</f>
        <v>0.34200000000000003</v>
      </c>
    </row>
    <row r="10" spans="1:3" x14ac:dyDescent="0.35">
      <c r="A10" t="s">
        <v>8</v>
      </c>
      <c r="B10" s="1" t="s">
        <v>10</v>
      </c>
      <c r="C10">
        <f>repmarginals!C10*(1 - professionhigh)</f>
        <v>4.5000000000000005E-3</v>
      </c>
    </row>
    <row r="11" spans="1:3" x14ac:dyDescent="0.35">
      <c r="A11" t="s">
        <v>8</v>
      </c>
      <c r="B11" s="1" t="s">
        <v>11</v>
      </c>
      <c r="C11">
        <f>repmarginals!C11*(1 - professionhigh)</f>
        <v>9.0000000000000011E-3</v>
      </c>
    </row>
    <row r="12" spans="1:3" x14ac:dyDescent="0.35">
      <c r="A12" t="s">
        <v>8</v>
      </c>
      <c r="B12" s="1" t="s">
        <v>12</v>
      </c>
      <c r="C12">
        <f>repmarginals!C12*(1 - professionhigh)</f>
        <v>9.0000000000000011E-3</v>
      </c>
    </row>
    <row r="13" spans="1:3" x14ac:dyDescent="0.35">
      <c r="A13" t="s">
        <v>8</v>
      </c>
      <c r="B13" s="1" t="s">
        <v>13</v>
      </c>
      <c r="C13">
        <f>repmarginals!C13*(1 - professionhigh)</f>
        <v>0.16650000000000001</v>
      </c>
    </row>
    <row r="14" spans="1:3" x14ac:dyDescent="0.35">
      <c r="A14" t="s">
        <v>8</v>
      </c>
      <c r="B14" s="1" t="s">
        <v>14</v>
      </c>
      <c r="C14">
        <f>repmarginals!C14*(1 - professionhigh)</f>
        <v>0.36899999999999999</v>
      </c>
    </row>
    <row r="15" spans="1:3" x14ac:dyDescent="0.35">
      <c r="A15" t="s">
        <v>8</v>
      </c>
      <c r="B15" s="1" t="s">
        <v>7</v>
      </c>
      <c r="C15">
        <f>professionhigh</f>
        <v>0.1</v>
      </c>
    </row>
    <row r="16" spans="1:3" x14ac:dyDescent="0.35">
      <c r="A16" t="s">
        <v>15</v>
      </c>
      <c r="B16" s="1">
        <v>28</v>
      </c>
      <c r="C16">
        <f>repmarginals!C16*(1 - agehigh)</f>
        <v>9.0000000000000011E-3</v>
      </c>
    </row>
    <row r="17" spans="1:3" x14ac:dyDescent="0.35">
      <c r="A17" t="s">
        <v>15</v>
      </c>
      <c r="B17" s="1">
        <v>34</v>
      </c>
      <c r="C17">
        <f>repmarginals!C17*(1 - agehigh)</f>
        <v>3.6000000000000004E-2</v>
      </c>
    </row>
    <row r="18" spans="1:3" x14ac:dyDescent="0.35">
      <c r="A18" t="s">
        <v>15</v>
      </c>
      <c r="B18" s="1">
        <v>40</v>
      </c>
      <c r="C18">
        <f>repmarginals!C18*(1 - agehigh)</f>
        <v>4.5000000000000005E-2</v>
      </c>
    </row>
    <row r="19" spans="1:3" x14ac:dyDescent="0.35">
      <c r="A19" t="s">
        <v>15</v>
      </c>
      <c r="B19" s="1">
        <v>46</v>
      </c>
      <c r="C19">
        <f>repmarginals!C19*(1 - agehigh)</f>
        <v>9.0000000000000011E-2</v>
      </c>
    </row>
    <row r="20" spans="1:3" x14ac:dyDescent="0.35">
      <c r="A20" t="s">
        <v>15</v>
      </c>
      <c r="B20" s="1">
        <v>52</v>
      </c>
      <c r="C20">
        <f>repmarginals!C20*(1 - agehigh)</f>
        <v>0.18000000000000002</v>
      </c>
    </row>
    <row r="21" spans="1:3" x14ac:dyDescent="0.35">
      <c r="A21" t="s">
        <v>15</v>
      </c>
      <c r="B21" s="1">
        <v>58</v>
      </c>
      <c r="C21">
        <f>repmarginals!C21*(1 - agehigh)</f>
        <v>0.22500000000000001</v>
      </c>
    </row>
    <row r="22" spans="1:3" x14ac:dyDescent="0.35">
      <c r="A22" t="s">
        <v>15</v>
      </c>
      <c r="B22" s="1">
        <v>62</v>
      </c>
      <c r="C22">
        <f>repmarginals!C22*(1 - agehigh)</f>
        <v>0.18000000000000002</v>
      </c>
    </row>
    <row r="23" spans="1:3" x14ac:dyDescent="0.35">
      <c r="A23" t="s">
        <v>15</v>
      </c>
      <c r="B23" s="1">
        <v>68</v>
      </c>
      <c r="C23">
        <f>repmarginals!C23*(1 - agehigh)</f>
        <v>9.0000000000000011E-2</v>
      </c>
    </row>
    <row r="24" spans="1:3" x14ac:dyDescent="0.35">
      <c r="A24" t="s">
        <v>15</v>
      </c>
      <c r="B24" s="1">
        <v>74</v>
      </c>
      <c r="C24">
        <f>repmarginals!C24*(1 - agehigh)</f>
        <v>4.5000000000000005E-2</v>
      </c>
    </row>
    <row r="25" spans="1:3" x14ac:dyDescent="0.35">
      <c r="A25" t="s">
        <v>15</v>
      </c>
      <c r="B25" s="1" t="s">
        <v>7</v>
      </c>
      <c r="C25">
        <f>agehigh</f>
        <v>0.1</v>
      </c>
    </row>
    <row r="26" spans="1:3" x14ac:dyDescent="0.35">
      <c r="A26" t="s">
        <v>16</v>
      </c>
      <c r="B26" s="1" t="s">
        <v>17</v>
      </c>
      <c r="C26">
        <f>repmarginals!C26*(1 - familyhigh)</f>
        <v>4.5000000000000005E-2</v>
      </c>
    </row>
    <row r="27" spans="1:3" x14ac:dyDescent="0.35">
      <c r="A27" t="s">
        <v>16</v>
      </c>
      <c r="B27" s="1" t="s">
        <v>18</v>
      </c>
      <c r="C27">
        <f>repmarginals!C27*(1 - familyhigh)</f>
        <v>4.5000000000000005E-2</v>
      </c>
    </row>
    <row r="28" spans="1:3" x14ac:dyDescent="0.35">
      <c r="A28" t="s">
        <v>16</v>
      </c>
      <c r="B28" s="1" t="s">
        <v>19</v>
      </c>
      <c r="C28">
        <f>repmarginals!C28*(1 - familyhigh)</f>
        <v>4.5000000000000005E-2</v>
      </c>
    </row>
    <row r="29" spans="1:3" x14ac:dyDescent="0.35">
      <c r="A29" t="s">
        <v>16</v>
      </c>
      <c r="B29" s="1" t="s">
        <v>20</v>
      </c>
      <c r="C29">
        <f>repmarginals!C29*(1 - familyhigh)</f>
        <v>0.18000000000000002</v>
      </c>
    </row>
    <row r="30" spans="1:3" x14ac:dyDescent="0.35">
      <c r="A30" t="s">
        <v>16</v>
      </c>
      <c r="B30" s="1" t="s">
        <v>21</v>
      </c>
      <c r="C30">
        <f>repmarginals!C30*(1 - familyhigh)</f>
        <v>0.45</v>
      </c>
    </row>
    <row r="31" spans="1:3" x14ac:dyDescent="0.35">
      <c r="A31" t="s">
        <v>16</v>
      </c>
      <c r="B31" s="1" t="s">
        <v>22</v>
      </c>
      <c r="C31">
        <f>repmarginals!C31*(1 - familyhigh)</f>
        <v>9.0000000000000011E-2</v>
      </c>
    </row>
    <row r="32" spans="1:3" x14ac:dyDescent="0.35">
      <c r="A32" t="s">
        <v>16</v>
      </c>
      <c r="B32" s="1" t="s">
        <v>23</v>
      </c>
      <c r="C32">
        <f>repmarginals!C32*(1 - familyhigh)</f>
        <v>4.5000000000000005E-2</v>
      </c>
    </row>
    <row r="33" spans="1:3" x14ac:dyDescent="0.35">
      <c r="A33" t="s">
        <v>16</v>
      </c>
      <c r="B33" s="1" t="s">
        <v>7</v>
      </c>
      <c r="C33">
        <f>familyhigh</f>
        <v>0.1</v>
      </c>
    </row>
    <row r="34" spans="1:3" x14ac:dyDescent="0.35">
      <c r="A34" t="s">
        <v>24</v>
      </c>
      <c r="B34" s="1" t="s">
        <v>25</v>
      </c>
      <c r="C34">
        <f>repmarginals!C34*(1 - racehigh)</f>
        <v>3.6000000000000003E-3</v>
      </c>
    </row>
    <row r="35" spans="1:3" x14ac:dyDescent="0.35">
      <c r="A35" t="s">
        <v>24</v>
      </c>
      <c r="B35" s="1" t="s">
        <v>26</v>
      </c>
      <c r="C35">
        <f>repmarginals!C35*(1 - racehigh)</f>
        <v>9.0000000000000011E-3</v>
      </c>
    </row>
    <row r="36" spans="1:3" x14ac:dyDescent="0.35">
      <c r="A36" t="s">
        <v>24</v>
      </c>
      <c r="B36" s="1" t="s">
        <v>27</v>
      </c>
      <c r="C36">
        <f>repmarginals!C36*(1 - racehigh)</f>
        <v>5.3999999999999999E-2</v>
      </c>
    </row>
    <row r="37" spans="1:3" x14ac:dyDescent="0.35">
      <c r="A37" t="s">
        <v>24</v>
      </c>
      <c r="B37" s="1" t="s">
        <v>28</v>
      </c>
      <c r="C37">
        <f>repmarginals!C37*(1 - racehigh)</f>
        <v>0.83340000000000003</v>
      </c>
    </row>
    <row r="38" spans="1:3" x14ac:dyDescent="0.35">
      <c r="A38" t="s">
        <v>24</v>
      </c>
      <c r="B38" s="1" t="s">
        <v>7</v>
      </c>
      <c r="C38">
        <f>racehigh</f>
        <v>0.1</v>
      </c>
    </row>
    <row r="39" spans="1:3" x14ac:dyDescent="0.35">
      <c r="A39" t="s">
        <v>29</v>
      </c>
      <c r="B39" s="1" t="s">
        <v>30</v>
      </c>
      <c r="C39">
        <f>repmarginals!C39*(1 - militaryhigh)</f>
        <v>0.72000000000000008</v>
      </c>
    </row>
    <row r="40" spans="1:3" x14ac:dyDescent="0.35">
      <c r="A40" t="s">
        <v>29</v>
      </c>
      <c r="B40" s="1" t="s">
        <v>31</v>
      </c>
      <c r="C40">
        <f>repmarginals!C40*(1 - militaryhigh)</f>
        <v>0.18000000000000002</v>
      </c>
    </row>
    <row r="41" spans="1:3" x14ac:dyDescent="0.35">
      <c r="A41" t="s">
        <v>29</v>
      </c>
      <c r="B41" s="1" t="s">
        <v>7</v>
      </c>
      <c r="C41">
        <f>militaryhigh</f>
        <v>0.1</v>
      </c>
    </row>
    <row r="42" spans="1:3" x14ac:dyDescent="0.35">
      <c r="A42" t="s">
        <v>32</v>
      </c>
      <c r="B42" s="1" t="s">
        <v>33</v>
      </c>
      <c r="C42">
        <f>repmarginals!C42*(1 - educationhigh)</f>
        <v>4.5000000000000005E-2</v>
      </c>
    </row>
    <row r="43" spans="1:3" x14ac:dyDescent="0.35">
      <c r="A43" t="s">
        <v>32</v>
      </c>
      <c r="B43" s="1" t="s">
        <v>34</v>
      </c>
      <c r="C43">
        <f>repmarginals!C43*(1 - educationhigh)</f>
        <v>0.54</v>
      </c>
    </row>
    <row r="44" spans="1:3" x14ac:dyDescent="0.35">
      <c r="A44" t="s">
        <v>32</v>
      </c>
      <c r="B44" s="1" t="s">
        <v>35</v>
      </c>
      <c r="C44">
        <f>repmarginals!C44*(1 - educationhigh)</f>
        <v>0.18000000000000002</v>
      </c>
    </row>
    <row r="45" spans="1:3" x14ac:dyDescent="0.35">
      <c r="A45" t="s">
        <v>32</v>
      </c>
      <c r="B45" s="1" t="s">
        <v>36</v>
      </c>
      <c r="C45">
        <f>repmarginals!C45*(1 - educationhigh)</f>
        <v>9.0000000000000011E-2</v>
      </c>
    </row>
    <row r="46" spans="1:3" x14ac:dyDescent="0.35">
      <c r="A46" t="s">
        <v>32</v>
      </c>
      <c r="B46" s="1" t="s">
        <v>37</v>
      </c>
      <c r="C46">
        <f>repmarginals!C46*(1 - educationhigh)</f>
        <v>4.5000000000000005E-2</v>
      </c>
    </row>
    <row r="47" spans="1:3" x14ac:dyDescent="0.35">
      <c r="A47" t="s">
        <v>32</v>
      </c>
      <c r="B47" s="1" t="s">
        <v>7</v>
      </c>
      <c r="C47">
        <f>educationhigh</f>
        <v>0.1</v>
      </c>
    </row>
    <row r="48" spans="1:3" x14ac:dyDescent="0.35">
      <c r="A48" t="s">
        <v>38</v>
      </c>
      <c r="B48" s="1" t="s">
        <v>39</v>
      </c>
      <c r="C48">
        <f>repmarginals!C48*(1 - abortionhigh)</f>
        <v>9.0000000000000011E-2</v>
      </c>
    </row>
    <row r="49" spans="1:3" x14ac:dyDescent="0.35">
      <c r="A49" t="s">
        <v>38</v>
      </c>
      <c r="B49" s="1" t="s">
        <v>40</v>
      </c>
      <c r="C49">
        <f>repmarginals!C49*(1 - abortionhigh)</f>
        <v>0.45</v>
      </c>
    </row>
    <row r="50" spans="1:3" x14ac:dyDescent="0.35">
      <c r="A50" t="s">
        <v>38</v>
      </c>
      <c r="B50" s="1" t="s">
        <v>41</v>
      </c>
      <c r="C50">
        <f>repmarginals!C50*(1 - abortionhigh)</f>
        <v>0.36000000000000004</v>
      </c>
    </row>
    <row r="51" spans="1:3" x14ac:dyDescent="0.35">
      <c r="A51" t="s">
        <v>38</v>
      </c>
      <c r="B51" s="1" t="s">
        <v>7</v>
      </c>
      <c r="C51">
        <f>abortionhigh</f>
        <v>0.1</v>
      </c>
    </row>
    <row r="52" spans="1:3" x14ac:dyDescent="0.35">
      <c r="A52" t="s">
        <v>42</v>
      </c>
      <c r="B52" s="1" t="s">
        <v>43</v>
      </c>
      <c r="C52">
        <f>repmarginals!C52*(1 - spendinghigh)</f>
        <v>0.315</v>
      </c>
    </row>
    <row r="53" spans="1:3" x14ac:dyDescent="0.35">
      <c r="A53" t="s">
        <v>42</v>
      </c>
      <c r="B53" s="1" t="s">
        <v>44</v>
      </c>
      <c r="C53">
        <f>repmarginals!C53*(1 - spendinghigh)</f>
        <v>9.0000000000000011E-2</v>
      </c>
    </row>
    <row r="54" spans="1:3" x14ac:dyDescent="0.35">
      <c r="A54" t="s">
        <v>42</v>
      </c>
      <c r="B54" s="1" t="s">
        <v>45</v>
      </c>
      <c r="C54">
        <f>repmarginals!C54*(1 - spendinghigh)</f>
        <v>0.22500000000000001</v>
      </c>
    </row>
    <row r="55" spans="1:3" x14ac:dyDescent="0.35">
      <c r="A55" t="s">
        <v>42</v>
      </c>
      <c r="B55" s="1" t="s">
        <v>46</v>
      </c>
      <c r="C55">
        <f>repmarginals!C55*(1 - spendinghigh)</f>
        <v>0.18000000000000002</v>
      </c>
    </row>
    <row r="56" spans="1:3" x14ac:dyDescent="0.35">
      <c r="A56" t="s">
        <v>42</v>
      </c>
      <c r="B56" s="1" t="s">
        <v>47</v>
      </c>
      <c r="C56">
        <f>repmarginals!C56*(1 - spendinghigh)</f>
        <v>9.0000000000000011E-2</v>
      </c>
    </row>
    <row r="57" spans="1:3" x14ac:dyDescent="0.35">
      <c r="A57" t="s">
        <v>42</v>
      </c>
      <c r="B57" s="1" t="s">
        <v>7</v>
      </c>
      <c r="C57">
        <f>spendinghigh</f>
        <v>0.1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6"/>
  <dimension ref="A1:F11"/>
  <sheetViews>
    <sheetView workbookViewId="0">
      <selection activeCell="B1" sqref="B1"/>
    </sheetView>
  </sheetViews>
  <sheetFormatPr defaultRowHeight="14.5" x14ac:dyDescent="0.35"/>
  <cols>
    <col min="1" max="1" width="19.1796875" customWidth="1"/>
    <col min="2" max="2" width="20.453125" customWidth="1"/>
    <col min="3" max="3" width="13.1796875" customWidth="1"/>
    <col min="4" max="4" width="12.453125" customWidth="1"/>
  </cols>
  <sheetData>
    <row r="1" spans="1:6" x14ac:dyDescent="0.35">
      <c r="A1" t="s">
        <v>58</v>
      </c>
      <c r="B1" t="s">
        <v>48</v>
      </c>
      <c r="C1" t="s">
        <v>65</v>
      </c>
      <c r="D1" t="s">
        <v>66</v>
      </c>
      <c r="E1" t="s">
        <v>67</v>
      </c>
      <c r="F1" t="s">
        <v>72</v>
      </c>
    </row>
    <row r="2" spans="1:6" x14ac:dyDescent="0.35">
      <c r="A2" t="s">
        <v>49</v>
      </c>
      <c r="B2" t="s">
        <v>59</v>
      </c>
      <c r="C2">
        <v>0.1</v>
      </c>
      <c r="D2">
        <v>0.436</v>
      </c>
      <c r="E2">
        <v>0.9</v>
      </c>
    </row>
    <row r="3" spans="1:6" x14ac:dyDescent="0.35">
      <c r="A3" t="s">
        <v>50</v>
      </c>
      <c r="B3" t="s">
        <v>59</v>
      </c>
      <c r="C3">
        <v>0.1</v>
      </c>
      <c r="D3">
        <v>0.432</v>
      </c>
      <c r="E3">
        <v>0.9</v>
      </c>
    </row>
    <row r="4" spans="1:6" x14ac:dyDescent="0.35">
      <c r="A4" t="s">
        <v>51</v>
      </c>
      <c r="B4" t="s">
        <v>59</v>
      </c>
      <c r="C4">
        <v>0.1</v>
      </c>
      <c r="D4">
        <v>0.44800000000000001</v>
      </c>
      <c r="E4">
        <v>0.9</v>
      </c>
    </row>
    <row r="5" spans="1:6" x14ac:dyDescent="0.35">
      <c r="A5" t="s">
        <v>52</v>
      </c>
      <c r="B5" t="s">
        <v>60</v>
      </c>
      <c r="C5">
        <v>0.1</v>
      </c>
      <c r="D5">
        <v>0.42699999999999999</v>
      </c>
      <c r="E5">
        <v>0.9</v>
      </c>
    </row>
    <row r="6" spans="1:6" x14ac:dyDescent="0.35">
      <c r="A6" t="s">
        <v>53</v>
      </c>
      <c r="B6" t="s">
        <v>60</v>
      </c>
      <c r="C6">
        <v>0.1</v>
      </c>
      <c r="D6">
        <v>0.437</v>
      </c>
      <c r="E6">
        <v>0.9</v>
      </c>
    </row>
    <row r="7" spans="1:6" x14ac:dyDescent="0.35">
      <c r="A7" t="s">
        <v>54</v>
      </c>
      <c r="B7" t="s">
        <v>60</v>
      </c>
      <c r="C7">
        <v>0.1</v>
      </c>
      <c r="D7">
        <v>0.44400000000000001</v>
      </c>
      <c r="E7">
        <v>0.9</v>
      </c>
    </row>
    <row r="8" spans="1:6" x14ac:dyDescent="0.35">
      <c r="A8" t="s">
        <v>55</v>
      </c>
      <c r="B8" t="s">
        <v>60</v>
      </c>
      <c r="C8">
        <v>0.1</v>
      </c>
      <c r="D8">
        <v>0.438</v>
      </c>
      <c r="E8">
        <v>0.9</v>
      </c>
    </row>
    <row r="9" spans="1:6" x14ac:dyDescent="0.35">
      <c r="A9" t="s">
        <v>56</v>
      </c>
      <c r="B9" t="s">
        <v>61</v>
      </c>
      <c r="C9">
        <v>0.1</v>
      </c>
      <c r="D9">
        <v>0.45</v>
      </c>
      <c r="E9">
        <v>0.9</v>
      </c>
    </row>
    <row r="10" spans="1:6" x14ac:dyDescent="0.35">
      <c r="A10" t="s">
        <v>57</v>
      </c>
      <c r="B10" t="s">
        <v>61</v>
      </c>
      <c r="C10">
        <v>0.1</v>
      </c>
      <c r="D10">
        <v>0.443</v>
      </c>
      <c r="E10">
        <v>0.9</v>
      </c>
    </row>
    <row r="11" spans="1:6" x14ac:dyDescent="0.35">
      <c r="A11" t="s">
        <v>3</v>
      </c>
      <c r="B11" t="s">
        <v>61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59116C-2DE6-4321-9BE2-00569F563476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C6EEF-5992-44AD-ABE7-A7A979BB276C}">
  <dimension ref="A1"/>
  <sheetViews>
    <sheetView workbookViewId="0">
      <selection activeCell="M40" sqref="M40"/>
    </sheetView>
  </sheetViews>
  <sheetFormatPr defaultRowHeight="14.5" x14ac:dyDescent="0.3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6E7F7-22D7-492B-A882-93E5925A197A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BB10C-6DE9-4CCA-ABBE-433691FA1008}">
  <dimension ref="A1:F57"/>
  <sheetViews>
    <sheetView workbookViewId="0">
      <selection activeCell="C34" sqref="C34"/>
    </sheetView>
  </sheetViews>
  <sheetFormatPr defaultColWidth="39.54296875" defaultRowHeight="14.5" x14ac:dyDescent="0.35"/>
  <cols>
    <col min="2" max="2" width="39.54296875" style="1"/>
    <col min="3" max="3" width="26.1796875" style="1" customWidth="1"/>
  </cols>
  <sheetData>
    <row r="1" spans="1:6" x14ac:dyDescent="0.35">
      <c r="A1" t="s">
        <v>0</v>
      </c>
      <c r="B1" s="1" t="s">
        <v>1</v>
      </c>
      <c r="C1" s="1" t="s">
        <v>2</v>
      </c>
      <c r="F1" t="s">
        <v>68</v>
      </c>
    </row>
    <row r="2" spans="1:6" x14ac:dyDescent="0.35">
      <c r="A2" t="s">
        <v>64</v>
      </c>
      <c r="B2" s="1" t="s">
        <v>62</v>
      </c>
      <c r="C2" s="1">
        <f>AVERAGE(repmarginals!C2, demmarginals!C2)</f>
        <v>0.5</v>
      </c>
    </row>
    <row r="3" spans="1:6" x14ac:dyDescent="0.35">
      <c r="A3" t="s">
        <v>64</v>
      </c>
      <c r="B3" s="1" t="s">
        <v>63</v>
      </c>
      <c r="C3" s="1">
        <f>AVERAGE(repmarginals!C3, demmarginals!C3)</f>
        <v>0.5</v>
      </c>
    </row>
    <row r="4" spans="1:6" x14ac:dyDescent="0.35">
      <c r="A4" t="s">
        <v>3</v>
      </c>
      <c r="B4" s="1">
        <v>0</v>
      </c>
      <c r="C4" s="1">
        <f>AVERAGE(repmarginals!C4, demmarginals!C4)</f>
        <v>0.5</v>
      </c>
    </row>
    <row r="5" spans="1:6" x14ac:dyDescent="0.35">
      <c r="A5" t="s">
        <v>3</v>
      </c>
      <c r="B5" s="1">
        <v>1</v>
      </c>
      <c r="C5" s="1">
        <f>AVERAGE(repmarginals!C5, demmarginals!C5)</f>
        <v>0.5</v>
      </c>
    </row>
    <row r="6" spans="1:6" x14ac:dyDescent="0.35">
      <c r="A6" t="s">
        <v>4</v>
      </c>
      <c r="B6" s="1" t="s">
        <v>5</v>
      </c>
      <c r="C6" s="1">
        <f>AVERAGE(repmarginals!C6, demmarginals!C6)</f>
        <v>0.23100000000000001</v>
      </c>
      <c r="D6" t="s">
        <v>71</v>
      </c>
    </row>
    <row r="7" spans="1:6" x14ac:dyDescent="0.35">
      <c r="A7" t="s">
        <v>4</v>
      </c>
      <c r="B7" s="1" t="s">
        <v>6</v>
      </c>
      <c r="C7" s="1">
        <f>AVERAGE(repmarginals!C7, demmarginals!C7)</f>
        <v>0.76900000000000002</v>
      </c>
    </row>
    <row r="8" spans="1:6" x14ac:dyDescent="0.35">
      <c r="A8" t="s">
        <v>4</v>
      </c>
      <c r="B8" s="1" t="s">
        <v>7</v>
      </c>
    </row>
    <row r="9" spans="1:6" x14ac:dyDescent="0.35">
      <c r="A9" t="s">
        <v>8</v>
      </c>
      <c r="B9" s="1" t="s">
        <v>9</v>
      </c>
      <c r="C9" s="1">
        <f>AVERAGE(repmarginals!C9, demmarginals!C9)</f>
        <v>0.38</v>
      </c>
      <c r="D9" t="s">
        <v>70</v>
      </c>
    </row>
    <row r="10" spans="1:6" x14ac:dyDescent="0.35">
      <c r="A10" t="s">
        <v>8</v>
      </c>
      <c r="B10" s="1" t="s">
        <v>10</v>
      </c>
      <c r="C10" s="1">
        <f>AVERAGE(repmarginals!C10, demmarginals!C10)</f>
        <v>5.0000000000000001E-3</v>
      </c>
    </row>
    <row r="11" spans="1:6" x14ac:dyDescent="0.35">
      <c r="A11" t="s">
        <v>8</v>
      </c>
      <c r="B11" s="1" t="s">
        <v>11</v>
      </c>
      <c r="C11" s="1">
        <f>AVERAGE(repmarginals!C11, demmarginals!C11)</f>
        <v>0.01</v>
      </c>
    </row>
    <row r="12" spans="1:6" x14ac:dyDescent="0.35">
      <c r="A12" t="s">
        <v>8</v>
      </c>
      <c r="B12" s="1" t="s">
        <v>12</v>
      </c>
      <c r="C12" s="1">
        <f>AVERAGE(repmarginals!C12, demmarginals!C12)</f>
        <v>0.01</v>
      </c>
    </row>
    <row r="13" spans="1:6" x14ac:dyDescent="0.35">
      <c r="A13" t="s">
        <v>8</v>
      </c>
      <c r="B13" s="1" t="s">
        <v>13</v>
      </c>
      <c r="C13" s="1">
        <f>AVERAGE(repmarginals!C13, demmarginals!C13)</f>
        <v>0.185</v>
      </c>
    </row>
    <row r="14" spans="1:6" x14ac:dyDescent="0.35">
      <c r="A14" t="s">
        <v>8</v>
      </c>
      <c r="B14" s="1" t="s">
        <v>14</v>
      </c>
      <c r="C14" s="1">
        <f>AVERAGE(repmarginals!C14, demmarginals!C14)</f>
        <v>0.41</v>
      </c>
    </row>
    <row r="15" spans="1:6" x14ac:dyDescent="0.35">
      <c r="A15" t="s">
        <v>8</v>
      </c>
      <c r="B15" s="1" t="s">
        <v>7</v>
      </c>
    </row>
    <row r="16" spans="1:6" x14ac:dyDescent="0.35">
      <c r="A16" t="s">
        <v>15</v>
      </c>
      <c r="B16" s="1">
        <v>28</v>
      </c>
      <c r="C16" s="1">
        <f>AVERAGE(repmarginals!C16, demmarginals!C16)</f>
        <v>0.01</v>
      </c>
    </row>
    <row r="17" spans="1:3" x14ac:dyDescent="0.35">
      <c r="A17" t="s">
        <v>15</v>
      </c>
      <c r="B17" s="1">
        <v>34</v>
      </c>
      <c r="C17" s="1">
        <f>AVERAGE(repmarginals!C17, demmarginals!C17)</f>
        <v>0.04</v>
      </c>
    </row>
    <row r="18" spans="1:3" x14ac:dyDescent="0.35">
      <c r="A18" t="s">
        <v>15</v>
      </c>
      <c r="B18" s="1">
        <v>40</v>
      </c>
      <c r="C18" s="1">
        <f>AVERAGE(repmarginals!C18, demmarginals!C18)</f>
        <v>0.05</v>
      </c>
    </row>
    <row r="19" spans="1:3" x14ac:dyDescent="0.35">
      <c r="A19" t="s">
        <v>15</v>
      </c>
      <c r="B19" s="1">
        <v>46</v>
      </c>
      <c r="C19" s="1">
        <f>AVERAGE(repmarginals!C19, demmarginals!C19)</f>
        <v>0.1</v>
      </c>
    </row>
    <row r="20" spans="1:3" x14ac:dyDescent="0.35">
      <c r="A20" t="s">
        <v>15</v>
      </c>
      <c r="B20" s="1">
        <v>52</v>
      </c>
      <c r="C20" s="1">
        <f>AVERAGE(repmarginals!C20, demmarginals!C20)</f>
        <v>0.2</v>
      </c>
    </row>
    <row r="21" spans="1:3" x14ac:dyDescent="0.35">
      <c r="A21" t="s">
        <v>15</v>
      </c>
      <c r="B21" s="1">
        <v>58</v>
      </c>
      <c r="C21" s="1">
        <f>AVERAGE(repmarginals!C21, demmarginals!C21)</f>
        <v>0.25</v>
      </c>
    </row>
    <row r="22" spans="1:3" x14ac:dyDescent="0.35">
      <c r="A22" t="s">
        <v>15</v>
      </c>
      <c r="B22" s="1">
        <v>62</v>
      </c>
      <c r="C22" s="1">
        <f>AVERAGE(repmarginals!C22, demmarginals!C22)</f>
        <v>0.2</v>
      </c>
    </row>
    <row r="23" spans="1:3" x14ac:dyDescent="0.35">
      <c r="A23" t="s">
        <v>15</v>
      </c>
      <c r="B23" s="1">
        <v>68</v>
      </c>
      <c r="C23" s="1">
        <f>AVERAGE(repmarginals!C23, demmarginals!C23)</f>
        <v>0.1</v>
      </c>
    </row>
    <row r="24" spans="1:3" x14ac:dyDescent="0.35">
      <c r="A24" t="s">
        <v>15</v>
      </c>
      <c r="B24" s="1">
        <v>74</v>
      </c>
      <c r="C24" s="1">
        <f>AVERAGE(repmarginals!C24, demmarginals!C24)</f>
        <v>0.05</v>
      </c>
    </row>
    <row r="25" spans="1:3" x14ac:dyDescent="0.35">
      <c r="A25" t="s">
        <v>15</v>
      </c>
      <c r="B25" s="1" t="s">
        <v>7</v>
      </c>
    </row>
    <row r="26" spans="1:3" x14ac:dyDescent="0.35">
      <c r="A26" t="s">
        <v>16</v>
      </c>
      <c r="B26" s="1" t="s">
        <v>17</v>
      </c>
      <c r="C26" s="1">
        <f>AVERAGE(repmarginals!C26, demmarginals!C26)</f>
        <v>0.05</v>
      </c>
    </row>
    <row r="27" spans="1:3" x14ac:dyDescent="0.35">
      <c r="A27" t="s">
        <v>16</v>
      </c>
      <c r="B27" s="1" t="s">
        <v>18</v>
      </c>
      <c r="C27" s="1">
        <f>AVERAGE(repmarginals!C27, demmarginals!C27)</f>
        <v>0.05</v>
      </c>
    </row>
    <row r="28" spans="1:3" x14ac:dyDescent="0.35">
      <c r="A28" t="s">
        <v>16</v>
      </c>
      <c r="B28" s="1" t="s">
        <v>19</v>
      </c>
      <c r="C28" s="1">
        <f>AVERAGE(repmarginals!C28, demmarginals!C28)</f>
        <v>0.05</v>
      </c>
    </row>
    <row r="29" spans="1:3" x14ac:dyDescent="0.35">
      <c r="A29" t="s">
        <v>16</v>
      </c>
      <c r="B29" s="1" t="s">
        <v>20</v>
      </c>
      <c r="C29" s="1">
        <f>AVERAGE(repmarginals!C29, demmarginals!C29)</f>
        <v>0.2</v>
      </c>
    </row>
    <row r="30" spans="1:3" x14ac:dyDescent="0.35">
      <c r="A30" t="s">
        <v>16</v>
      </c>
      <c r="B30" s="1" t="s">
        <v>21</v>
      </c>
      <c r="C30" s="1">
        <f>AVERAGE(repmarginals!C30, demmarginals!C30)</f>
        <v>0.5</v>
      </c>
    </row>
    <row r="31" spans="1:3" x14ac:dyDescent="0.35">
      <c r="A31" t="s">
        <v>16</v>
      </c>
      <c r="B31" s="1" t="s">
        <v>22</v>
      </c>
      <c r="C31" s="1">
        <f>AVERAGE(repmarginals!C31, demmarginals!C31)</f>
        <v>0.1</v>
      </c>
    </row>
    <row r="32" spans="1:3" x14ac:dyDescent="0.35">
      <c r="A32" t="s">
        <v>16</v>
      </c>
      <c r="B32" s="1" t="s">
        <v>23</v>
      </c>
      <c r="C32" s="1">
        <f>AVERAGE(repmarginals!C32, demmarginals!C32)</f>
        <v>0.05</v>
      </c>
    </row>
    <row r="33" spans="1:4" x14ac:dyDescent="0.35">
      <c r="A33" t="s">
        <v>16</v>
      </c>
      <c r="B33" s="1" t="s">
        <v>7</v>
      </c>
    </row>
    <row r="34" spans="1:4" x14ac:dyDescent="0.35">
      <c r="A34" t="s">
        <v>24</v>
      </c>
      <c r="B34" s="1" t="s">
        <v>25</v>
      </c>
      <c r="C34" s="1">
        <f>AVERAGE(repmarginals!C34, demmarginals!C34)</f>
        <v>1.2E-2</v>
      </c>
      <c r="D34" t="s">
        <v>69</v>
      </c>
    </row>
    <row r="35" spans="1:4" x14ac:dyDescent="0.35">
      <c r="A35" t="s">
        <v>24</v>
      </c>
      <c r="B35" s="1" t="s">
        <v>26</v>
      </c>
      <c r="C35" s="1">
        <f>AVERAGE(repmarginals!C35, demmarginals!C35)</f>
        <v>4.9999999999999996E-2</v>
      </c>
    </row>
    <row r="36" spans="1:4" x14ac:dyDescent="0.35">
      <c r="A36" t="s">
        <v>24</v>
      </c>
      <c r="B36" s="1" t="s">
        <v>27</v>
      </c>
      <c r="C36" s="1">
        <f>AVERAGE(repmarginals!C36, demmarginals!C36)</f>
        <v>6.5000000000000002E-2</v>
      </c>
    </row>
    <row r="37" spans="1:4" x14ac:dyDescent="0.35">
      <c r="A37" t="s">
        <v>24</v>
      </c>
      <c r="B37" s="1" t="s">
        <v>28</v>
      </c>
      <c r="C37" s="1">
        <f>AVERAGE(repmarginals!C37, demmarginals!C37)</f>
        <v>0.873</v>
      </c>
    </row>
    <row r="38" spans="1:4" x14ac:dyDescent="0.35">
      <c r="A38" t="s">
        <v>24</v>
      </c>
      <c r="B38" s="1" t="s">
        <v>7</v>
      </c>
    </row>
    <row r="39" spans="1:4" x14ac:dyDescent="0.35">
      <c r="A39" t="s">
        <v>29</v>
      </c>
      <c r="B39" s="1" t="s">
        <v>30</v>
      </c>
      <c r="C39" s="1">
        <f>AVERAGE(repmarginals!C39, demmarginals!C39)</f>
        <v>0.8</v>
      </c>
    </row>
    <row r="40" spans="1:4" x14ac:dyDescent="0.35">
      <c r="A40" t="s">
        <v>29</v>
      </c>
      <c r="B40" s="1" t="s">
        <v>31</v>
      </c>
      <c r="C40" s="1">
        <f>AVERAGE(repmarginals!C40, demmarginals!C40)</f>
        <v>0.2</v>
      </c>
    </row>
    <row r="41" spans="1:4" x14ac:dyDescent="0.35">
      <c r="A41" t="s">
        <v>29</v>
      </c>
      <c r="B41" s="1" t="s">
        <v>7</v>
      </c>
    </row>
    <row r="42" spans="1:4" x14ac:dyDescent="0.35">
      <c r="A42" t="s">
        <v>32</v>
      </c>
      <c r="B42" s="1" t="s">
        <v>33</v>
      </c>
      <c r="C42" s="1">
        <f>AVERAGE(repmarginals!C42, demmarginals!C42)</f>
        <v>0.05</v>
      </c>
    </row>
    <row r="43" spans="1:4" x14ac:dyDescent="0.35">
      <c r="A43" t="s">
        <v>32</v>
      </c>
      <c r="B43" s="1" t="s">
        <v>34</v>
      </c>
      <c r="C43" s="1">
        <f>AVERAGE(repmarginals!C43, demmarginals!C43)</f>
        <v>0.6</v>
      </c>
    </row>
    <row r="44" spans="1:4" x14ac:dyDescent="0.35">
      <c r="A44" t="s">
        <v>32</v>
      </c>
      <c r="B44" s="1" t="s">
        <v>35</v>
      </c>
      <c r="C44" s="1">
        <f>AVERAGE(repmarginals!C44, demmarginals!C44)</f>
        <v>0.2</v>
      </c>
    </row>
    <row r="45" spans="1:4" x14ac:dyDescent="0.35">
      <c r="A45" t="s">
        <v>32</v>
      </c>
      <c r="B45" s="1" t="s">
        <v>36</v>
      </c>
      <c r="C45" s="1">
        <f>AVERAGE(repmarginals!C45, demmarginals!C45)</f>
        <v>0.1</v>
      </c>
    </row>
    <row r="46" spans="1:4" x14ac:dyDescent="0.35">
      <c r="A46" t="s">
        <v>32</v>
      </c>
      <c r="B46" s="1" t="s">
        <v>37</v>
      </c>
      <c r="C46" s="1">
        <f>AVERAGE(repmarginals!C46, demmarginals!C46)</f>
        <v>0.05</v>
      </c>
    </row>
    <row r="47" spans="1:4" x14ac:dyDescent="0.35">
      <c r="A47" t="s">
        <v>32</v>
      </c>
      <c r="B47" s="1" t="s">
        <v>7</v>
      </c>
    </row>
    <row r="48" spans="1:4" x14ac:dyDescent="0.35">
      <c r="A48" t="s">
        <v>38</v>
      </c>
      <c r="B48" s="1" t="s">
        <v>39</v>
      </c>
      <c r="C48" s="1">
        <f>AVERAGE(repmarginals!C48, demmarginals!C48)</f>
        <v>0.5</v>
      </c>
    </row>
    <row r="49" spans="1:3" x14ac:dyDescent="0.35">
      <c r="A49" t="s">
        <v>38</v>
      </c>
      <c r="B49" s="1" t="s">
        <v>40</v>
      </c>
      <c r="C49" s="1">
        <f>AVERAGE(repmarginals!C49, demmarginals!C49)</f>
        <v>0.255</v>
      </c>
    </row>
    <row r="50" spans="1:3" x14ac:dyDescent="0.35">
      <c r="A50" t="s">
        <v>38</v>
      </c>
      <c r="B50" s="1" t="s">
        <v>41</v>
      </c>
      <c r="C50" s="1">
        <f>AVERAGE(repmarginals!C50, demmarginals!C50)</f>
        <v>0.245</v>
      </c>
    </row>
    <row r="51" spans="1:3" x14ac:dyDescent="0.35">
      <c r="A51" t="s">
        <v>38</v>
      </c>
      <c r="B51" s="1" t="s">
        <v>7</v>
      </c>
    </row>
    <row r="52" spans="1:3" x14ac:dyDescent="0.35">
      <c r="A52" t="s">
        <v>42</v>
      </c>
      <c r="B52" s="1" t="s">
        <v>43</v>
      </c>
      <c r="C52" s="1">
        <f>AVERAGE(repmarginals!C52, demmarginals!C52)</f>
        <v>0.19999999999999998</v>
      </c>
    </row>
    <row r="53" spans="1:3" x14ac:dyDescent="0.35">
      <c r="A53" t="s">
        <v>42</v>
      </c>
      <c r="B53" s="1" t="s">
        <v>44</v>
      </c>
      <c r="C53" s="1">
        <f>AVERAGE(repmarginals!C53, demmarginals!C53)</f>
        <v>7.5000000000000011E-2</v>
      </c>
    </row>
    <row r="54" spans="1:3" x14ac:dyDescent="0.35">
      <c r="A54" t="s">
        <v>42</v>
      </c>
      <c r="B54" s="1" t="s">
        <v>45</v>
      </c>
      <c r="C54" s="1">
        <f>AVERAGE(repmarginals!C54, demmarginals!C54)</f>
        <v>0.42499999999999999</v>
      </c>
    </row>
    <row r="55" spans="1:3" x14ac:dyDescent="0.35">
      <c r="A55" t="s">
        <v>42</v>
      </c>
      <c r="B55" s="1" t="s">
        <v>46</v>
      </c>
      <c r="C55" s="1">
        <f>AVERAGE(repmarginals!C55, demmarginals!C55)</f>
        <v>0.2</v>
      </c>
    </row>
    <row r="56" spans="1:3" x14ac:dyDescent="0.35">
      <c r="A56" t="s">
        <v>42</v>
      </c>
      <c r="B56" s="1" t="s">
        <v>47</v>
      </c>
      <c r="C56" s="1">
        <f>AVERAGE(repmarginals!C56, demmarginals!C56)</f>
        <v>0.1</v>
      </c>
    </row>
    <row r="57" spans="1:3" x14ac:dyDescent="0.35">
      <c r="A57" t="s">
        <v>42</v>
      </c>
      <c r="B57" s="1" t="s">
        <v>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46178D-43C7-40E5-848F-D1D27AC7CED9}">
  <sheetPr codeName="Sheet7"/>
  <dimension ref="A1:F57"/>
  <sheetViews>
    <sheetView workbookViewId="0">
      <selection activeCell="C1" sqref="C1:C1048576"/>
    </sheetView>
  </sheetViews>
  <sheetFormatPr defaultRowHeight="14.5" x14ac:dyDescent="0.35"/>
  <cols>
    <col min="1" max="1" width="25" customWidth="1"/>
    <col min="2" max="2" width="50.81640625" style="1" customWidth="1"/>
    <col min="3" max="3" width="22.453125" customWidth="1"/>
  </cols>
  <sheetData>
    <row r="1" spans="1:6" x14ac:dyDescent="0.35">
      <c r="A1" t="s">
        <v>0</v>
      </c>
      <c r="B1" s="1" t="s">
        <v>1</v>
      </c>
      <c r="C1" t="s">
        <v>2</v>
      </c>
      <c r="F1" t="s">
        <v>68</v>
      </c>
    </row>
    <row r="2" spans="1:6" x14ac:dyDescent="0.35">
      <c r="A2" t="s">
        <v>64</v>
      </c>
      <c r="B2" s="1" t="s">
        <v>62</v>
      </c>
      <c r="C2">
        <v>0</v>
      </c>
    </row>
    <row r="3" spans="1:6" x14ac:dyDescent="0.35">
      <c r="A3" t="s">
        <v>64</v>
      </c>
      <c r="B3" s="1" t="s">
        <v>63</v>
      </c>
      <c r="C3">
        <v>1</v>
      </c>
    </row>
    <row r="4" spans="1:6" x14ac:dyDescent="0.35">
      <c r="A4" t="s">
        <v>3</v>
      </c>
      <c r="B4" s="1">
        <v>0</v>
      </c>
      <c r="C4">
        <v>0.5</v>
      </c>
    </row>
    <row r="5" spans="1:6" x14ac:dyDescent="0.35">
      <c r="A5" t="s">
        <v>3</v>
      </c>
      <c r="B5" s="1">
        <v>1</v>
      </c>
      <c r="C5">
        <v>0.5</v>
      </c>
    </row>
    <row r="6" spans="1:6" x14ac:dyDescent="0.35">
      <c r="A6" t="s">
        <v>4</v>
      </c>
      <c r="B6" s="1" t="s">
        <v>5</v>
      </c>
      <c r="C6">
        <v>0.124</v>
      </c>
      <c r="D6" t="s">
        <v>71</v>
      </c>
    </row>
    <row r="7" spans="1:6" x14ac:dyDescent="0.35">
      <c r="A7" t="s">
        <v>4</v>
      </c>
      <c r="B7" s="1" t="s">
        <v>6</v>
      </c>
      <c r="C7">
        <v>0.876</v>
      </c>
    </row>
    <row r="8" spans="1:6" x14ac:dyDescent="0.35">
      <c r="A8" t="s">
        <v>4</v>
      </c>
      <c r="B8" s="1" t="s">
        <v>7</v>
      </c>
    </row>
    <row r="9" spans="1:6" x14ac:dyDescent="0.35">
      <c r="A9" t="s">
        <v>8</v>
      </c>
      <c r="B9" s="1" t="s">
        <v>9</v>
      </c>
      <c r="C9">
        <v>0.38</v>
      </c>
      <c r="D9" t="s">
        <v>70</v>
      </c>
    </row>
    <row r="10" spans="1:6" x14ac:dyDescent="0.35">
      <c r="A10" t="s">
        <v>8</v>
      </c>
      <c r="B10" s="1" t="s">
        <v>10</v>
      </c>
      <c r="C10">
        <v>5.0000000000000001E-3</v>
      </c>
    </row>
    <row r="11" spans="1:6" x14ac:dyDescent="0.35">
      <c r="A11" t="s">
        <v>8</v>
      </c>
      <c r="B11" s="1" t="s">
        <v>11</v>
      </c>
      <c r="C11">
        <v>0.01</v>
      </c>
    </row>
    <row r="12" spans="1:6" x14ac:dyDescent="0.35">
      <c r="A12" t="s">
        <v>8</v>
      </c>
      <c r="B12" s="1" t="s">
        <v>12</v>
      </c>
      <c r="C12">
        <v>0.01</v>
      </c>
    </row>
    <row r="13" spans="1:6" x14ac:dyDescent="0.35">
      <c r="A13" t="s">
        <v>8</v>
      </c>
      <c r="B13" s="1" t="s">
        <v>13</v>
      </c>
      <c r="C13">
        <v>0.185</v>
      </c>
    </row>
    <row r="14" spans="1:6" x14ac:dyDescent="0.35">
      <c r="A14" t="s">
        <v>8</v>
      </c>
      <c r="B14" s="1" t="s">
        <v>14</v>
      </c>
      <c r="C14">
        <v>0.41</v>
      </c>
    </row>
    <row r="15" spans="1:6" x14ac:dyDescent="0.35">
      <c r="A15" t="s">
        <v>8</v>
      </c>
      <c r="B15" s="1" t="s">
        <v>7</v>
      </c>
      <c r="D15">
        <f>SUM(C9:C14)</f>
        <v>1</v>
      </c>
    </row>
    <row r="16" spans="1:6" x14ac:dyDescent="0.35">
      <c r="A16" t="s">
        <v>15</v>
      </c>
      <c r="B16" s="1">
        <v>28</v>
      </c>
      <c r="C16">
        <v>0.01</v>
      </c>
    </row>
    <row r="17" spans="1:3" x14ac:dyDescent="0.35">
      <c r="A17" t="s">
        <v>15</v>
      </c>
      <c r="B17" s="1">
        <v>34</v>
      </c>
      <c r="C17">
        <v>0.04</v>
      </c>
    </row>
    <row r="18" spans="1:3" x14ac:dyDescent="0.35">
      <c r="A18" t="s">
        <v>15</v>
      </c>
      <c r="B18" s="1">
        <v>40</v>
      </c>
      <c r="C18">
        <v>0.05</v>
      </c>
    </row>
    <row r="19" spans="1:3" x14ac:dyDescent="0.35">
      <c r="A19" t="s">
        <v>15</v>
      </c>
      <c r="B19" s="1">
        <v>46</v>
      </c>
      <c r="C19">
        <v>0.1</v>
      </c>
    </row>
    <row r="20" spans="1:3" x14ac:dyDescent="0.35">
      <c r="A20" t="s">
        <v>15</v>
      </c>
      <c r="B20" s="1">
        <v>52</v>
      </c>
      <c r="C20">
        <v>0.2</v>
      </c>
    </row>
    <row r="21" spans="1:3" x14ac:dyDescent="0.35">
      <c r="A21" t="s">
        <v>15</v>
      </c>
      <c r="B21" s="1">
        <v>58</v>
      </c>
      <c r="C21">
        <v>0.25</v>
      </c>
    </row>
    <row r="22" spans="1:3" x14ac:dyDescent="0.35">
      <c r="A22" t="s">
        <v>15</v>
      </c>
      <c r="B22" s="1">
        <v>62</v>
      </c>
      <c r="C22">
        <v>0.2</v>
      </c>
    </row>
    <row r="23" spans="1:3" x14ac:dyDescent="0.35">
      <c r="A23" t="s">
        <v>15</v>
      </c>
      <c r="B23" s="1">
        <v>68</v>
      </c>
      <c r="C23">
        <v>0.1</v>
      </c>
    </row>
    <row r="24" spans="1:3" x14ac:dyDescent="0.35">
      <c r="A24" t="s">
        <v>15</v>
      </c>
      <c r="B24" s="1">
        <v>74</v>
      </c>
      <c r="C24">
        <v>0.05</v>
      </c>
    </row>
    <row r="25" spans="1:3" x14ac:dyDescent="0.35">
      <c r="A25" t="s">
        <v>15</v>
      </c>
      <c r="B25" s="1" t="s">
        <v>7</v>
      </c>
    </row>
    <row r="26" spans="1:3" x14ac:dyDescent="0.35">
      <c r="A26" t="s">
        <v>16</v>
      </c>
      <c r="B26" s="1" t="s">
        <v>17</v>
      </c>
      <c r="C26">
        <v>0.05</v>
      </c>
    </row>
    <row r="27" spans="1:3" x14ac:dyDescent="0.35">
      <c r="A27" t="s">
        <v>16</v>
      </c>
      <c r="B27" s="1" t="s">
        <v>18</v>
      </c>
      <c r="C27">
        <v>0.05</v>
      </c>
    </row>
    <row r="28" spans="1:3" x14ac:dyDescent="0.35">
      <c r="A28" t="s">
        <v>16</v>
      </c>
      <c r="B28" s="1" t="s">
        <v>19</v>
      </c>
      <c r="C28">
        <v>0.05</v>
      </c>
    </row>
    <row r="29" spans="1:3" x14ac:dyDescent="0.35">
      <c r="A29" t="s">
        <v>16</v>
      </c>
      <c r="B29" s="1" t="s">
        <v>20</v>
      </c>
      <c r="C29">
        <v>0.2</v>
      </c>
    </row>
    <row r="30" spans="1:3" x14ac:dyDescent="0.35">
      <c r="A30" t="s">
        <v>16</v>
      </c>
      <c r="B30" s="1" t="s">
        <v>21</v>
      </c>
      <c r="C30">
        <v>0.5</v>
      </c>
    </row>
    <row r="31" spans="1:3" x14ac:dyDescent="0.35">
      <c r="A31" t="s">
        <v>16</v>
      </c>
      <c r="B31" s="1" t="s">
        <v>22</v>
      </c>
      <c r="C31">
        <v>0.1</v>
      </c>
    </row>
    <row r="32" spans="1:3" x14ac:dyDescent="0.35">
      <c r="A32" t="s">
        <v>16</v>
      </c>
      <c r="B32" s="1" t="s">
        <v>23</v>
      </c>
      <c r="C32">
        <v>0.05</v>
      </c>
    </row>
    <row r="33" spans="1:4" x14ac:dyDescent="0.35">
      <c r="A33" t="s">
        <v>16</v>
      </c>
      <c r="B33" s="1" t="s">
        <v>7</v>
      </c>
    </row>
    <row r="34" spans="1:4" x14ac:dyDescent="0.35">
      <c r="A34" t="s">
        <v>24</v>
      </c>
      <c r="B34" s="1" t="s">
        <v>25</v>
      </c>
      <c r="C34">
        <v>4.0000000000000001E-3</v>
      </c>
      <c r="D34" t="s">
        <v>69</v>
      </c>
    </row>
    <row r="35" spans="1:4" x14ac:dyDescent="0.35">
      <c r="A35" t="s">
        <v>24</v>
      </c>
      <c r="B35" s="1" t="s">
        <v>26</v>
      </c>
      <c r="C35">
        <v>0.01</v>
      </c>
    </row>
    <row r="36" spans="1:4" x14ac:dyDescent="0.35">
      <c r="A36" t="s">
        <v>24</v>
      </c>
      <c r="B36" s="1" t="s">
        <v>27</v>
      </c>
      <c r="C36">
        <v>0.06</v>
      </c>
    </row>
    <row r="37" spans="1:4" x14ac:dyDescent="0.35">
      <c r="A37" t="s">
        <v>24</v>
      </c>
      <c r="B37" s="1" t="s">
        <v>28</v>
      </c>
      <c r="C37">
        <v>0.92600000000000005</v>
      </c>
    </row>
    <row r="38" spans="1:4" x14ac:dyDescent="0.35">
      <c r="A38" t="s">
        <v>24</v>
      </c>
      <c r="B38" s="1" t="s">
        <v>7</v>
      </c>
    </row>
    <row r="39" spans="1:4" x14ac:dyDescent="0.35">
      <c r="A39" t="s">
        <v>29</v>
      </c>
      <c r="B39" s="1" t="s">
        <v>30</v>
      </c>
      <c r="C39">
        <v>0.8</v>
      </c>
    </row>
    <row r="40" spans="1:4" x14ac:dyDescent="0.35">
      <c r="A40" t="s">
        <v>29</v>
      </c>
      <c r="B40" s="1" t="s">
        <v>31</v>
      </c>
      <c r="C40">
        <v>0.2</v>
      </c>
    </row>
    <row r="41" spans="1:4" x14ac:dyDescent="0.35">
      <c r="A41" t="s">
        <v>29</v>
      </c>
      <c r="B41" s="1" t="s">
        <v>7</v>
      </c>
    </row>
    <row r="42" spans="1:4" x14ac:dyDescent="0.35">
      <c r="A42" t="s">
        <v>32</v>
      </c>
      <c r="B42" s="1" t="s">
        <v>33</v>
      </c>
      <c r="C42">
        <v>0.05</v>
      </c>
    </row>
    <row r="43" spans="1:4" x14ac:dyDescent="0.35">
      <c r="A43" t="s">
        <v>32</v>
      </c>
      <c r="B43" s="1" t="s">
        <v>34</v>
      </c>
      <c r="C43">
        <v>0.6</v>
      </c>
    </row>
    <row r="44" spans="1:4" x14ac:dyDescent="0.35">
      <c r="A44" t="s">
        <v>32</v>
      </c>
      <c r="B44" s="1" t="s">
        <v>35</v>
      </c>
      <c r="C44">
        <v>0.2</v>
      </c>
    </row>
    <row r="45" spans="1:4" x14ac:dyDescent="0.35">
      <c r="A45" t="s">
        <v>32</v>
      </c>
      <c r="B45" s="1" t="s">
        <v>36</v>
      </c>
      <c r="C45">
        <v>0.1</v>
      </c>
    </row>
    <row r="46" spans="1:4" x14ac:dyDescent="0.35">
      <c r="A46" t="s">
        <v>32</v>
      </c>
      <c r="B46" s="1" t="s">
        <v>37</v>
      </c>
      <c r="C46">
        <v>0.05</v>
      </c>
    </row>
    <row r="47" spans="1:4" x14ac:dyDescent="0.35">
      <c r="A47" t="s">
        <v>32</v>
      </c>
      <c r="B47" s="1" t="s">
        <v>7</v>
      </c>
    </row>
    <row r="48" spans="1:4" x14ac:dyDescent="0.35">
      <c r="A48" t="s">
        <v>38</v>
      </c>
      <c r="B48" s="1" t="s">
        <v>39</v>
      </c>
      <c r="C48">
        <v>0.1</v>
      </c>
    </row>
    <row r="49" spans="1:3" x14ac:dyDescent="0.35">
      <c r="A49" t="s">
        <v>38</v>
      </c>
      <c r="B49" s="1" t="s">
        <v>40</v>
      </c>
      <c r="C49">
        <v>0.5</v>
      </c>
    </row>
    <row r="50" spans="1:3" x14ac:dyDescent="0.35">
      <c r="A50" t="s">
        <v>38</v>
      </c>
      <c r="B50" s="1" t="s">
        <v>41</v>
      </c>
      <c r="C50">
        <v>0.4</v>
      </c>
    </row>
    <row r="51" spans="1:3" x14ac:dyDescent="0.35">
      <c r="A51" t="s">
        <v>38</v>
      </c>
      <c r="B51" s="1" t="s">
        <v>7</v>
      </c>
    </row>
    <row r="52" spans="1:3" x14ac:dyDescent="0.35">
      <c r="A52" t="s">
        <v>42</v>
      </c>
      <c r="B52" s="1" t="s">
        <v>43</v>
      </c>
      <c r="C52">
        <v>0.35</v>
      </c>
    </row>
    <row r="53" spans="1:3" x14ac:dyDescent="0.35">
      <c r="A53" t="s">
        <v>42</v>
      </c>
      <c r="B53" s="1" t="s">
        <v>44</v>
      </c>
      <c r="C53">
        <v>0.1</v>
      </c>
    </row>
    <row r="54" spans="1:3" x14ac:dyDescent="0.35">
      <c r="A54" t="s">
        <v>42</v>
      </c>
      <c r="B54" s="1" t="s">
        <v>45</v>
      </c>
      <c r="C54">
        <v>0.25</v>
      </c>
    </row>
    <row r="55" spans="1:3" x14ac:dyDescent="0.35">
      <c r="A55" t="s">
        <v>42</v>
      </c>
      <c r="B55" s="1" t="s">
        <v>46</v>
      </c>
      <c r="C55">
        <v>0.2</v>
      </c>
    </row>
    <row r="56" spans="1:3" x14ac:dyDescent="0.35">
      <c r="A56" t="s">
        <v>42</v>
      </c>
      <c r="B56" s="1" t="s">
        <v>47</v>
      </c>
      <c r="C56">
        <v>0.1</v>
      </c>
    </row>
    <row r="57" spans="1:3" x14ac:dyDescent="0.35">
      <c r="A57" t="s">
        <v>42</v>
      </c>
      <c r="B57" s="1" t="s">
        <v>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E434B-DB93-4F69-8405-690D5CC677D8}">
  <sheetPr codeName="Sheet8"/>
  <dimension ref="A1:D57"/>
  <sheetViews>
    <sheetView tabSelected="1" workbookViewId="0">
      <selection activeCell="C1" sqref="C1:C1048576"/>
    </sheetView>
  </sheetViews>
  <sheetFormatPr defaultRowHeight="14.5" x14ac:dyDescent="0.35"/>
  <cols>
    <col min="1" max="1" width="34.81640625" customWidth="1"/>
    <col min="2" max="2" width="38.7265625" style="1" customWidth="1"/>
    <col min="3" max="3" width="15.7265625" customWidth="1"/>
  </cols>
  <sheetData>
    <row r="1" spans="1:4" x14ac:dyDescent="0.35">
      <c r="A1" t="s">
        <v>0</v>
      </c>
      <c r="B1" s="1" t="s">
        <v>1</v>
      </c>
      <c r="C1" t="s">
        <v>2</v>
      </c>
    </row>
    <row r="2" spans="1:4" x14ac:dyDescent="0.35">
      <c r="A2" t="s">
        <v>64</v>
      </c>
      <c r="B2" s="1" t="s">
        <v>62</v>
      </c>
      <c r="C2">
        <v>1</v>
      </c>
    </row>
    <row r="3" spans="1:4" x14ac:dyDescent="0.35">
      <c r="A3" t="s">
        <v>64</v>
      </c>
      <c r="B3" s="1" t="s">
        <v>63</v>
      </c>
      <c r="C3">
        <v>0</v>
      </c>
    </row>
    <row r="4" spans="1:4" x14ac:dyDescent="0.35">
      <c r="A4" t="s">
        <v>3</v>
      </c>
      <c r="B4" s="1">
        <v>0</v>
      </c>
      <c r="C4">
        <v>0.5</v>
      </c>
    </row>
    <row r="5" spans="1:4" x14ac:dyDescent="0.35">
      <c r="A5" t="s">
        <v>3</v>
      </c>
      <c r="B5" s="1">
        <v>1</v>
      </c>
      <c r="C5">
        <v>0.5</v>
      </c>
    </row>
    <row r="6" spans="1:4" x14ac:dyDescent="0.35">
      <c r="A6" t="s">
        <v>4</v>
      </c>
      <c r="B6" s="1" t="s">
        <v>5</v>
      </c>
      <c r="C6">
        <v>0.33800000000000002</v>
      </c>
      <c r="D6" t="s">
        <v>69</v>
      </c>
    </row>
    <row r="7" spans="1:4" x14ac:dyDescent="0.35">
      <c r="A7" t="s">
        <v>4</v>
      </c>
      <c r="B7" s="1" t="s">
        <v>6</v>
      </c>
      <c r="C7">
        <v>0.66200000000000003</v>
      </c>
    </row>
    <row r="8" spans="1:4" x14ac:dyDescent="0.35">
      <c r="A8" t="s">
        <v>4</v>
      </c>
      <c r="B8" s="1" t="s">
        <v>7</v>
      </c>
    </row>
    <row r="9" spans="1:4" x14ac:dyDescent="0.35">
      <c r="A9" t="s">
        <v>8</v>
      </c>
      <c r="B9" s="1" t="s">
        <v>9</v>
      </c>
      <c r="C9">
        <v>0.38</v>
      </c>
      <c r="D9" t="s">
        <v>70</v>
      </c>
    </row>
    <row r="10" spans="1:4" x14ac:dyDescent="0.35">
      <c r="A10" t="s">
        <v>8</v>
      </c>
      <c r="B10" s="1" t="s">
        <v>10</v>
      </c>
      <c r="C10">
        <v>5.0000000000000001E-3</v>
      </c>
    </row>
    <row r="11" spans="1:4" x14ac:dyDescent="0.35">
      <c r="A11" t="s">
        <v>8</v>
      </c>
      <c r="B11" s="1" t="s">
        <v>11</v>
      </c>
      <c r="C11">
        <v>0.01</v>
      </c>
    </row>
    <row r="12" spans="1:4" x14ac:dyDescent="0.35">
      <c r="A12" t="s">
        <v>8</v>
      </c>
      <c r="B12" s="1" t="s">
        <v>12</v>
      </c>
      <c r="C12">
        <v>0.01</v>
      </c>
    </row>
    <row r="13" spans="1:4" x14ac:dyDescent="0.35">
      <c r="A13" t="s">
        <v>8</v>
      </c>
      <c r="B13" s="1" t="s">
        <v>13</v>
      </c>
      <c r="C13">
        <v>0.185</v>
      </c>
    </row>
    <row r="14" spans="1:4" x14ac:dyDescent="0.35">
      <c r="A14" t="s">
        <v>8</v>
      </c>
      <c r="B14" s="1" t="s">
        <v>14</v>
      </c>
      <c r="C14">
        <v>0.41</v>
      </c>
    </row>
    <row r="15" spans="1:4" x14ac:dyDescent="0.35">
      <c r="A15" t="s">
        <v>8</v>
      </c>
      <c r="B15" s="1" t="s">
        <v>7</v>
      </c>
      <c r="D15">
        <f>SUM(C9:C14)</f>
        <v>1</v>
      </c>
    </row>
    <row r="16" spans="1:4" x14ac:dyDescent="0.35">
      <c r="A16" t="s">
        <v>15</v>
      </c>
      <c r="B16" s="1">
        <v>28</v>
      </c>
      <c r="C16">
        <v>0.01</v>
      </c>
    </row>
    <row r="17" spans="1:3" x14ac:dyDescent="0.35">
      <c r="A17" t="s">
        <v>15</v>
      </c>
      <c r="B17" s="1">
        <v>34</v>
      </c>
      <c r="C17">
        <v>0.04</v>
      </c>
    </row>
    <row r="18" spans="1:3" x14ac:dyDescent="0.35">
      <c r="A18" t="s">
        <v>15</v>
      </c>
      <c r="B18" s="1">
        <v>40</v>
      </c>
      <c r="C18">
        <v>0.05</v>
      </c>
    </row>
    <row r="19" spans="1:3" x14ac:dyDescent="0.35">
      <c r="A19" t="s">
        <v>15</v>
      </c>
      <c r="B19" s="1">
        <v>46</v>
      </c>
      <c r="C19">
        <v>0.1</v>
      </c>
    </row>
    <row r="20" spans="1:3" x14ac:dyDescent="0.35">
      <c r="A20" t="s">
        <v>15</v>
      </c>
      <c r="B20" s="1">
        <v>52</v>
      </c>
      <c r="C20">
        <v>0.2</v>
      </c>
    </row>
    <row r="21" spans="1:3" x14ac:dyDescent="0.35">
      <c r="A21" t="s">
        <v>15</v>
      </c>
      <c r="B21" s="1">
        <v>58</v>
      </c>
      <c r="C21">
        <v>0.25</v>
      </c>
    </row>
    <row r="22" spans="1:3" x14ac:dyDescent="0.35">
      <c r="A22" t="s">
        <v>15</v>
      </c>
      <c r="B22" s="1">
        <v>62</v>
      </c>
      <c r="C22">
        <v>0.2</v>
      </c>
    </row>
    <row r="23" spans="1:3" x14ac:dyDescent="0.35">
      <c r="A23" t="s">
        <v>15</v>
      </c>
      <c r="B23" s="1">
        <v>68</v>
      </c>
      <c r="C23">
        <v>0.1</v>
      </c>
    </row>
    <row r="24" spans="1:3" x14ac:dyDescent="0.35">
      <c r="A24" t="s">
        <v>15</v>
      </c>
      <c r="B24" s="1">
        <v>74</v>
      </c>
      <c r="C24">
        <v>0.05</v>
      </c>
    </row>
    <row r="25" spans="1:3" x14ac:dyDescent="0.35">
      <c r="A25" t="s">
        <v>15</v>
      </c>
      <c r="B25" s="1" t="s">
        <v>7</v>
      </c>
    </row>
    <row r="26" spans="1:3" x14ac:dyDescent="0.35">
      <c r="A26" t="s">
        <v>16</v>
      </c>
      <c r="B26" s="1" t="s">
        <v>17</v>
      </c>
      <c r="C26">
        <v>0.05</v>
      </c>
    </row>
    <row r="27" spans="1:3" x14ac:dyDescent="0.35">
      <c r="A27" t="s">
        <v>16</v>
      </c>
      <c r="B27" s="1" t="s">
        <v>18</v>
      </c>
      <c r="C27">
        <v>0.05</v>
      </c>
    </row>
    <row r="28" spans="1:3" x14ac:dyDescent="0.35">
      <c r="A28" t="s">
        <v>16</v>
      </c>
      <c r="B28" s="1" t="s">
        <v>19</v>
      </c>
      <c r="C28">
        <v>0.05</v>
      </c>
    </row>
    <row r="29" spans="1:3" x14ac:dyDescent="0.35">
      <c r="A29" t="s">
        <v>16</v>
      </c>
      <c r="B29" s="1" t="s">
        <v>20</v>
      </c>
      <c r="C29">
        <v>0.2</v>
      </c>
    </row>
    <row r="30" spans="1:3" x14ac:dyDescent="0.35">
      <c r="A30" t="s">
        <v>16</v>
      </c>
      <c r="B30" s="1" t="s">
        <v>21</v>
      </c>
      <c r="C30">
        <v>0.5</v>
      </c>
    </row>
    <row r="31" spans="1:3" x14ac:dyDescent="0.35">
      <c r="A31" t="s">
        <v>16</v>
      </c>
      <c r="B31" s="1" t="s">
        <v>22</v>
      </c>
      <c r="C31">
        <v>0.1</v>
      </c>
    </row>
    <row r="32" spans="1:3" x14ac:dyDescent="0.35">
      <c r="A32" t="s">
        <v>16</v>
      </c>
      <c r="B32" s="1" t="s">
        <v>23</v>
      </c>
      <c r="C32">
        <v>0.05</v>
      </c>
    </row>
    <row r="33" spans="1:4" x14ac:dyDescent="0.35">
      <c r="A33" t="s">
        <v>16</v>
      </c>
      <c r="B33" s="1" t="s">
        <v>7</v>
      </c>
    </row>
    <row r="34" spans="1:4" x14ac:dyDescent="0.35">
      <c r="A34" t="s">
        <v>24</v>
      </c>
      <c r="B34" s="1" t="s">
        <v>25</v>
      </c>
      <c r="C34">
        <v>0.02</v>
      </c>
      <c r="D34" t="s">
        <v>69</v>
      </c>
    </row>
    <row r="35" spans="1:4" x14ac:dyDescent="0.35">
      <c r="A35" t="s">
        <v>24</v>
      </c>
      <c r="B35" s="1" t="s">
        <v>26</v>
      </c>
      <c r="C35">
        <v>0.09</v>
      </c>
    </row>
    <row r="36" spans="1:4" x14ac:dyDescent="0.35">
      <c r="A36" t="s">
        <v>24</v>
      </c>
      <c r="B36" s="1" t="s">
        <v>27</v>
      </c>
      <c r="C36">
        <v>7.0000000000000007E-2</v>
      </c>
    </row>
    <row r="37" spans="1:4" x14ac:dyDescent="0.35">
      <c r="A37" t="s">
        <v>24</v>
      </c>
      <c r="B37" s="1" t="s">
        <v>28</v>
      </c>
      <c r="C37">
        <v>0.82</v>
      </c>
    </row>
    <row r="38" spans="1:4" x14ac:dyDescent="0.35">
      <c r="A38" t="s">
        <v>24</v>
      </c>
      <c r="B38" s="1" t="s">
        <v>7</v>
      </c>
    </row>
    <row r="39" spans="1:4" x14ac:dyDescent="0.35">
      <c r="A39" t="s">
        <v>29</v>
      </c>
      <c r="B39" s="1" t="s">
        <v>30</v>
      </c>
      <c r="C39">
        <v>0.8</v>
      </c>
    </row>
    <row r="40" spans="1:4" x14ac:dyDescent="0.35">
      <c r="A40" t="s">
        <v>29</v>
      </c>
      <c r="B40" s="1" t="s">
        <v>31</v>
      </c>
      <c r="C40">
        <v>0.2</v>
      </c>
    </row>
    <row r="41" spans="1:4" x14ac:dyDescent="0.35">
      <c r="A41" t="s">
        <v>29</v>
      </c>
      <c r="B41" s="1" t="s">
        <v>7</v>
      </c>
    </row>
    <row r="42" spans="1:4" x14ac:dyDescent="0.35">
      <c r="A42" t="s">
        <v>32</v>
      </c>
      <c r="B42" s="1" t="s">
        <v>33</v>
      </c>
      <c r="C42">
        <v>0.05</v>
      </c>
    </row>
    <row r="43" spans="1:4" x14ac:dyDescent="0.35">
      <c r="A43" t="s">
        <v>32</v>
      </c>
      <c r="B43" s="1" t="s">
        <v>34</v>
      </c>
      <c r="C43">
        <v>0.6</v>
      </c>
    </row>
    <row r="44" spans="1:4" x14ac:dyDescent="0.35">
      <c r="A44" t="s">
        <v>32</v>
      </c>
      <c r="B44" s="1" t="s">
        <v>35</v>
      </c>
      <c r="C44">
        <v>0.2</v>
      </c>
    </row>
    <row r="45" spans="1:4" x14ac:dyDescent="0.35">
      <c r="A45" t="s">
        <v>32</v>
      </c>
      <c r="B45" s="1" t="s">
        <v>36</v>
      </c>
      <c r="C45">
        <v>0.1</v>
      </c>
    </row>
    <row r="46" spans="1:4" x14ac:dyDescent="0.35">
      <c r="A46" t="s">
        <v>32</v>
      </c>
      <c r="B46" s="1" t="s">
        <v>37</v>
      </c>
      <c r="C46">
        <v>0.05</v>
      </c>
    </row>
    <row r="47" spans="1:4" x14ac:dyDescent="0.35">
      <c r="A47" t="s">
        <v>32</v>
      </c>
      <c r="B47" s="1" t="s">
        <v>7</v>
      </c>
    </row>
    <row r="48" spans="1:4" x14ac:dyDescent="0.35">
      <c r="A48" t="s">
        <v>38</v>
      </c>
      <c r="B48" s="1" t="s">
        <v>39</v>
      </c>
      <c r="C48">
        <v>0.9</v>
      </c>
    </row>
    <row r="49" spans="1:3" x14ac:dyDescent="0.35">
      <c r="A49" t="s">
        <v>38</v>
      </c>
      <c r="B49" s="1" t="s">
        <v>40</v>
      </c>
      <c r="C49">
        <v>0.01</v>
      </c>
    </row>
    <row r="50" spans="1:3" x14ac:dyDescent="0.35">
      <c r="A50" t="s">
        <v>38</v>
      </c>
      <c r="B50" s="1" t="s">
        <v>41</v>
      </c>
      <c r="C50">
        <v>0.09</v>
      </c>
    </row>
    <row r="51" spans="1:3" x14ac:dyDescent="0.35">
      <c r="A51" t="s">
        <v>38</v>
      </c>
      <c r="B51" s="1" t="s">
        <v>7</v>
      </c>
    </row>
    <row r="52" spans="1:3" x14ac:dyDescent="0.35">
      <c r="A52" t="s">
        <v>42</v>
      </c>
      <c r="B52" s="1" t="s">
        <v>43</v>
      </c>
      <c r="C52">
        <v>0.05</v>
      </c>
    </row>
    <row r="53" spans="1:3" x14ac:dyDescent="0.35">
      <c r="A53" t="s">
        <v>42</v>
      </c>
      <c r="B53" s="1" t="s">
        <v>44</v>
      </c>
      <c r="C53">
        <v>0.05</v>
      </c>
    </row>
    <row r="54" spans="1:3" x14ac:dyDescent="0.35">
      <c r="A54" t="s">
        <v>42</v>
      </c>
      <c r="B54" s="1" t="s">
        <v>45</v>
      </c>
      <c r="C54">
        <v>0.6</v>
      </c>
    </row>
    <row r="55" spans="1:3" x14ac:dyDescent="0.35">
      <c r="A55" t="s">
        <v>42</v>
      </c>
      <c r="B55" s="1" t="s">
        <v>46</v>
      </c>
      <c r="C55">
        <v>0.2</v>
      </c>
    </row>
    <row r="56" spans="1:3" x14ac:dyDescent="0.35">
      <c r="A56" t="s">
        <v>42</v>
      </c>
      <c r="B56" s="1" t="s">
        <v>47</v>
      </c>
      <c r="C56">
        <v>0.1</v>
      </c>
    </row>
    <row r="57" spans="1:3" x14ac:dyDescent="0.35">
      <c r="A57" t="s">
        <v>42</v>
      </c>
      <c r="B57" s="1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3315F7-714C-4C76-82B0-C6C435D5CA90}">
  <sheetPr codeName="Sheet3"/>
  <dimension ref="A1:C57"/>
  <sheetViews>
    <sheetView workbookViewId="0">
      <selection activeCell="C40" sqref="C40"/>
    </sheetView>
  </sheetViews>
  <sheetFormatPr defaultColWidth="29.54296875" defaultRowHeight="14.5" x14ac:dyDescent="0.35"/>
  <cols>
    <col min="2" max="2" width="29.54296875" style="1"/>
  </cols>
  <sheetData>
    <row r="1" spans="1:3" x14ac:dyDescent="0.35">
      <c r="A1" t="s">
        <v>0</v>
      </c>
      <c r="B1" s="1" t="s">
        <v>1</v>
      </c>
      <c r="C1" t="s">
        <v>2</v>
      </c>
    </row>
    <row r="2" spans="1:3" x14ac:dyDescent="0.35">
      <c r="A2" t="s">
        <v>64</v>
      </c>
      <c r="B2" s="1" t="s">
        <v>62</v>
      </c>
      <c r="C2">
        <f>repmarginals!C2</f>
        <v>0</v>
      </c>
    </row>
    <row r="3" spans="1:3" x14ac:dyDescent="0.35">
      <c r="A3" t="s">
        <v>64</v>
      </c>
      <c r="B3" s="1" t="s">
        <v>63</v>
      </c>
      <c r="C3">
        <f>repmarginals!C3</f>
        <v>1</v>
      </c>
    </row>
    <row r="4" spans="1:3" x14ac:dyDescent="0.35">
      <c r="A4" t="s">
        <v>3</v>
      </c>
      <c r="B4" s="1">
        <v>0</v>
      </c>
      <c r="C4">
        <v>0.5</v>
      </c>
    </row>
    <row r="5" spans="1:3" x14ac:dyDescent="0.35">
      <c r="A5" t="s">
        <v>3</v>
      </c>
      <c r="B5" s="1">
        <v>1</v>
      </c>
      <c r="C5">
        <v>0.5</v>
      </c>
    </row>
    <row r="6" spans="1:3" x14ac:dyDescent="0.35">
      <c r="A6" t="s">
        <v>4</v>
      </c>
      <c r="B6" s="1" t="s">
        <v>5</v>
      </c>
      <c r="C6">
        <f>repmarginals!C6*(1 - gendermed)</f>
        <v>6.9936000000000012E-2</v>
      </c>
    </row>
    <row r="7" spans="1:3" x14ac:dyDescent="0.35">
      <c r="A7" t="s">
        <v>4</v>
      </c>
      <c r="B7" s="1" t="s">
        <v>6</v>
      </c>
      <c r="C7">
        <f>repmarginals!C7*(1 - gendermed)</f>
        <v>0.49406400000000006</v>
      </c>
    </row>
    <row r="8" spans="1:3" x14ac:dyDescent="0.35">
      <c r="A8" t="s">
        <v>4</v>
      </c>
      <c r="B8" s="1" t="s">
        <v>7</v>
      </c>
      <c r="C8">
        <f>gendermed</f>
        <v>0.436</v>
      </c>
    </row>
    <row r="9" spans="1:3" x14ac:dyDescent="0.35">
      <c r="A9" t="s">
        <v>8</v>
      </c>
      <c r="B9" s="1" t="s">
        <v>9</v>
      </c>
      <c r="C9">
        <f>repmarginals!C9*(1 - professionmed)</f>
        <v>0.21393999999999999</v>
      </c>
    </row>
    <row r="10" spans="1:3" x14ac:dyDescent="0.35">
      <c r="A10" t="s">
        <v>8</v>
      </c>
      <c r="B10" s="1" t="s">
        <v>10</v>
      </c>
      <c r="C10">
        <f>repmarginals!C10*(1 - professionmed)</f>
        <v>2.8149999999999998E-3</v>
      </c>
    </row>
    <row r="11" spans="1:3" x14ac:dyDescent="0.35">
      <c r="A11" t="s">
        <v>8</v>
      </c>
      <c r="B11" s="1" t="s">
        <v>11</v>
      </c>
      <c r="C11">
        <f>repmarginals!C11*(1 - professionmed)</f>
        <v>5.6299999999999996E-3</v>
      </c>
    </row>
    <row r="12" spans="1:3" x14ac:dyDescent="0.35">
      <c r="A12" t="s">
        <v>8</v>
      </c>
      <c r="B12" s="1" t="s">
        <v>12</v>
      </c>
      <c r="C12">
        <f>repmarginals!C12*(1 - professionmed)</f>
        <v>5.6299999999999996E-3</v>
      </c>
    </row>
    <row r="13" spans="1:3" x14ac:dyDescent="0.35">
      <c r="A13" t="s">
        <v>8</v>
      </c>
      <c r="B13" s="1" t="s">
        <v>13</v>
      </c>
      <c r="C13">
        <f>repmarginals!C13*(1 - professionmed)</f>
        <v>0.10415499999999998</v>
      </c>
    </row>
    <row r="14" spans="1:3" x14ac:dyDescent="0.35">
      <c r="A14" t="s">
        <v>8</v>
      </c>
      <c r="B14" s="1" t="s">
        <v>14</v>
      </c>
      <c r="C14">
        <f>repmarginals!C14*(1 - professionmed)</f>
        <v>0.23082999999999995</v>
      </c>
    </row>
    <row r="15" spans="1:3" x14ac:dyDescent="0.35">
      <c r="A15" t="s">
        <v>8</v>
      </c>
      <c r="B15" s="1" t="s">
        <v>7</v>
      </c>
      <c r="C15">
        <f>professionmed</f>
        <v>0.437</v>
      </c>
    </row>
    <row r="16" spans="1:3" x14ac:dyDescent="0.35">
      <c r="A16" t="s">
        <v>15</v>
      </c>
      <c r="B16" s="1">
        <v>28</v>
      </c>
      <c r="C16">
        <f>repmarginals!C16*(1 - agemed)</f>
        <v>5.680000000000001E-3</v>
      </c>
    </row>
    <row r="17" spans="1:3" x14ac:dyDescent="0.35">
      <c r="A17" t="s">
        <v>15</v>
      </c>
      <c r="B17" s="1">
        <v>34</v>
      </c>
      <c r="C17">
        <f>repmarginals!C17*(1 - agemed)</f>
        <v>2.2720000000000004E-2</v>
      </c>
    </row>
    <row r="18" spans="1:3" x14ac:dyDescent="0.35">
      <c r="A18" t="s">
        <v>15</v>
      </c>
      <c r="B18" s="1">
        <v>40</v>
      </c>
      <c r="C18">
        <f>repmarginals!C18*(1 - agemed)</f>
        <v>2.8400000000000005E-2</v>
      </c>
    </row>
    <row r="19" spans="1:3" x14ac:dyDescent="0.35">
      <c r="A19" t="s">
        <v>15</v>
      </c>
      <c r="B19" s="1">
        <v>46</v>
      </c>
      <c r="C19">
        <f>repmarginals!C19*(1 - agemed)</f>
        <v>5.680000000000001E-2</v>
      </c>
    </row>
    <row r="20" spans="1:3" x14ac:dyDescent="0.35">
      <c r="A20" t="s">
        <v>15</v>
      </c>
      <c r="B20" s="1">
        <v>52</v>
      </c>
      <c r="C20">
        <f>repmarginals!C20*(1 - agemed)</f>
        <v>0.11360000000000002</v>
      </c>
    </row>
    <row r="21" spans="1:3" x14ac:dyDescent="0.35">
      <c r="A21" t="s">
        <v>15</v>
      </c>
      <c r="B21" s="1">
        <v>58</v>
      </c>
      <c r="C21">
        <f>repmarginals!C21*(1 - agemed)</f>
        <v>0.14200000000000002</v>
      </c>
    </row>
    <row r="22" spans="1:3" x14ac:dyDescent="0.35">
      <c r="A22" t="s">
        <v>15</v>
      </c>
      <c r="B22" s="1">
        <v>62</v>
      </c>
      <c r="C22">
        <f>repmarginals!C22*(1 - agemed)</f>
        <v>0.11360000000000002</v>
      </c>
    </row>
    <row r="23" spans="1:3" x14ac:dyDescent="0.35">
      <c r="A23" t="s">
        <v>15</v>
      </c>
      <c r="B23" s="1">
        <v>68</v>
      </c>
      <c r="C23">
        <f>repmarginals!C23*(1 - agemed)</f>
        <v>5.680000000000001E-2</v>
      </c>
    </row>
    <row r="24" spans="1:3" x14ac:dyDescent="0.35">
      <c r="A24" t="s">
        <v>15</v>
      </c>
      <c r="B24" s="1">
        <v>74</v>
      </c>
      <c r="C24">
        <f>repmarginals!C24*(1 - agemed)</f>
        <v>2.8400000000000005E-2</v>
      </c>
    </row>
    <row r="25" spans="1:3" x14ac:dyDescent="0.35">
      <c r="A25" t="s">
        <v>15</v>
      </c>
      <c r="B25" s="1" t="s">
        <v>7</v>
      </c>
      <c r="C25">
        <f>agemed</f>
        <v>0.432</v>
      </c>
    </row>
    <row r="26" spans="1:3" x14ac:dyDescent="0.35">
      <c r="A26" t="s">
        <v>16</v>
      </c>
      <c r="B26" s="1" t="s">
        <v>17</v>
      </c>
      <c r="C26">
        <f>repmarginals!C26*(1 - familymed)</f>
        <v>2.7800000000000005E-2</v>
      </c>
    </row>
    <row r="27" spans="1:3" x14ac:dyDescent="0.35">
      <c r="A27" t="s">
        <v>16</v>
      </c>
      <c r="B27" s="1" t="s">
        <v>18</v>
      </c>
      <c r="C27">
        <f>repmarginals!C27*(1 - familymed)</f>
        <v>2.7800000000000005E-2</v>
      </c>
    </row>
    <row r="28" spans="1:3" x14ac:dyDescent="0.35">
      <c r="A28" t="s">
        <v>16</v>
      </c>
      <c r="B28" s="1" t="s">
        <v>19</v>
      </c>
      <c r="C28">
        <f>repmarginals!C28*(1 - familymed)</f>
        <v>2.7800000000000005E-2</v>
      </c>
    </row>
    <row r="29" spans="1:3" x14ac:dyDescent="0.35">
      <c r="A29" t="s">
        <v>16</v>
      </c>
      <c r="B29" s="1" t="s">
        <v>20</v>
      </c>
      <c r="C29">
        <f>repmarginals!C29*(1 - familymed)</f>
        <v>0.11120000000000002</v>
      </c>
    </row>
    <row r="30" spans="1:3" x14ac:dyDescent="0.35">
      <c r="A30" t="s">
        <v>16</v>
      </c>
      <c r="B30" s="1" t="s">
        <v>21</v>
      </c>
      <c r="C30">
        <f>repmarginals!C30*(1 - familymed)</f>
        <v>0.27800000000000002</v>
      </c>
    </row>
    <row r="31" spans="1:3" x14ac:dyDescent="0.35">
      <c r="A31" t="s">
        <v>16</v>
      </c>
      <c r="B31" s="1" t="s">
        <v>22</v>
      </c>
      <c r="C31">
        <f>repmarginals!C31*(1 - familymed)</f>
        <v>5.5600000000000011E-2</v>
      </c>
    </row>
    <row r="32" spans="1:3" x14ac:dyDescent="0.35">
      <c r="A32" t="s">
        <v>16</v>
      </c>
      <c r="B32" s="1" t="s">
        <v>23</v>
      </c>
      <c r="C32">
        <f>repmarginals!C32*(1 - familymed)</f>
        <v>2.7800000000000005E-2</v>
      </c>
    </row>
    <row r="33" spans="1:3" x14ac:dyDescent="0.35">
      <c r="A33" t="s">
        <v>16</v>
      </c>
      <c r="B33" s="1" t="s">
        <v>7</v>
      </c>
      <c r="C33">
        <f>familymed</f>
        <v>0.44400000000000001</v>
      </c>
    </row>
    <row r="34" spans="1:3" x14ac:dyDescent="0.35">
      <c r="A34" t="s">
        <v>24</v>
      </c>
      <c r="B34" s="1" t="s">
        <v>25</v>
      </c>
      <c r="C34">
        <f>repmarginals!C34*(1 - racemed)</f>
        <v>2.2080000000000003E-3</v>
      </c>
    </row>
    <row r="35" spans="1:3" x14ac:dyDescent="0.35">
      <c r="A35" t="s">
        <v>24</v>
      </c>
      <c r="B35" s="1" t="s">
        <v>26</v>
      </c>
      <c r="C35">
        <f>repmarginals!C35*(1 - racemed)</f>
        <v>5.5200000000000006E-3</v>
      </c>
    </row>
    <row r="36" spans="1:3" x14ac:dyDescent="0.35">
      <c r="A36" t="s">
        <v>24</v>
      </c>
      <c r="B36" s="1" t="s">
        <v>27</v>
      </c>
      <c r="C36">
        <f>repmarginals!C36*(1 - racemed)</f>
        <v>3.3120000000000004E-2</v>
      </c>
    </row>
    <row r="37" spans="1:3" x14ac:dyDescent="0.35">
      <c r="A37" t="s">
        <v>24</v>
      </c>
      <c r="B37" s="1" t="s">
        <v>28</v>
      </c>
      <c r="C37">
        <f>repmarginals!C37*(1 - racemed)</f>
        <v>0.51115200000000005</v>
      </c>
    </row>
    <row r="38" spans="1:3" x14ac:dyDescent="0.35">
      <c r="A38" t="s">
        <v>24</v>
      </c>
      <c r="B38" s="1" t="s">
        <v>7</v>
      </c>
      <c r="C38">
        <f>racemed</f>
        <v>0.44800000000000001</v>
      </c>
    </row>
    <row r="39" spans="1:3" x14ac:dyDescent="0.35">
      <c r="A39" t="s">
        <v>29</v>
      </c>
      <c r="B39" s="1" t="s">
        <v>30</v>
      </c>
      <c r="C39">
        <f>repmarginals!C39*(1 - militarymed)</f>
        <v>0.44960000000000006</v>
      </c>
    </row>
    <row r="40" spans="1:3" x14ac:dyDescent="0.35">
      <c r="A40" t="s">
        <v>29</v>
      </c>
      <c r="B40" s="1" t="s">
        <v>31</v>
      </c>
      <c r="C40">
        <f>repmarginals!C40*(1 - militarymed)</f>
        <v>0.11240000000000001</v>
      </c>
    </row>
    <row r="41" spans="1:3" x14ac:dyDescent="0.35">
      <c r="A41" t="s">
        <v>29</v>
      </c>
      <c r="B41" s="1" t="s">
        <v>7</v>
      </c>
      <c r="C41">
        <f>militarymed</f>
        <v>0.438</v>
      </c>
    </row>
    <row r="42" spans="1:3" x14ac:dyDescent="0.35">
      <c r="A42" t="s">
        <v>32</v>
      </c>
      <c r="B42" s="1" t="s">
        <v>33</v>
      </c>
      <c r="C42">
        <f>repmarginals!C42*(1 - educationmed)</f>
        <v>2.8649999999999998E-2</v>
      </c>
    </row>
    <row r="43" spans="1:3" x14ac:dyDescent="0.35">
      <c r="A43" t="s">
        <v>32</v>
      </c>
      <c r="B43" s="1" t="s">
        <v>34</v>
      </c>
      <c r="C43">
        <f>repmarginals!C43*(1 - educationmed)</f>
        <v>0.34379999999999994</v>
      </c>
    </row>
    <row r="44" spans="1:3" x14ac:dyDescent="0.35">
      <c r="A44" t="s">
        <v>32</v>
      </c>
      <c r="B44" s="1" t="s">
        <v>35</v>
      </c>
      <c r="C44">
        <f>repmarginals!C44*(1 - educationmed)</f>
        <v>0.11459999999999999</v>
      </c>
    </row>
    <row r="45" spans="1:3" x14ac:dyDescent="0.35">
      <c r="A45" t="s">
        <v>32</v>
      </c>
      <c r="B45" s="1" t="s">
        <v>36</v>
      </c>
      <c r="C45">
        <f>repmarginals!C45*(1 - educationmed)</f>
        <v>5.7299999999999997E-2</v>
      </c>
    </row>
    <row r="46" spans="1:3" x14ac:dyDescent="0.35">
      <c r="A46" t="s">
        <v>32</v>
      </c>
      <c r="B46" s="1" t="s">
        <v>37</v>
      </c>
      <c r="C46">
        <f>repmarginals!C46*(1 - educationmed)</f>
        <v>2.8649999999999998E-2</v>
      </c>
    </row>
    <row r="47" spans="1:3" x14ac:dyDescent="0.35">
      <c r="A47" t="s">
        <v>32</v>
      </c>
      <c r="B47" s="1" t="s">
        <v>7</v>
      </c>
      <c r="C47">
        <f>educationmed</f>
        <v>0.42699999999999999</v>
      </c>
    </row>
    <row r="48" spans="1:3" x14ac:dyDescent="0.35">
      <c r="A48" t="s">
        <v>38</v>
      </c>
      <c r="B48" s="1" t="s">
        <v>39</v>
      </c>
      <c r="C48">
        <f>repmarginals!C48*(1 - abortionmed)</f>
        <v>5.5000000000000007E-2</v>
      </c>
    </row>
    <row r="49" spans="1:3" x14ac:dyDescent="0.35">
      <c r="A49" t="s">
        <v>38</v>
      </c>
      <c r="B49" s="1" t="s">
        <v>40</v>
      </c>
      <c r="C49">
        <f>repmarginals!C49*(1 - abortionmed)</f>
        <v>0.27500000000000002</v>
      </c>
    </row>
    <row r="50" spans="1:3" x14ac:dyDescent="0.35">
      <c r="A50" t="s">
        <v>38</v>
      </c>
      <c r="B50" s="1" t="s">
        <v>41</v>
      </c>
      <c r="C50">
        <f>repmarginals!C50*(1 - abortionmed)</f>
        <v>0.22000000000000003</v>
      </c>
    </row>
    <row r="51" spans="1:3" x14ac:dyDescent="0.35">
      <c r="A51" t="s">
        <v>38</v>
      </c>
      <c r="B51" s="1" t="s">
        <v>7</v>
      </c>
      <c r="C51">
        <f>abortionmed</f>
        <v>0.45</v>
      </c>
    </row>
    <row r="52" spans="1:3" x14ac:dyDescent="0.35">
      <c r="A52" t="s">
        <v>42</v>
      </c>
      <c r="B52" s="1" t="s">
        <v>43</v>
      </c>
      <c r="C52">
        <f>repmarginals!C52*(1 - spendingmed)</f>
        <v>0.19494999999999996</v>
      </c>
    </row>
    <row r="53" spans="1:3" x14ac:dyDescent="0.35">
      <c r="A53" t="s">
        <v>42</v>
      </c>
      <c r="B53" s="1" t="s">
        <v>44</v>
      </c>
      <c r="C53">
        <f>repmarginals!C53*(1 - spendingmed)</f>
        <v>5.57E-2</v>
      </c>
    </row>
    <row r="54" spans="1:3" x14ac:dyDescent="0.35">
      <c r="A54" t="s">
        <v>42</v>
      </c>
      <c r="B54" s="1" t="s">
        <v>45</v>
      </c>
      <c r="C54">
        <f>repmarginals!C54*(1 - spendingmed)</f>
        <v>0.13924999999999998</v>
      </c>
    </row>
    <row r="55" spans="1:3" x14ac:dyDescent="0.35">
      <c r="A55" t="s">
        <v>42</v>
      </c>
      <c r="B55" s="1" t="s">
        <v>46</v>
      </c>
      <c r="C55">
        <f>repmarginals!C55*(1 - spendingmed)</f>
        <v>0.1114</v>
      </c>
    </row>
    <row r="56" spans="1:3" x14ac:dyDescent="0.35">
      <c r="A56" t="s">
        <v>42</v>
      </c>
      <c r="B56" s="1" t="s">
        <v>47</v>
      </c>
      <c r="C56">
        <f>repmarginals!C56*(1 - spendingmed)</f>
        <v>5.57E-2</v>
      </c>
    </row>
    <row r="57" spans="1:3" x14ac:dyDescent="0.35">
      <c r="A57" t="s">
        <v>42</v>
      </c>
      <c r="B57" s="1" t="s">
        <v>7</v>
      </c>
      <c r="C57">
        <f>spendingmed</f>
        <v>0.443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02B11-F7EA-449D-B07C-C9277B552412}">
  <sheetPr codeName="Sheet4"/>
  <dimension ref="A1:C57"/>
  <sheetViews>
    <sheetView topLeftCell="A31" workbookViewId="0">
      <selection activeCell="C51" sqref="C51"/>
    </sheetView>
  </sheetViews>
  <sheetFormatPr defaultColWidth="29.54296875" defaultRowHeight="14.5" x14ac:dyDescent="0.35"/>
  <cols>
    <col min="2" max="2" width="29.54296875" style="1"/>
  </cols>
  <sheetData>
    <row r="1" spans="1:3" x14ac:dyDescent="0.35">
      <c r="A1" t="s">
        <v>0</v>
      </c>
      <c r="B1" s="1" t="s">
        <v>1</v>
      </c>
      <c r="C1" t="s">
        <v>2</v>
      </c>
    </row>
    <row r="2" spans="1:3" x14ac:dyDescent="0.35">
      <c r="A2" t="s">
        <v>64</v>
      </c>
      <c r="B2" s="1" t="s">
        <v>62</v>
      </c>
      <c r="C2">
        <f>repmarginals!C2</f>
        <v>0</v>
      </c>
    </row>
    <row r="3" spans="1:3" x14ac:dyDescent="0.35">
      <c r="A3" t="s">
        <v>64</v>
      </c>
      <c r="B3" s="1" t="s">
        <v>63</v>
      </c>
      <c r="C3">
        <f>repmarginals!C3</f>
        <v>1</v>
      </c>
    </row>
    <row r="4" spans="1:3" x14ac:dyDescent="0.35">
      <c r="A4" t="s">
        <v>3</v>
      </c>
      <c r="B4" s="1">
        <v>0</v>
      </c>
      <c r="C4">
        <v>0.5</v>
      </c>
    </row>
    <row r="5" spans="1:3" x14ac:dyDescent="0.35">
      <c r="A5" t="s">
        <v>3</v>
      </c>
      <c r="B5" s="1">
        <v>1</v>
      </c>
      <c r="C5">
        <v>0.5</v>
      </c>
    </row>
    <row r="6" spans="1:3" x14ac:dyDescent="0.35">
      <c r="A6" t="s">
        <v>4</v>
      </c>
      <c r="B6" s="1" t="s">
        <v>5</v>
      </c>
      <c r="C6">
        <f>repmarginals!C6*(1 - genderlow)</f>
        <v>1.2399999999999998E-2</v>
      </c>
    </row>
    <row r="7" spans="1:3" x14ac:dyDescent="0.35">
      <c r="A7" t="s">
        <v>4</v>
      </c>
      <c r="B7" s="1" t="s">
        <v>6</v>
      </c>
      <c r="C7">
        <f>repmarginals!C7*(1 - genderlow)</f>
        <v>8.7599999999999983E-2</v>
      </c>
    </row>
    <row r="8" spans="1:3" x14ac:dyDescent="0.35">
      <c r="A8" t="s">
        <v>4</v>
      </c>
      <c r="B8" s="1" t="s">
        <v>7</v>
      </c>
      <c r="C8">
        <f>genderlow</f>
        <v>0.9</v>
      </c>
    </row>
    <row r="9" spans="1:3" x14ac:dyDescent="0.35">
      <c r="A9" t="s">
        <v>8</v>
      </c>
      <c r="B9" s="1" t="s">
        <v>9</v>
      </c>
      <c r="C9">
        <f>repmarginals!C9*(1 - professionlow)</f>
        <v>3.7999999999999992E-2</v>
      </c>
    </row>
    <row r="10" spans="1:3" x14ac:dyDescent="0.35">
      <c r="A10" t="s">
        <v>8</v>
      </c>
      <c r="B10" s="1" t="s">
        <v>10</v>
      </c>
      <c r="C10">
        <f>repmarginals!C10*(1 - professionlow)</f>
        <v>4.999999999999999E-4</v>
      </c>
    </row>
    <row r="11" spans="1:3" x14ac:dyDescent="0.35">
      <c r="A11" t="s">
        <v>8</v>
      </c>
      <c r="B11" s="1" t="s">
        <v>11</v>
      </c>
      <c r="C11">
        <f>repmarginals!C11*(1 - professionlow)</f>
        <v>9.999999999999998E-4</v>
      </c>
    </row>
    <row r="12" spans="1:3" x14ac:dyDescent="0.35">
      <c r="A12" t="s">
        <v>8</v>
      </c>
      <c r="B12" s="1" t="s">
        <v>12</v>
      </c>
      <c r="C12">
        <f>repmarginals!C12*(1 - professionlow)</f>
        <v>9.999999999999998E-4</v>
      </c>
    </row>
    <row r="13" spans="1:3" x14ac:dyDescent="0.35">
      <c r="A13" t="s">
        <v>8</v>
      </c>
      <c r="B13" s="1" t="s">
        <v>13</v>
      </c>
      <c r="C13">
        <f>repmarginals!C13*(1 - professionlow)</f>
        <v>1.8499999999999996E-2</v>
      </c>
    </row>
    <row r="14" spans="1:3" x14ac:dyDescent="0.35">
      <c r="A14" t="s">
        <v>8</v>
      </c>
      <c r="B14" s="1" t="s">
        <v>14</v>
      </c>
      <c r="C14">
        <f>repmarginals!C14*(1 - professionlow)</f>
        <v>4.0999999999999988E-2</v>
      </c>
    </row>
    <row r="15" spans="1:3" x14ac:dyDescent="0.35">
      <c r="A15" t="s">
        <v>8</v>
      </c>
      <c r="B15" s="1" t="s">
        <v>7</v>
      </c>
      <c r="C15">
        <f>professionlow</f>
        <v>0.9</v>
      </c>
    </row>
    <row r="16" spans="1:3" x14ac:dyDescent="0.35">
      <c r="A16" t="s">
        <v>15</v>
      </c>
      <c r="B16" s="1">
        <v>28</v>
      </c>
      <c r="C16">
        <f>repmarginals!C16*(1 - agelow)</f>
        <v>9.999999999999998E-4</v>
      </c>
    </row>
    <row r="17" spans="1:3" x14ac:dyDescent="0.35">
      <c r="A17" t="s">
        <v>15</v>
      </c>
      <c r="B17" s="1">
        <v>34</v>
      </c>
      <c r="C17">
        <f>repmarginals!C17*(1 - agelow)</f>
        <v>3.9999999999999992E-3</v>
      </c>
    </row>
    <row r="18" spans="1:3" x14ac:dyDescent="0.35">
      <c r="A18" t="s">
        <v>15</v>
      </c>
      <c r="B18" s="1">
        <v>40</v>
      </c>
      <c r="C18">
        <f>repmarginals!C18*(1 - agelow)</f>
        <v>4.9999999999999992E-3</v>
      </c>
    </row>
    <row r="19" spans="1:3" x14ac:dyDescent="0.35">
      <c r="A19" t="s">
        <v>15</v>
      </c>
      <c r="B19" s="1">
        <v>46</v>
      </c>
      <c r="C19">
        <f>repmarginals!C19*(1 - agelow)</f>
        <v>9.9999999999999985E-3</v>
      </c>
    </row>
    <row r="20" spans="1:3" x14ac:dyDescent="0.35">
      <c r="A20" t="s">
        <v>15</v>
      </c>
      <c r="B20" s="1">
        <v>52</v>
      </c>
      <c r="C20">
        <f>repmarginals!C20*(1 - agelow)</f>
        <v>1.9999999999999997E-2</v>
      </c>
    </row>
    <row r="21" spans="1:3" x14ac:dyDescent="0.35">
      <c r="A21" t="s">
        <v>15</v>
      </c>
      <c r="B21" s="1">
        <v>58</v>
      </c>
      <c r="C21">
        <f>repmarginals!C21*(1 - agelow)</f>
        <v>2.4999999999999994E-2</v>
      </c>
    </row>
    <row r="22" spans="1:3" x14ac:dyDescent="0.35">
      <c r="A22" t="s">
        <v>15</v>
      </c>
      <c r="B22" s="1">
        <v>62</v>
      </c>
      <c r="C22">
        <f>repmarginals!C22*(1 - agelow)</f>
        <v>1.9999999999999997E-2</v>
      </c>
    </row>
    <row r="23" spans="1:3" x14ac:dyDescent="0.35">
      <c r="A23" t="s">
        <v>15</v>
      </c>
      <c r="B23" s="1">
        <v>68</v>
      </c>
      <c r="C23">
        <f>repmarginals!C23*(1 - agelow)</f>
        <v>9.9999999999999985E-3</v>
      </c>
    </row>
    <row r="24" spans="1:3" x14ac:dyDescent="0.35">
      <c r="A24" t="s">
        <v>15</v>
      </c>
      <c r="B24" s="1">
        <v>74</v>
      </c>
      <c r="C24">
        <f>repmarginals!C24*(1 - agelow)</f>
        <v>4.9999999999999992E-3</v>
      </c>
    </row>
    <row r="25" spans="1:3" x14ac:dyDescent="0.35">
      <c r="A25" t="s">
        <v>15</v>
      </c>
      <c r="B25" s="1" t="s">
        <v>7</v>
      </c>
      <c r="C25">
        <f>agelow</f>
        <v>0.9</v>
      </c>
    </row>
    <row r="26" spans="1:3" x14ac:dyDescent="0.35">
      <c r="A26" t="s">
        <v>16</v>
      </c>
      <c r="B26" s="1" t="s">
        <v>17</v>
      </c>
      <c r="C26">
        <f>repmarginals!C26*(1 - familylow)</f>
        <v>4.9999999999999992E-3</v>
      </c>
    </row>
    <row r="27" spans="1:3" x14ac:dyDescent="0.35">
      <c r="A27" t="s">
        <v>16</v>
      </c>
      <c r="B27" s="1" t="s">
        <v>18</v>
      </c>
      <c r="C27">
        <f>repmarginals!C27*(1 - familylow)</f>
        <v>4.9999999999999992E-3</v>
      </c>
    </row>
    <row r="28" spans="1:3" x14ac:dyDescent="0.35">
      <c r="A28" t="s">
        <v>16</v>
      </c>
      <c r="B28" s="1" t="s">
        <v>19</v>
      </c>
      <c r="C28">
        <f>repmarginals!C28*(1 - familylow)</f>
        <v>4.9999999999999992E-3</v>
      </c>
    </row>
    <row r="29" spans="1:3" x14ac:dyDescent="0.35">
      <c r="A29" t="s">
        <v>16</v>
      </c>
      <c r="B29" s="1" t="s">
        <v>20</v>
      </c>
      <c r="C29">
        <f>repmarginals!C29*(1 - familylow)</f>
        <v>1.9999999999999997E-2</v>
      </c>
    </row>
    <row r="30" spans="1:3" x14ac:dyDescent="0.35">
      <c r="A30" t="s">
        <v>16</v>
      </c>
      <c r="B30" s="1" t="s">
        <v>21</v>
      </c>
      <c r="C30">
        <f>repmarginals!C30*(1 - familylow)</f>
        <v>4.9999999999999989E-2</v>
      </c>
    </row>
    <row r="31" spans="1:3" x14ac:dyDescent="0.35">
      <c r="A31" t="s">
        <v>16</v>
      </c>
      <c r="B31" s="1" t="s">
        <v>22</v>
      </c>
      <c r="C31">
        <f>repmarginals!C31*(1 - familylow)</f>
        <v>9.9999999999999985E-3</v>
      </c>
    </row>
    <row r="32" spans="1:3" x14ac:dyDescent="0.35">
      <c r="A32" t="s">
        <v>16</v>
      </c>
      <c r="B32" s="1" t="s">
        <v>23</v>
      </c>
      <c r="C32">
        <f>repmarginals!C32*(1 - familylow)</f>
        <v>4.9999999999999992E-3</v>
      </c>
    </row>
    <row r="33" spans="1:3" x14ac:dyDescent="0.35">
      <c r="A33" t="s">
        <v>16</v>
      </c>
      <c r="B33" s="1" t="s">
        <v>7</v>
      </c>
      <c r="C33">
        <f>familylow</f>
        <v>0.9</v>
      </c>
    </row>
    <row r="34" spans="1:3" x14ac:dyDescent="0.35">
      <c r="A34" t="s">
        <v>24</v>
      </c>
      <c r="B34" s="1" t="s">
        <v>25</v>
      </c>
      <c r="C34">
        <f>repmarginals!C34*(1 - racelow)</f>
        <v>3.9999999999999991E-4</v>
      </c>
    </row>
    <row r="35" spans="1:3" x14ac:dyDescent="0.35">
      <c r="A35" t="s">
        <v>24</v>
      </c>
      <c r="B35" s="1" t="s">
        <v>26</v>
      </c>
      <c r="C35">
        <f>repmarginals!C35*(1 - racelow)</f>
        <v>9.999999999999998E-4</v>
      </c>
    </row>
    <row r="36" spans="1:3" x14ac:dyDescent="0.35">
      <c r="A36" t="s">
        <v>24</v>
      </c>
      <c r="B36" s="1" t="s">
        <v>27</v>
      </c>
      <c r="C36">
        <f>repmarginals!C36*(1 - racelow)</f>
        <v>5.9999999999999984E-3</v>
      </c>
    </row>
    <row r="37" spans="1:3" x14ac:dyDescent="0.35">
      <c r="A37" t="s">
        <v>24</v>
      </c>
      <c r="B37" s="1" t="s">
        <v>28</v>
      </c>
      <c r="C37">
        <f>repmarginals!C37*(1 - racelow)</f>
        <v>9.2599999999999988E-2</v>
      </c>
    </row>
    <row r="38" spans="1:3" x14ac:dyDescent="0.35">
      <c r="A38" t="s">
        <v>24</v>
      </c>
      <c r="B38" s="1" t="s">
        <v>7</v>
      </c>
      <c r="C38">
        <f>racelow</f>
        <v>0.9</v>
      </c>
    </row>
    <row r="39" spans="1:3" x14ac:dyDescent="0.35">
      <c r="A39" t="s">
        <v>29</v>
      </c>
      <c r="B39" s="1" t="s">
        <v>30</v>
      </c>
      <c r="C39">
        <f>repmarginals!C39*(1 - militarylow)</f>
        <v>7.9999999999999988E-2</v>
      </c>
    </row>
    <row r="40" spans="1:3" x14ac:dyDescent="0.35">
      <c r="A40" t="s">
        <v>29</v>
      </c>
      <c r="B40" s="1" t="s">
        <v>31</v>
      </c>
      <c r="C40">
        <f>repmarginals!C40*(1 - militarylow)</f>
        <v>1.9999999999999997E-2</v>
      </c>
    </row>
    <row r="41" spans="1:3" x14ac:dyDescent="0.35">
      <c r="A41" t="s">
        <v>29</v>
      </c>
      <c r="B41" s="1" t="s">
        <v>7</v>
      </c>
      <c r="C41">
        <f>militarylow</f>
        <v>0.9</v>
      </c>
    </row>
    <row r="42" spans="1:3" x14ac:dyDescent="0.35">
      <c r="A42" t="s">
        <v>32</v>
      </c>
      <c r="B42" s="1" t="s">
        <v>33</v>
      </c>
      <c r="C42">
        <f>repmarginals!C42*(1 - educationlow)</f>
        <v>4.9999999999999992E-3</v>
      </c>
    </row>
    <row r="43" spans="1:3" x14ac:dyDescent="0.35">
      <c r="A43" t="s">
        <v>32</v>
      </c>
      <c r="B43" s="1" t="s">
        <v>34</v>
      </c>
      <c r="C43">
        <f>repmarginals!C43*(1 - educationlow)</f>
        <v>5.9999999999999984E-2</v>
      </c>
    </row>
    <row r="44" spans="1:3" x14ac:dyDescent="0.35">
      <c r="A44" t="s">
        <v>32</v>
      </c>
      <c r="B44" s="1" t="s">
        <v>35</v>
      </c>
      <c r="C44">
        <f>repmarginals!C44*(1 - educationlow)</f>
        <v>1.9999999999999997E-2</v>
      </c>
    </row>
    <row r="45" spans="1:3" x14ac:dyDescent="0.35">
      <c r="A45" t="s">
        <v>32</v>
      </c>
      <c r="B45" s="1" t="s">
        <v>36</v>
      </c>
      <c r="C45">
        <f>repmarginals!C45*(1 - educationlow)</f>
        <v>9.9999999999999985E-3</v>
      </c>
    </row>
    <row r="46" spans="1:3" x14ac:dyDescent="0.35">
      <c r="A46" t="s">
        <v>32</v>
      </c>
      <c r="B46" s="1" t="s">
        <v>37</v>
      </c>
      <c r="C46">
        <f>repmarginals!C46*(1 - educationlow)</f>
        <v>4.9999999999999992E-3</v>
      </c>
    </row>
    <row r="47" spans="1:3" x14ac:dyDescent="0.35">
      <c r="A47" t="s">
        <v>32</v>
      </c>
      <c r="B47" s="1" t="s">
        <v>7</v>
      </c>
      <c r="C47">
        <f>educationlow</f>
        <v>0.9</v>
      </c>
    </row>
    <row r="48" spans="1:3" x14ac:dyDescent="0.35">
      <c r="A48" t="s">
        <v>38</v>
      </c>
      <c r="B48" s="1" t="s">
        <v>39</v>
      </c>
      <c r="C48">
        <f>repmarginals!C48*(1 - abortionlow)</f>
        <v>9.9999999999999985E-3</v>
      </c>
    </row>
    <row r="49" spans="1:3" x14ac:dyDescent="0.35">
      <c r="A49" t="s">
        <v>38</v>
      </c>
      <c r="B49" s="1" t="s">
        <v>40</v>
      </c>
      <c r="C49">
        <f>repmarginals!C49*(1 - abortionlow)</f>
        <v>4.9999999999999989E-2</v>
      </c>
    </row>
    <row r="50" spans="1:3" x14ac:dyDescent="0.35">
      <c r="A50" t="s">
        <v>38</v>
      </c>
      <c r="B50" s="1" t="s">
        <v>41</v>
      </c>
      <c r="C50">
        <f>repmarginals!C50*(1 - abortionlow)</f>
        <v>3.9999999999999994E-2</v>
      </c>
    </row>
    <row r="51" spans="1:3" x14ac:dyDescent="0.35">
      <c r="A51" t="s">
        <v>38</v>
      </c>
      <c r="B51" s="1" t="s">
        <v>7</v>
      </c>
      <c r="C51">
        <f>abortionlow</f>
        <v>0.9</v>
      </c>
    </row>
    <row r="52" spans="1:3" x14ac:dyDescent="0.35">
      <c r="A52" t="s">
        <v>42</v>
      </c>
      <c r="B52" s="1" t="s">
        <v>43</v>
      </c>
      <c r="C52">
        <f>repmarginals!C52*(1 - spendinglow)</f>
        <v>3.4999999999999989E-2</v>
      </c>
    </row>
    <row r="53" spans="1:3" x14ac:dyDescent="0.35">
      <c r="A53" t="s">
        <v>42</v>
      </c>
      <c r="B53" s="1" t="s">
        <v>44</v>
      </c>
      <c r="C53">
        <f>repmarginals!C53*(1 - spendinglow)</f>
        <v>9.9999999999999985E-3</v>
      </c>
    </row>
    <row r="54" spans="1:3" x14ac:dyDescent="0.35">
      <c r="A54" t="s">
        <v>42</v>
      </c>
      <c r="B54" s="1" t="s">
        <v>45</v>
      </c>
      <c r="C54">
        <f>repmarginals!C54*(1 - spendinglow)</f>
        <v>2.4999999999999994E-2</v>
      </c>
    </row>
    <row r="55" spans="1:3" x14ac:dyDescent="0.35">
      <c r="A55" t="s">
        <v>42</v>
      </c>
      <c r="B55" s="1" t="s">
        <v>46</v>
      </c>
      <c r="C55">
        <f>repmarginals!C55*(1 - spendinglow)</f>
        <v>1.9999999999999997E-2</v>
      </c>
    </row>
    <row r="56" spans="1:3" x14ac:dyDescent="0.35">
      <c r="A56" t="s">
        <v>42</v>
      </c>
      <c r="B56" s="1" t="s">
        <v>47</v>
      </c>
      <c r="C56">
        <f>repmarginals!C56*(1 - spendinglow)</f>
        <v>9.9999999999999985E-3</v>
      </c>
    </row>
    <row r="57" spans="1:3" x14ac:dyDescent="0.35">
      <c r="A57" t="s">
        <v>42</v>
      </c>
      <c r="B57" s="1" t="s">
        <v>7</v>
      </c>
      <c r="C57">
        <f>spendinglow</f>
        <v>0.9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CD8D2-82A4-4998-BB12-07201BB174EE}">
  <dimension ref="A1:C57"/>
  <sheetViews>
    <sheetView workbookViewId="0">
      <selection activeCell="A4" sqref="A1:XFD1048576"/>
    </sheetView>
  </sheetViews>
  <sheetFormatPr defaultColWidth="29.54296875" defaultRowHeight="14.5" x14ac:dyDescent="0.35"/>
  <cols>
    <col min="2" max="2" width="29.54296875" style="1"/>
  </cols>
  <sheetData>
    <row r="1" spans="1:3" x14ac:dyDescent="0.35">
      <c r="A1" t="s">
        <v>0</v>
      </c>
      <c r="B1" s="1" t="s">
        <v>1</v>
      </c>
      <c r="C1" t="s">
        <v>2</v>
      </c>
    </row>
    <row r="2" spans="1:3" x14ac:dyDescent="0.35">
      <c r="A2" t="s">
        <v>64</v>
      </c>
      <c r="B2" s="1" t="s">
        <v>62</v>
      </c>
      <c r="C2">
        <f>demmarginals!C2</f>
        <v>1</v>
      </c>
    </row>
    <row r="3" spans="1:3" x14ac:dyDescent="0.35">
      <c r="A3" t="s">
        <v>64</v>
      </c>
      <c r="B3" s="1" t="s">
        <v>63</v>
      </c>
      <c r="C3">
        <f>demmarginals!C3</f>
        <v>0</v>
      </c>
    </row>
    <row r="4" spans="1:3" x14ac:dyDescent="0.35">
      <c r="A4" t="s">
        <v>3</v>
      </c>
      <c r="B4" s="1">
        <v>0</v>
      </c>
      <c r="C4">
        <v>0.5</v>
      </c>
    </row>
    <row r="5" spans="1:3" x14ac:dyDescent="0.35">
      <c r="A5" t="s">
        <v>3</v>
      </c>
      <c r="B5" s="1">
        <v>1</v>
      </c>
      <c r="C5">
        <v>0.5</v>
      </c>
    </row>
    <row r="6" spans="1:3" x14ac:dyDescent="0.35">
      <c r="A6" t="s">
        <v>4</v>
      </c>
      <c r="B6" s="1" t="s">
        <v>5</v>
      </c>
      <c r="C6">
        <f>demmarginals!C6*(1 - genderhigh)</f>
        <v>0.30420000000000003</v>
      </c>
    </row>
    <row r="7" spans="1:3" x14ac:dyDescent="0.35">
      <c r="A7" t="s">
        <v>4</v>
      </c>
      <c r="B7" s="1" t="s">
        <v>6</v>
      </c>
      <c r="C7">
        <f>demmarginals!C7*(1 - genderhigh)</f>
        <v>0.5958</v>
      </c>
    </row>
    <row r="8" spans="1:3" x14ac:dyDescent="0.35">
      <c r="A8" t="s">
        <v>4</v>
      </c>
      <c r="B8" s="1" t="s">
        <v>7</v>
      </c>
      <c r="C8">
        <f>genderhigh</f>
        <v>0.1</v>
      </c>
    </row>
    <row r="9" spans="1:3" x14ac:dyDescent="0.35">
      <c r="A9" t="s">
        <v>8</v>
      </c>
      <c r="B9" s="1" t="s">
        <v>9</v>
      </c>
      <c r="C9">
        <f>demmarginals!C9*(1 - professionhigh)</f>
        <v>0.34200000000000003</v>
      </c>
    </row>
    <row r="10" spans="1:3" x14ac:dyDescent="0.35">
      <c r="A10" t="s">
        <v>8</v>
      </c>
      <c r="B10" s="1" t="s">
        <v>10</v>
      </c>
      <c r="C10">
        <f>demmarginals!C10*(1 - professionhigh)</f>
        <v>4.5000000000000005E-3</v>
      </c>
    </row>
    <row r="11" spans="1:3" x14ac:dyDescent="0.35">
      <c r="A11" t="s">
        <v>8</v>
      </c>
      <c r="B11" s="1" t="s">
        <v>11</v>
      </c>
      <c r="C11">
        <f>demmarginals!C11*(1 - professionhigh)</f>
        <v>9.0000000000000011E-3</v>
      </c>
    </row>
    <row r="12" spans="1:3" x14ac:dyDescent="0.35">
      <c r="A12" t="s">
        <v>8</v>
      </c>
      <c r="B12" s="1" t="s">
        <v>12</v>
      </c>
      <c r="C12">
        <f>demmarginals!C12*(1 - professionhigh)</f>
        <v>9.0000000000000011E-3</v>
      </c>
    </row>
    <row r="13" spans="1:3" x14ac:dyDescent="0.35">
      <c r="A13" t="s">
        <v>8</v>
      </c>
      <c r="B13" s="1" t="s">
        <v>13</v>
      </c>
      <c r="C13">
        <f>demmarginals!C13*(1 - professionhigh)</f>
        <v>0.16650000000000001</v>
      </c>
    </row>
    <row r="14" spans="1:3" x14ac:dyDescent="0.35">
      <c r="A14" t="s">
        <v>8</v>
      </c>
      <c r="B14" s="1" t="s">
        <v>14</v>
      </c>
      <c r="C14">
        <f>demmarginals!C14*(1 - professionhigh)</f>
        <v>0.36899999999999999</v>
      </c>
    </row>
    <row r="15" spans="1:3" x14ac:dyDescent="0.35">
      <c r="A15" t="s">
        <v>8</v>
      </c>
      <c r="B15" s="1" t="s">
        <v>7</v>
      </c>
      <c r="C15">
        <f>professionhigh</f>
        <v>0.1</v>
      </c>
    </row>
    <row r="16" spans="1:3" x14ac:dyDescent="0.35">
      <c r="A16" t="s">
        <v>15</v>
      </c>
      <c r="B16" s="1">
        <v>28</v>
      </c>
      <c r="C16">
        <f>demmarginals!C16*(1 - agehigh)</f>
        <v>9.0000000000000011E-3</v>
      </c>
    </row>
    <row r="17" spans="1:3" x14ac:dyDescent="0.35">
      <c r="A17" t="s">
        <v>15</v>
      </c>
      <c r="B17" s="1">
        <v>34</v>
      </c>
      <c r="C17">
        <f>demmarginals!C17*(1 - agehigh)</f>
        <v>3.6000000000000004E-2</v>
      </c>
    </row>
    <row r="18" spans="1:3" x14ac:dyDescent="0.35">
      <c r="A18" t="s">
        <v>15</v>
      </c>
      <c r="B18" s="1">
        <v>40</v>
      </c>
      <c r="C18">
        <f>demmarginals!C18*(1 - agehigh)</f>
        <v>4.5000000000000005E-2</v>
      </c>
    </row>
    <row r="19" spans="1:3" x14ac:dyDescent="0.35">
      <c r="A19" t="s">
        <v>15</v>
      </c>
      <c r="B19" s="1">
        <v>46</v>
      </c>
      <c r="C19">
        <f>demmarginals!C19*(1 - agehigh)</f>
        <v>9.0000000000000011E-2</v>
      </c>
    </row>
    <row r="20" spans="1:3" x14ac:dyDescent="0.35">
      <c r="A20" t="s">
        <v>15</v>
      </c>
      <c r="B20" s="1">
        <v>52</v>
      </c>
      <c r="C20">
        <f>demmarginals!C20*(1 - agehigh)</f>
        <v>0.18000000000000002</v>
      </c>
    </row>
    <row r="21" spans="1:3" x14ac:dyDescent="0.35">
      <c r="A21" t="s">
        <v>15</v>
      </c>
      <c r="B21" s="1">
        <v>58</v>
      </c>
      <c r="C21">
        <f>demmarginals!C21*(1 - agehigh)</f>
        <v>0.22500000000000001</v>
      </c>
    </row>
    <row r="22" spans="1:3" x14ac:dyDescent="0.35">
      <c r="A22" t="s">
        <v>15</v>
      </c>
      <c r="B22" s="1">
        <v>62</v>
      </c>
      <c r="C22">
        <f>demmarginals!C22*(1 - agehigh)</f>
        <v>0.18000000000000002</v>
      </c>
    </row>
    <row r="23" spans="1:3" x14ac:dyDescent="0.35">
      <c r="A23" t="s">
        <v>15</v>
      </c>
      <c r="B23" s="1">
        <v>68</v>
      </c>
      <c r="C23">
        <f>demmarginals!C23*(1 - agehigh)</f>
        <v>9.0000000000000011E-2</v>
      </c>
    </row>
    <row r="24" spans="1:3" x14ac:dyDescent="0.35">
      <c r="A24" t="s">
        <v>15</v>
      </c>
      <c r="B24" s="1">
        <v>74</v>
      </c>
      <c r="C24">
        <f>demmarginals!C24*(1 - agehigh)</f>
        <v>4.5000000000000005E-2</v>
      </c>
    </row>
    <row r="25" spans="1:3" x14ac:dyDescent="0.35">
      <c r="A25" t="s">
        <v>15</v>
      </c>
      <c r="B25" s="1" t="s">
        <v>7</v>
      </c>
      <c r="C25">
        <f>agehigh</f>
        <v>0.1</v>
      </c>
    </row>
    <row r="26" spans="1:3" x14ac:dyDescent="0.35">
      <c r="A26" t="s">
        <v>16</v>
      </c>
      <c r="B26" s="1" t="s">
        <v>17</v>
      </c>
      <c r="C26">
        <f>demmarginals!C26*(1 - familyhigh)</f>
        <v>4.5000000000000005E-2</v>
      </c>
    </row>
    <row r="27" spans="1:3" x14ac:dyDescent="0.35">
      <c r="A27" t="s">
        <v>16</v>
      </c>
      <c r="B27" s="1" t="s">
        <v>18</v>
      </c>
      <c r="C27">
        <f>demmarginals!C27*(1 - familyhigh)</f>
        <v>4.5000000000000005E-2</v>
      </c>
    </row>
    <row r="28" spans="1:3" x14ac:dyDescent="0.35">
      <c r="A28" t="s">
        <v>16</v>
      </c>
      <c r="B28" s="1" t="s">
        <v>19</v>
      </c>
      <c r="C28">
        <f>demmarginals!C28*(1 - familyhigh)</f>
        <v>4.5000000000000005E-2</v>
      </c>
    </row>
    <row r="29" spans="1:3" x14ac:dyDescent="0.35">
      <c r="A29" t="s">
        <v>16</v>
      </c>
      <c r="B29" s="1" t="s">
        <v>20</v>
      </c>
      <c r="C29">
        <f>demmarginals!C29*(1 - familyhigh)</f>
        <v>0.18000000000000002</v>
      </c>
    </row>
    <row r="30" spans="1:3" x14ac:dyDescent="0.35">
      <c r="A30" t="s">
        <v>16</v>
      </c>
      <c r="B30" s="1" t="s">
        <v>21</v>
      </c>
      <c r="C30">
        <f>demmarginals!C30*(1 - familyhigh)</f>
        <v>0.45</v>
      </c>
    </row>
    <row r="31" spans="1:3" x14ac:dyDescent="0.35">
      <c r="A31" t="s">
        <v>16</v>
      </c>
      <c r="B31" s="1" t="s">
        <v>22</v>
      </c>
      <c r="C31">
        <f>demmarginals!C31*(1 - familyhigh)</f>
        <v>9.0000000000000011E-2</v>
      </c>
    </row>
    <row r="32" spans="1:3" x14ac:dyDescent="0.35">
      <c r="A32" t="s">
        <v>16</v>
      </c>
      <c r="B32" s="1" t="s">
        <v>23</v>
      </c>
      <c r="C32">
        <f>demmarginals!C32*(1 - familyhigh)</f>
        <v>4.5000000000000005E-2</v>
      </c>
    </row>
    <row r="33" spans="1:3" x14ac:dyDescent="0.35">
      <c r="A33" t="s">
        <v>16</v>
      </c>
      <c r="B33" s="1" t="s">
        <v>7</v>
      </c>
      <c r="C33">
        <f>familyhigh</f>
        <v>0.1</v>
      </c>
    </row>
    <row r="34" spans="1:3" x14ac:dyDescent="0.35">
      <c r="A34" t="s">
        <v>24</v>
      </c>
      <c r="B34" s="1" t="s">
        <v>25</v>
      </c>
      <c r="C34">
        <f>demmarginals!C34*(1 - racehigh)</f>
        <v>1.8000000000000002E-2</v>
      </c>
    </row>
    <row r="35" spans="1:3" x14ac:dyDescent="0.35">
      <c r="A35" t="s">
        <v>24</v>
      </c>
      <c r="B35" s="1" t="s">
        <v>26</v>
      </c>
      <c r="C35">
        <f>demmarginals!C35*(1 - racehigh)</f>
        <v>8.1000000000000003E-2</v>
      </c>
    </row>
    <row r="36" spans="1:3" x14ac:dyDescent="0.35">
      <c r="A36" t="s">
        <v>24</v>
      </c>
      <c r="B36" s="1" t="s">
        <v>27</v>
      </c>
      <c r="C36">
        <f>demmarginals!C36*(1 - racehigh)</f>
        <v>6.3000000000000014E-2</v>
      </c>
    </row>
    <row r="37" spans="1:3" x14ac:dyDescent="0.35">
      <c r="A37" t="s">
        <v>24</v>
      </c>
      <c r="B37" s="1" t="s">
        <v>28</v>
      </c>
      <c r="C37">
        <f>demmarginals!C37*(1 - racehigh)</f>
        <v>0.73799999999999999</v>
      </c>
    </row>
    <row r="38" spans="1:3" x14ac:dyDescent="0.35">
      <c r="A38" t="s">
        <v>24</v>
      </c>
      <c r="B38" s="1" t="s">
        <v>7</v>
      </c>
      <c r="C38">
        <f>racehigh</f>
        <v>0.1</v>
      </c>
    </row>
    <row r="39" spans="1:3" x14ac:dyDescent="0.35">
      <c r="A39" t="s">
        <v>29</v>
      </c>
      <c r="B39" s="1" t="s">
        <v>30</v>
      </c>
      <c r="C39">
        <f>demmarginals!C39*(1 - militaryhigh)</f>
        <v>0.72000000000000008</v>
      </c>
    </row>
    <row r="40" spans="1:3" x14ac:dyDescent="0.35">
      <c r="A40" t="s">
        <v>29</v>
      </c>
      <c r="B40" s="1" t="s">
        <v>31</v>
      </c>
      <c r="C40">
        <f>demmarginals!C40*(1 - militaryhigh)</f>
        <v>0.18000000000000002</v>
      </c>
    </row>
    <row r="41" spans="1:3" x14ac:dyDescent="0.35">
      <c r="A41" t="s">
        <v>29</v>
      </c>
      <c r="B41" s="1" t="s">
        <v>7</v>
      </c>
      <c r="C41">
        <f>militaryhigh</f>
        <v>0.1</v>
      </c>
    </row>
    <row r="42" spans="1:3" x14ac:dyDescent="0.35">
      <c r="A42" t="s">
        <v>32</v>
      </c>
      <c r="B42" s="1" t="s">
        <v>33</v>
      </c>
      <c r="C42">
        <f>demmarginals!C42*(1 - educationhigh)</f>
        <v>4.5000000000000005E-2</v>
      </c>
    </row>
    <row r="43" spans="1:3" x14ac:dyDescent="0.35">
      <c r="A43" t="s">
        <v>32</v>
      </c>
      <c r="B43" s="1" t="s">
        <v>34</v>
      </c>
      <c r="C43">
        <f>demmarginals!C43*(1 - educationhigh)</f>
        <v>0.54</v>
      </c>
    </row>
    <row r="44" spans="1:3" x14ac:dyDescent="0.35">
      <c r="A44" t="s">
        <v>32</v>
      </c>
      <c r="B44" s="1" t="s">
        <v>35</v>
      </c>
      <c r="C44">
        <f>demmarginals!C44*(1 - educationhigh)</f>
        <v>0.18000000000000002</v>
      </c>
    </row>
    <row r="45" spans="1:3" x14ac:dyDescent="0.35">
      <c r="A45" t="s">
        <v>32</v>
      </c>
      <c r="B45" s="1" t="s">
        <v>36</v>
      </c>
      <c r="C45">
        <f>demmarginals!C45*(1 - educationhigh)</f>
        <v>9.0000000000000011E-2</v>
      </c>
    </row>
    <row r="46" spans="1:3" x14ac:dyDescent="0.35">
      <c r="A46" t="s">
        <v>32</v>
      </c>
      <c r="B46" s="1" t="s">
        <v>37</v>
      </c>
      <c r="C46">
        <f>demmarginals!C46*(1 - educationhigh)</f>
        <v>4.5000000000000005E-2</v>
      </c>
    </row>
    <row r="47" spans="1:3" x14ac:dyDescent="0.35">
      <c r="A47" t="s">
        <v>32</v>
      </c>
      <c r="B47" s="1" t="s">
        <v>7</v>
      </c>
      <c r="C47">
        <f>educationhigh</f>
        <v>0.1</v>
      </c>
    </row>
    <row r="48" spans="1:3" x14ac:dyDescent="0.35">
      <c r="A48" t="s">
        <v>38</v>
      </c>
      <c r="B48" s="1" t="s">
        <v>39</v>
      </c>
      <c r="C48">
        <f>demmarginals!C48*(1 - abortionhigh)</f>
        <v>0.81</v>
      </c>
    </row>
    <row r="49" spans="1:3" x14ac:dyDescent="0.35">
      <c r="A49" t="s">
        <v>38</v>
      </c>
      <c r="B49" s="1" t="s">
        <v>40</v>
      </c>
      <c r="C49">
        <f>demmarginals!C49*(1 - abortionhigh)</f>
        <v>9.0000000000000011E-3</v>
      </c>
    </row>
    <row r="50" spans="1:3" x14ac:dyDescent="0.35">
      <c r="A50" t="s">
        <v>38</v>
      </c>
      <c r="B50" s="1" t="s">
        <v>41</v>
      </c>
      <c r="C50">
        <f>demmarginals!C50*(1 - abortionhigh)</f>
        <v>8.1000000000000003E-2</v>
      </c>
    </row>
    <row r="51" spans="1:3" x14ac:dyDescent="0.35">
      <c r="A51" t="s">
        <v>38</v>
      </c>
      <c r="B51" s="1" t="s">
        <v>7</v>
      </c>
      <c r="C51">
        <f>abortionhigh</f>
        <v>0.1</v>
      </c>
    </row>
    <row r="52" spans="1:3" x14ac:dyDescent="0.35">
      <c r="A52" t="s">
        <v>42</v>
      </c>
      <c r="B52" s="1" t="s">
        <v>43</v>
      </c>
      <c r="C52">
        <f>demmarginals!C52*(1 - spendinghigh)</f>
        <v>4.5000000000000005E-2</v>
      </c>
    </row>
    <row r="53" spans="1:3" x14ac:dyDescent="0.35">
      <c r="A53" t="s">
        <v>42</v>
      </c>
      <c r="B53" s="1" t="s">
        <v>44</v>
      </c>
      <c r="C53">
        <f>demmarginals!C53*(1 - spendinghigh)</f>
        <v>4.5000000000000005E-2</v>
      </c>
    </row>
    <row r="54" spans="1:3" x14ac:dyDescent="0.35">
      <c r="A54" t="s">
        <v>42</v>
      </c>
      <c r="B54" s="1" t="s">
        <v>45</v>
      </c>
      <c r="C54">
        <f>demmarginals!C54*(1 - spendinghigh)</f>
        <v>0.54</v>
      </c>
    </row>
    <row r="55" spans="1:3" x14ac:dyDescent="0.35">
      <c r="A55" t="s">
        <v>42</v>
      </c>
      <c r="B55" s="1" t="s">
        <v>46</v>
      </c>
      <c r="C55">
        <f>demmarginals!C55*(1 - spendinghigh)</f>
        <v>0.18000000000000002</v>
      </c>
    </row>
    <row r="56" spans="1:3" x14ac:dyDescent="0.35">
      <c r="A56" t="s">
        <v>42</v>
      </c>
      <c r="B56" s="1" t="s">
        <v>47</v>
      </c>
      <c r="C56">
        <f>demmarginals!C56*(1 - spendinghigh)</f>
        <v>9.0000000000000011E-2</v>
      </c>
    </row>
    <row r="57" spans="1:3" x14ac:dyDescent="0.35">
      <c r="A57" t="s">
        <v>42</v>
      </c>
      <c r="B57" s="1" t="s">
        <v>7</v>
      </c>
      <c r="C57">
        <f>spendinghigh</f>
        <v>0.1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43C6C-7E1A-46BE-A4F7-8B8E467AB006}">
  <dimension ref="A1:C57"/>
  <sheetViews>
    <sheetView topLeftCell="A40" workbookViewId="0">
      <selection activeCell="B48" sqref="B48"/>
    </sheetView>
  </sheetViews>
  <sheetFormatPr defaultColWidth="29.54296875" defaultRowHeight="14.5" x14ac:dyDescent="0.35"/>
  <cols>
    <col min="2" max="2" width="63.81640625" style="1" customWidth="1"/>
  </cols>
  <sheetData>
    <row r="1" spans="1:3" x14ac:dyDescent="0.35">
      <c r="A1" t="s">
        <v>0</v>
      </c>
      <c r="B1" s="1" t="s">
        <v>1</v>
      </c>
      <c r="C1" t="s">
        <v>2</v>
      </c>
    </row>
    <row r="2" spans="1:3" x14ac:dyDescent="0.35">
      <c r="A2" t="s">
        <v>64</v>
      </c>
      <c r="B2" s="1" t="s">
        <v>62</v>
      </c>
      <c r="C2">
        <f>demmarginals!C2</f>
        <v>1</v>
      </c>
    </row>
    <row r="3" spans="1:3" x14ac:dyDescent="0.35">
      <c r="A3" t="s">
        <v>64</v>
      </c>
      <c r="B3" s="1" t="s">
        <v>63</v>
      </c>
      <c r="C3">
        <f>demmarginals!C3</f>
        <v>0</v>
      </c>
    </row>
    <row r="4" spans="1:3" x14ac:dyDescent="0.35">
      <c r="A4" t="s">
        <v>3</v>
      </c>
      <c r="B4" s="1">
        <v>0</v>
      </c>
      <c r="C4">
        <v>0.5</v>
      </c>
    </row>
    <row r="5" spans="1:3" x14ac:dyDescent="0.35">
      <c r="A5" t="s">
        <v>3</v>
      </c>
      <c r="B5" s="1">
        <v>1</v>
      </c>
      <c r="C5">
        <v>0.5</v>
      </c>
    </row>
    <row r="6" spans="1:3" x14ac:dyDescent="0.35">
      <c r="A6" t="s">
        <v>4</v>
      </c>
      <c r="B6" s="1" t="s">
        <v>5</v>
      </c>
      <c r="C6">
        <f>demmarginals!C6*(1 - gendermed)</f>
        <v>0.19063200000000002</v>
      </c>
    </row>
    <row r="7" spans="1:3" x14ac:dyDescent="0.35">
      <c r="A7" t="s">
        <v>4</v>
      </c>
      <c r="B7" s="1" t="s">
        <v>6</v>
      </c>
      <c r="C7">
        <f>demmarginals!C7*(1 - gendermed)</f>
        <v>0.37336800000000003</v>
      </c>
    </row>
    <row r="8" spans="1:3" x14ac:dyDescent="0.35">
      <c r="A8" t="s">
        <v>4</v>
      </c>
      <c r="B8" s="1" t="s">
        <v>7</v>
      </c>
      <c r="C8">
        <f>gendermed</f>
        <v>0.436</v>
      </c>
    </row>
    <row r="9" spans="1:3" x14ac:dyDescent="0.35">
      <c r="A9" t="s">
        <v>8</v>
      </c>
      <c r="B9" s="1" t="s">
        <v>9</v>
      </c>
      <c r="C9">
        <f>demmarginals!C9*(1 - professionmed)</f>
        <v>0.21393999999999999</v>
      </c>
    </row>
    <row r="10" spans="1:3" x14ac:dyDescent="0.35">
      <c r="A10" t="s">
        <v>8</v>
      </c>
      <c r="B10" s="1" t="s">
        <v>10</v>
      </c>
      <c r="C10">
        <f>demmarginals!C10*(1 - professionmed)</f>
        <v>2.8149999999999998E-3</v>
      </c>
    </row>
    <row r="11" spans="1:3" x14ac:dyDescent="0.35">
      <c r="A11" t="s">
        <v>8</v>
      </c>
      <c r="B11" s="1" t="s">
        <v>11</v>
      </c>
      <c r="C11">
        <f>demmarginals!C11*(1 - professionmed)</f>
        <v>5.6299999999999996E-3</v>
      </c>
    </row>
    <row r="12" spans="1:3" x14ac:dyDescent="0.35">
      <c r="A12" t="s">
        <v>8</v>
      </c>
      <c r="B12" s="1" t="s">
        <v>12</v>
      </c>
      <c r="C12">
        <f>demmarginals!C12*(1 - professionmed)</f>
        <v>5.6299999999999996E-3</v>
      </c>
    </row>
    <row r="13" spans="1:3" x14ac:dyDescent="0.35">
      <c r="A13" t="s">
        <v>8</v>
      </c>
      <c r="B13" s="1" t="s">
        <v>13</v>
      </c>
      <c r="C13">
        <f>demmarginals!C13*(1 - professionmed)</f>
        <v>0.10415499999999998</v>
      </c>
    </row>
    <row r="14" spans="1:3" x14ac:dyDescent="0.35">
      <c r="A14" t="s">
        <v>8</v>
      </c>
      <c r="B14" s="1" t="s">
        <v>14</v>
      </c>
      <c r="C14">
        <f>demmarginals!C14*(1 - professionmed)</f>
        <v>0.23082999999999995</v>
      </c>
    </row>
    <row r="15" spans="1:3" x14ac:dyDescent="0.35">
      <c r="A15" t="s">
        <v>8</v>
      </c>
      <c r="B15" s="1" t="s">
        <v>7</v>
      </c>
      <c r="C15">
        <f>professionmed</f>
        <v>0.437</v>
      </c>
    </row>
    <row r="16" spans="1:3" x14ac:dyDescent="0.35">
      <c r="A16" t="s">
        <v>15</v>
      </c>
      <c r="B16" s="1">
        <v>28</v>
      </c>
      <c r="C16">
        <f>demmarginals!C16*(1 - agemed)</f>
        <v>5.680000000000001E-3</v>
      </c>
    </row>
    <row r="17" spans="1:3" x14ac:dyDescent="0.35">
      <c r="A17" t="s">
        <v>15</v>
      </c>
      <c r="B17" s="1">
        <v>34</v>
      </c>
      <c r="C17">
        <f>demmarginals!C17*(1 - agemed)</f>
        <v>2.2720000000000004E-2</v>
      </c>
    </row>
    <row r="18" spans="1:3" x14ac:dyDescent="0.35">
      <c r="A18" t="s">
        <v>15</v>
      </c>
      <c r="B18" s="1">
        <v>40</v>
      </c>
      <c r="C18">
        <f>demmarginals!C18*(1 - agemed)</f>
        <v>2.8400000000000005E-2</v>
      </c>
    </row>
    <row r="19" spans="1:3" x14ac:dyDescent="0.35">
      <c r="A19" t="s">
        <v>15</v>
      </c>
      <c r="B19" s="1">
        <v>46</v>
      </c>
      <c r="C19">
        <f>demmarginals!C19*(1 - agemed)</f>
        <v>5.680000000000001E-2</v>
      </c>
    </row>
    <row r="20" spans="1:3" x14ac:dyDescent="0.35">
      <c r="A20" t="s">
        <v>15</v>
      </c>
      <c r="B20" s="1">
        <v>52</v>
      </c>
      <c r="C20">
        <f>demmarginals!C20*(1 - agemed)</f>
        <v>0.11360000000000002</v>
      </c>
    </row>
    <row r="21" spans="1:3" x14ac:dyDescent="0.35">
      <c r="A21" t="s">
        <v>15</v>
      </c>
      <c r="B21" s="1">
        <v>58</v>
      </c>
      <c r="C21">
        <f>demmarginals!C21*(1 - agemed)</f>
        <v>0.14200000000000002</v>
      </c>
    </row>
    <row r="22" spans="1:3" x14ac:dyDescent="0.35">
      <c r="A22" t="s">
        <v>15</v>
      </c>
      <c r="B22" s="1">
        <v>62</v>
      </c>
      <c r="C22">
        <f>demmarginals!C22*(1 - agemed)</f>
        <v>0.11360000000000002</v>
      </c>
    </row>
    <row r="23" spans="1:3" x14ac:dyDescent="0.35">
      <c r="A23" t="s">
        <v>15</v>
      </c>
      <c r="B23" s="1">
        <v>68</v>
      </c>
      <c r="C23">
        <f>demmarginals!C23*(1 - agemed)</f>
        <v>5.680000000000001E-2</v>
      </c>
    </row>
    <row r="24" spans="1:3" x14ac:dyDescent="0.35">
      <c r="A24" t="s">
        <v>15</v>
      </c>
      <c r="B24" s="1">
        <v>74</v>
      </c>
      <c r="C24">
        <f>demmarginals!C24*(1 - agemed)</f>
        <v>2.8400000000000005E-2</v>
      </c>
    </row>
    <row r="25" spans="1:3" x14ac:dyDescent="0.35">
      <c r="A25" t="s">
        <v>15</v>
      </c>
      <c r="B25" s="1" t="s">
        <v>7</v>
      </c>
      <c r="C25">
        <f>agemed</f>
        <v>0.432</v>
      </c>
    </row>
    <row r="26" spans="1:3" x14ac:dyDescent="0.35">
      <c r="A26" t="s">
        <v>16</v>
      </c>
      <c r="B26" s="1" t="s">
        <v>17</v>
      </c>
      <c r="C26">
        <f>demmarginals!C26*(1 - familymed)</f>
        <v>2.7800000000000005E-2</v>
      </c>
    </row>
    <row r="27" spans="1:3" x14ac:dyDescent="0.35">
      <c r="A27" t="s">
        <v>16</v>
      </c>
      <c r="B27" s="1" t="s">
        <v>18</v>
      </c>
      <c r="C27">
        <f>demmarginals!C27*(1 - familymed)</f>
        <v>2.7800000000000005E-2</v>
      </c>
    </row>
    <row r="28" spans="1:3" x14ac:dyDescent="0.35">
      <c r="A28" t="s">
        <v>16</v>
      </c>
      <c r="B28" s="1" t="s">
        <v>19</v>
      </c>
      <c r="C28">
        <f>demmarginals!C28*(1 - familymed)</f>
        <v>2.7800000000000005E-2</v>
      </c>
    </row>
    <row r="29" spans="1:3" x14ac:dyDescent="0.35">
      <c r="A29" t="s">
        <v>16</v>
      </c>
      <c r="B29" s="1" t="s">
        <v>20</v>
      </c>
      <c r="C29">
        <f>demmarginals!C29*(1 - familymed)</f>
        <v>0.11120000000000002</v>
      </c>
    </row>
    <row r="30" spans="1:3" x14ac:dyDescent="0.35">
      <c r="A30" t="s">
        <v>16</v>
      </c>
      <c r="B30" s="1" t="s">
        <v>21</v>
      </c>
      <c r="C30">
        <f>demmarginals!C30*(1 - familymed)</f>
        <v>0.27800000000000002</v>
      </c>
    </row>
    <row r="31" spans="1:3" x14ac:dyDescent="0.35">
      <c r="A31" t="s">
        <v>16</v>
      </c>
      <c r="B31" s="1" t="s">
        <v>22</v>
      </c>
      <c r="C31">
        <f>demmarginals!C31*(1 - familymed)</f>
        <v>5.5600000000000011E-2</v>
      </c>
    </row>
    <row r="32" spans="1:3" x14ac:dyDescent="0.35">
      <c r="A32" t="s">
        <v>16</v>
      </c>
      <c r="B32" s="1" t="s">
        <v>23</v>
      </c>
      <c r="C32">
        <f>demmarginals!C32*(1 - familymed)</f>
        <v>2.7800000000000005E-2</v>
      </c>
    </row>
    <row r="33" spans="1:3" x14ac:dyDescent="0.35">
      <c r="A33" t="s">
        <v>16</v>
      </c>
      <c r="B33" s="1" t="s">
        <v>7</v>
      </c>
      <c r="C33">
        <f>familymed</f>
        <v>0.44400000000000001</v>
      </c>
    </row>
    <row r="34" spans="1:3" x14ac:dyDescent="0.35">
      <c r="A34" t="s">
        <v>24</v>
      </c>
      <c r="B34" s="1" t="s">
        <v>25</v>
      </c>
      <c r="C34">
        <f>demmarginals!C34*(1 - racemed)</f>
        <v>1.1040000000000001E-2</v>
      </c>
    </row>
    <row r="35" spans="1:3" x14ac:dyDescent="0.35">
      <c r="A35" t="s">
        <v>24</v>
      </c>
      <c r="B35" s="1" t="s">
        <v>26</v>
      </c>
      <c r="C35">
        <f>demmarginals!C35*(1 - racemed)</f>
        <v>4.9680000000000002E-2</v>
      </c>
    </row>
    <row r="36" spans="1:3" x14ac:dyDescent="0.35">
      <c r="A36" t="s">
        <v>24</v>
      </c>
      <c r="B36" s="1" t="s">
        <v>27</v>
      </c>
      <c r="C36">
        <f>demmarginals!C36*(1 - racemed)</f>
        <v>3.8640000000000008E-2</v>
      </c>
    </row>
    <row r="37" spans="1:3" x14ac:dyDescent="0.35">
      <c r="A37" t="s">
        <v>24</v>
      </c>
      <c r="B37" s="1" t="s">
        <v>28</v>
      </c>
      <c r="C37">
        <f>demmarginals!C37*(1 - racemed)</f>
        <v>0.45263999999999999</v>
      </c>
    </row>
    <row r="38" spans="1:3" x14ac:dyDescent="0.35">
      <c r="A38" t="s">
        <v>24</v>
      </c>
      <c r="B38" s="1" t="s">
        <v>7</v>
      </c>
      <c r="C38">
        <f>racemed</f>
        <v>0.44800000000000001</v>
      </c>
    </row>
    <row r="39" spans="1:3" x14ac:dyDescent="0.35">
      <c r="A39" t="s">
        <v>29</v>
      </c>
      <c r="B39" s="1" t="s">
        <v>30</v>
      </c>
      <c r="C39">
        <f>demmarginals!C39*(1 - militarymed)</f>
        <v>0.44960000000000006</v>
      </c>
    </row>
    <row r="40" spans="1:3" x14ac:dyDescent="0.35">
      <c r="A40" t="s">
        <v>29</v>
      </c>
      <c r="B40" s="1" t="s">
        <v>31</v>
      </c>
      <c r="C40">
        <f>demmarginals!C40*(1 - militarymed)</f>
        <v>0.11240000000000001</v>
      </c>
    </row>
    <row r="41" spans="1:3" x14ac:dyDescent="0.35">
      <c r="A41" t="s">
        <v>29</v>
      </c>
      <c r="B41" s="1" t="s">
        <v>7</v>
      </c>
      <c r="C41">
        <f>militarymed</f>
        <v>0.438</v>
      </c>
    </row>
    <row r="42" spans="1:3" x14ac:dyDescent="0.35">
      <c r="A42" t="s">
        <v>32</v>
      </c>
      <c r="B42" s="1" t="s">
        <v>33</v>
      </c>
      <c r="C42">
        <f>demmarginals!C42*(1 - educationmed)</f>
        <v>2.8649999999999998E-2</v>
      </c>
    </row>
    <row r="43" spans="1:3" x14ac:dyDescent="0.35">
      <c r="A43" t="s">
        <v>32</v>
      </c>
      <c r="B43" s="1" t="s">
        <v>34</v>
      </c>
      <c r="C43">
        <f>demmarginals!C43*(1 - educationmed)</f>
        <v>0.34379999999999994</v>
      </c>
    </row>
    <row r="44" spans="1:3" x14ac:dyDescent="0.35">
      <c r="A44" t="s">
        <v>32</v>
      </c>
      <c r="B44" s="1" t="s">
        <v>35</v>
      </c>
      <c r="C44">
        <f>demmarginals!C44*(1 - educationmed)</f>
        <v>0.11459999999999999</v>
      </c>
    </row>
    <row r="45" spans="1:3" x14ac:dyDescent="0.35">
      <c r="A45" t="s">
        <v>32</v>
      </c>
      <c r="B45" s="1" t="s">
        <v>36</v>
      </c>
      <c r="C45">
        <f>demmarginals!C45*(1 - educationmed)</f>
        <v>5.7299999999999997E-2</v>
      </c>
    </row>
    <row r="46" spans="1:3" x14ac:dyDescent="0.35">
      <c r="A46" t="s">
        <v>32</v>
      </c>
      <c r="B46" s="1" t="s">
        <v>37</v>
      </c>
      <c r="C46">
        <f>demmarginals!C46*(1 - educationmed)</f>
        <v>2.8649999999999998E-2</v>
      </c>
    </row>
    <row r="47" spans="1:3" x14ac:dyDescent="0.35">
      <c r="A47" t="s">
        <v>32</v>
      </c>
      <c r="B47" s="1" t="s">
        <v>7</v>
      </c>
      <c r="C47">
        <f>educationmed</f>
        <v>0.42699999999999999</v>
      </c>
    </row>
    <row r="48" spans="1:3" x14ac:dyDescent="0.35">
      <c r="A48" t="s">
        <v>38</v>
      </c>
      <c r="B48" s="1" t="s">
        <v>39</v>
      </c>
      <c r="C48">
        <f>demmarginals!C48*(1 - abortionmed)</f>
        <v>0.49500000000000005</v>
      </c>
    </row>
    <row r="49" spans="1:3" x14ac:dyDescent="0.35">
      <c r="A49" t="s">
        <v>38</v>
      </c>
      <c r="B49" s="1" t="s">
        <v>40</v>
      </c>
      <c r="C49">
        <f>demmarginals!C49*(1 - abortionmed)</f>
        <v>5.5000000000000005E-3</v>
      </c>
    </row>
    <row r="50" spans="1:3" x14ac:dyDescent="0.35">
      <c r="A50" t="s">
        <v>38</v>
      </c>
      <c r="B50" s="1" t="s">
        <v>41</v>
      </c>
      <c r="C50">
        <f>demmarginals!C50*(1 - abortionmed)</f>
        <v>4.9500000000000002E-2</v>
      </c>
    </row>
    <row r="51" spans="1:3" x14ac:dyDescent="0.35">
      <c r="A51" t="s">
        <v>38</v>
      </c>
      <c r="B51" s="1" t="s">
        <v>7</v>
      </c>
      <c r="C51">
        <f>abortionmed</f>
        <v>0.45</v>
      </c>
    </row>
    <row r="52" spans="1:3" x14ac:dyDescent="0.35">
      <c r="A52" t="s">
        <v>42</v>
      </c>
      <c r="B52" s="1" t="s">
        <v>43</v>
      </c>
      <c r="C52">
        <f>demmarginals!C52*(1 - spendingmed)</f>
        <v>2.785E-2</v>
      </c>
    </row>
    <row r="53" spans="1:3" x14ac:dyDescent="0.35">
      <c r="A53" t="s">
        <v>42</v>
      </c>
      <c r="B53" s="1" t="s">
        <v>44</v>
      </c>
      <c r="C53">
        <f>demmarginals!C53*(1 - spendingmed)</f>
        <v>2.785E-2</v>
      </c>
    </row>
    <row r="54" spans="1:3" x14ac:dyDescent="0.35">
      <c r="A54" t="s">
        <v>42</v>
      </c>
      <c r="B54" s="1" t="s">
        <v>45</v>
      </c>
      <c r="C54">
        <f>demmarginals!C54*(1 - spendingmed)</f>
        <v>0.33419999999999994</v>
      </c>
    </row>
    <row r="55" spans="1:3" x14ac:dyDescent="0.35">
      <c r="A55" t="s">
        <v>42</v>
      </c>
      <c r="B55" s="1" t="s">
        <v>46</v>
      </c>
      <c r="C55">
        <f>demmarginals!C55*(1 - spendingmed)</f>
        <v>0.1114</v>
      </c>
    </row>
    <row r="56" spans="1:3" x14ac:dyDescent="0.35">
      <c r="A56" t="s">
        <v>42</v>
      </c>
      <c r="B56" s="1" t="s">
        <v>47</v>
      </c>
      <c r="C56">
        <f>demmarginals!C56*(1 - spendingmed)</f>
        <v>5.57E-2</v>
      </c>
    </row>
    <row r="57" spans="1:3" x14ac:dyDescent="0.35">
      <c r="A57" t="s">
        <v>42</v>
      </c>
      <c r="B57" s="1" t="s">
        <v>7</v>
      </c>
      <c r="C57">
        <f>spendingmed</f>
        <v>0.443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B6678-7507-4940-BF61-93EF9C094C07}">
  <dimension ref="A1:C57"/>
  <sheetViews>
    <sheetView topLeftCell="A31" workbookViewId="0">
      <selection activeCell="A15" sqref="A15"/>
    </sheetView>
  </sheetViews>
  <sheetFormatPr defaultColWidth="29.54296875" defaultRowHeight="14.5" x14ac:dyDescent="0.35"/>
  <cols>
    <col min="2" max="2" width="29.54296875" style="1"/>
  </cols>
  <sheetData>
    <row r="1" spans="1:3" x14ac:dyDescent="0.35">
      <c r="A1" t="s">
        <v>0</v>
      </c>
      <c r="B1" s="1" t="s">
        <v>1</v>
      </c>
      <c r="C1" t="s">
        <v>2</v>
      </c>
    </row>
    <row r="2" spans="1:3" x14ac:dyDescent="0.35">
      <c r="A2" t="s">
        <v>64</v>
      </c>
      <c r="B2" s="1" t="s">
        <v>62</v>
      </c>
      <c r="C2">
        <f>demmarginals!C2</f>
        <v>1</v>
      </c>
    </row>
    <row r="3" spans="1:3" x14ac:dyDescent="0.35">
      <c r="A3" t="s">
        <v>64</v>
      </c>
      <c r="B3" s="1" t="s">
        <v>63</v>
      </c>
      <c r="C3">
        <f>demmarginals!C3</f>
        <v>0</v>
      </c>
    </row>
    <row r="4" spans="1:3" x14ac:dyDescent="0.35">
      <c r="A4" t="s">
        <v>3</v>
      </c>
      <c r="B4" s="1">
        <v>0</v>
      </c>
      <c r="C4">
        <v>0.5</v>
      </c>
    </row>
    <row r="5" spans="1:3" x14ac:dyDescent="0.35">
      <c r="A5" t="s">
        <v>3</v>
      </c>
      <c r="B5" s="1">
        <v>1</v>
      </c>
      <c r="C5">
        <v>0.5</v>
      </c>
    </row>
    <row r="6" spans="1:3" x14ac:dyDescent="0.35">
      <c r="A6" t="s">
        <v>4</v>
      </c>
      <c r="B6" s="1" t="s">
        <v>5</v>
      </c>
      <c r="C6">
        <f>demmarginals!C6*(1 - genderlow)</f>
        <v>3.3799999999999997E-2</v>
      </c>
    </row>
    <row r="7" spans="1:3" x14ac:dyDescent="0.35">
      <c r="A7" t="s">
        <v>4</v>
      </c>
      <c r="B7" s="1" t="s">
        <v>6</v>
      </c>
      <c r="C7">
        <f>demmarginals!C7*(1 - genderlow)</f>
        <v>6.6199999999999995E-2</v>
      </c>
    </row>
    <row r="8" spans="1:3" x14ac:dyDescent="0.35">
      <c r="A8" t="s">
        <v>4</v>
      </c>
      <c r="B8" s="1" t="s">
        <v>7</v>
      </c>
      <c r="C8">
        <f>genderlow</f>
        <v>0.9</v>
      </c>
    </row>
    <row r="9" spans="1:3" x14ac:dyDescent="0.35">
      <c r="A9" t="s">
        <v>8</v>
      </c>
      <c r="B9" s="1" t="s">
        <v>9</v>
      </c>
      <c r="C9">
        <f>demmarginals!C9*(1 - professionlow)</f>
        <v>3.7999999999999992E-2</v>
      </c>
    </row>
    <row r="10" spans="1:3" x14ac:dyDescent="0.35">
      <c r="A10" t="s">
        <v>8</v>
      </c>
      <c r="B10" s="1" t="s">
        <v>10</v>
      </c>
      <c r="C10">
        <f>demmarginals!C10*(1 - professionlow)</f>
        <v>4.999999999999999E-4</v>
      </c>
    </row>
    <row r="11" spans="1:3" x14ac:dyDescent="0.35">
      <c r="A11" t="s">
        <v>8</v>
      </c>
      <c r="B11" s="1" t="s">
        <v>11</v>
      </c>
      <c r="C11">
        <f>demmarginals!C11*(1 - professionlow)</f>
        <v>9.999999999999998E-4</v>
      </c>
    </row>
    <row r="12" spans="1:3" x14ac:dyDescent="0.35">
      <c r="A12" t="s">
        <v>8</v>
      </c>
      <c r="B12" s="1" t="s">
        <v>12</v>
      </c>
      <c r="C12">
        <f>demmarginals!C12*(1 - professionlow)</f>
        <v>9.999999999999998E-4</v>
      </c>
    </row>
    <row r="13" spans="1:3" x14ac:dyDescent="0.35">
      <c r="A13" t="s">
        <v>8</v>
      </c>
      <c r="B13" s="1" t="s">
        <v>13</v>
      </c>
      <c r="C13">
        <f>demmarginals!C13*(1 - professionlow)</f>
        <v>1.8499999999999996E-2</v>
      </c>
    </row>
    <row r="14" spans="1:3" x14ac:dyDescent="0.35">
      <c r="A14" t="s">
        <v>8</v>
      </c>
      <c r="B14" s="1" t="s">
        <v>14</v>
      </c>
      <c r="C14">
        <f>demmarginals!C14*(1 - professionlow)</f>
        <v>4.0999999999999988E-2</v>
      </c>
    </row>
    <row r="15" spans="1:3" x14ac:dyDescent="0.35">
      <c r="A15" t="s">
        <v>8</v>
      </c>
      <c r="B15" s="1" t="s">
        <v>7</v>
      </c>
      <c r="C15">
        <f>professionlow</f>
        <v>0.9</v>
      </c>
    </row>
    <row r="16" spans="1:3" x14ac:dyDescent="0.35">
      <c r="A16" t="s">
        <v>15</v>
      </c>
      <c r="B16" s="1">
        <v>28</v>
      </c>
      <c r="C16">
        <f>demmarginals!C16*(1 - agelow)</f>
        <v>9.999999999999998E-4</v>
      </c>
    </row>
    <row r="17" spans="1:3" x14ac:dyDescent="0.35">
      <c r="A17" t="s">
        <v>15</v>
      </c>
      <c r="B17" s="1">
        <v>34</v>
      </c>
      <c r="C17">
        <f>demmarginals!C17*(1 - agelow)</f>
        <v>3.9999999999999992E-3</v>
      </c>
    </row>
    <row r="18" spans="1:3" x14ac:dyDescent="0.35">
      <c r="A18" t="s">
        <v>15</v>
      </c>
      <c r="B18" s="1">
        <v>40</v>
      </c>
      <c r="C18">
        <f>demmarginals!C18*(1 - agelow)</f>
        <v>4.9999999999999992E-3</v>
      </c>
    </row>
    <row r="19" spans="1:3" x14ac:dyDescent="0.35">
      <c r="A19" t="s">
        <v>15</v>
      </c>
      <c r="B19" s="1">
        <v>46</v>
      </c>
      <c r="C19">
        <f>demmarginals!C19*(1 - agelow)</f>
        <v>9.9999999999999985E-3</v>
      </c>
    </row>
    <row r="20" spans="1:3" x14ac:dyDescent="0.35">
      <c r="A20" t="s">
        <v>15</v>
      </c>
      <c r="B20" s="1">
        <v>52</v>
      </c>
      <c r="C20">
        <f>demmarginals!C20*(1 - agelow)</f>
        <v>1.9999999999999997E-2</v>
      </c>
    </row>
    <row r="21" spans="1:3" x14ac:dyDescent="0.35">
      <c r="A21" t="s">
        <v>15</v>
      </c>
      <c r="B21" s="1">
        <v>58</v>
      </c>
      <c r="C21">
        <f>demmarginals!C21*(1 - agelow)</f>
        <v>2.4999999999999994E-2</v>
      </c>
    </row>
    <row r="22" spans="1:3" x14ac:dyDescent="0.35">
      <c r="A22" t="s">
        <v>15</v>
      </c>
      <c r="B22" s="1">
        <v>62</v>
      </c>
      <c r="C22">
        <f>demmarginals!C22*(1 - agelow)</f>
        <v>1.9999999999999997E-2</v>
      </c>
    </row>
    <row r="23" spans="1:3" x14ac:dyDescent="0.35">
      <c r="A23" t="s">
        <v>15</v>
      </c>
      <c r="B23" s="1">
        <v>68</v>
      </c>
      <c r="C23">
        <f>demmarginals!C23*(1 - agelow)</f>
        <v>9.9999999999999985E-3</v>
      </c>
    </row>
    <row r="24" spans="1:3" x14ac:dyDescent="0.35">
      <c r="A24" t="s">
        <v>15</v>
      </c>
      <c r="B24" s="1">
        <v>74</v>
      </c>
      <c r="C24">
        <f>demmarginals!C24*(1 - agelow)</f>
        <v>4.9999999999999992E-3</v>
      </c>
    </row>
    <row r="25" spans="1:3" x14ac:dyDescent="0.35">
      <c r="A25" t="s">
        <v>15</v>
      </c>
      <c r="B25" s="1" t="s">
        <v>7</v>
      </c>
      <c r="C25">
        <f>agelow</f>
        <v>0.9</v>
      </c>
    </row>
    <row r="26" spans="1:3" x14ac:dyDescent="0.35">
      <c r="A26" t="s">
        <v>16</v>
      </c>
      <c r="B26" s="1" t="s">
        <v>17</v>
      </c>
      <c r="C26">
        <f>demmarginals!C26*(1 - familylow)</f>
        <v>4.9999999999999992E-3</v>
      </c>
    </row>
    <row r="27" spans="1:3" x14ac:dyDescent="0.35">
      <c r="A27" t="s">
        <v>16</v>
      </c>
      <c r="B27" s="1" t="s">
        <v>18</v>
      </c>
      <c r="C27">
        <f>demmarginals!C27*(1 - familylow)</f>
        <v>4.9999999999999992E-3</v>
      </c>
    </row>
    <row r="28" spans="1:3" x14ac:dyDescent="0.35">
      <c r="A28" t="s">
        <v>16</v>
      </c>
      <c r="B28" s="1" t="s">
        <v>19</v>
      </c>
      <c r="C28">
        <f>demmarginals!C28*(1 - familylow)</f>
        <v>4.9999999999999992E-3</v>
      </c>
    </row>
    <row r="29" spans="1:3" x14ac:dyDescent="0.35">
      <c r="A29" t="s">
        <v>16</v>
      </c>
      <c r="B29" s="1" t="s">
        <v>20</v>
      </c>
      <c r="C29">
        <f>demmarginals!C29*(1 - familylow)</f>
        <v>1.9999999999999997E-2</v>
      </c>
    </row>
    <row r="30" spans="1:3" x14ac:dyDescent="0.35">
      <c r="A30" t="s">
        <v>16</v>
      </c>
      <c r="B30" s="1" t="s">
        <v>21</v>
      </c>
      <c r="C30">
        <f>demmarginals!C30*(1 - familylow)</f>
        <v>4.9999999999999989E-2</v>
      </c>
    </row>
    <row r="31" spans="1:3" x14ac:dyDescent="0.35">
      <c r="A31" t="s">
        <v>16</v>
      </c>
      <c r="B31" s="1" t="s">
        <v>22</v>
      </c>
      <c r="C31">
        <f>demmarginals!C31*(1 - familylow)</f>
        <v>9.9999999999999985E-3</v>
      </c>
    </row>
    <row r="32" spans="1:3" x14ac:dyDescent="0.35">
      <c r="A32" t="s">
        <v>16</v>
      </c>
      <c r="B32" s="1" t="s">
        <v>23</v>
      </c>
      <c r="C32">
        <f>demmarginals!C32*(1 - familylow)</f>
        <v>4.9999999999999992E-3</v>
      </c>
    </row>
    <row r="33" spans="1:3" x14ac:dyDescent="0.35">
      <c r="A33" t="s">
        <v>16</v>
      </c>
      <c r="B33" s="1" t="s">
        <v>7</v>
      </c>
      <c r="C33">
        <f>familylow</f>
        <v>0.9</v>
      </c>
    </row>
    <row r="34" spans="1:3" x14ac:dyDescent="0.35">
      <c r="A34" t="s">
        <v>24</v>
      </c>
      <c r="B34" s="1" t="s">
        <v>25</v>
      </c>
      <c r="C34">
        <f>demmarginals!C34*(1 - racelow)</f>
        <v>1.9999999999999996E-3</v>
      </c>
    </row>
    <row r="35" spans="1:3" x14ac:dyDescent="0.35">
      <c r="A35" t="s">
        <v>24</v>
      </c>
      <c r="B35" s="1" t="s">
        <v>26</v>
      </c>
      <c r="C35">
        <f>demmarginals!C35*(1 - racelow)</f>
        <v>8.9999999999999976E-3</v>
      </c>
    </row>
    <row r="36" spans="1:3" x14ac:dyDescent="0.35">
      <c r="A36" t="s">
        <v>24</v>
      </c>
      <c r="B36" s="1" t="s">
        <v>27</v>
      </c>
      <c r="C36">
        <f>demmarginals!C36*(1 - racelow)</f>
        <v>6.9999999999999993E-3</v>
      </c>
    </row>
    <row r="37" spans="1:3" x14ac:dyDescent="0.35">
      <c r="A37" t="s">
        <v>24</v>
      </c>
      <c r="B37" s="1" t="s">
        <v>28</v>
      </c>
      <c r="C37">
        <f>demmarginals!C37*(1 - racelow)</f>
        <v>8.1999999999999976E-2</v>
      </c>
    </row>
    <row r="38" spans="1:3" x14ac:dyDescent="0.35">
      <c r="A38" t="s">
        <v>24</v>
      </c>
      <c r="B38" s="1" t="s">
        <v>7</v>
      </c>
      <c r="C38">
        <f>racelow</f>
        <v>0.9</v>
      </c>
    </row>
    <row r="39" spans="1:3" x14ac:dyDescent="0.35">
      <c r="A39" t="s">
        <v>29</v>
      </c>
      <c r="B39" s="1" t="s">
        <v>30</v>
      </c>
      <c r="C39">
        <f>demmarginals!C39*(1 - militarylow)</f>
        <v>7.9999999999999988E-2</v>
      </c>
    </row>
    <row r="40" spans="1:3" x14ac:dyDescent="0.35">
      <c r="A40" t="s">
        <v>29</v>
      </c>
      <c r="B40" s="1" t="s">
        <v>31</v>
      </c>
      <c r="C40">
        <f>demmarginals!C40*(1 - militarylow)</f>
        <v>1.9999999999999997E-2</v>
      </c>
    </row>
    <row r="41" spans="1:3" x14ac:dyDescent="0.35">
      <c r="A41" t="s">
        <v>29</v>
      </c>
      <c r="B41" s="1" t="s">
        <v>7</v>
      </c>
      <c r="C41">
        <f>militarylow</f>
        <v>0.9</v>
      </c>
    </row>
    <row r="42" spans="1:3" x14ac:dyDescent="0.35">
      <c r="A42" t="s">
        <v>32</v>
      </c>
      <c r="B42" s="1" t="s">
        <v>33</v>
      </c>
      <c r="C42">
        <f>demmarginals!C42*(1 - educationlow)</f>
        <v>4.9999999999999992E-3</v>
      </c>
    </row>
    <row r="43" spans="1:3" x14ac:dyDescent="0.35">
      <c r="A43" t="s">
        <v>32</v>
      </c>
      <c r="B43" s="1" t="s">
        <v>34</v>
      </c>
      <c r="C43">
        <f>demmarginals!C43*(1 - educationlow)</f>
        <v>5.9999999999999984E-2</v>
      </c>
    </row>
    <row r="44" spans="1:3" x14ac:dyDescent="0.35">
      <c r="A44" t="s">
        <v>32</v>
      </c>
      <c r="B44" s="1" t="s">
        <v>35</v>
      </c>
      <c r="C44">
        <f>demmarginals!C44*(1 - educationlow)</f>
        <v>1.9999999999999997E-2</v>
      </c>
    </row>
    <row r="45" spans="1:3" x14ac:dyDescent="0.35">
      <c r="A45" t="s">
        <v>32</v>
      </c>
      <c r="B45" s="1" t="s">
        <v>36</v>
      </c>
      <c r="C45">
        <f>demmarginals!C45*(1 - educationlow)</f>
        <v>9.9999999999999985E-3</v>
      </c>
    </row>
    <row r="46" spans="1:3" x14ac:dyDescent="0.35">
      <c r="A46" t="s">
        <v>32</v>
      </c>
      <c r="B46" s="1" t="s">
        <v>37</v>
      </c>
      <c r="C46">
        <f>demmarginals!C46*(1 - educationlow)</f>
        <v>4.9999999999999992E-3</v>
      </c>
    </row>
    <row r="47" spans="1:3" x14ac:dyDescent="0.35">
      <c r="A47" t="s">
        <v>32</v>
      </c>
      <c r="B47" s="1" t="s">
        <v>7</v>
      </c>
      <c r="C47">
        <f>educationlow</f>
        <v>0.9</v>
      </c>
    </row>
    <row r="48" spans="1:3" x14ac:dyDescent="0.35">
      <c r="A48" t="s">
        <v>38</v>
      </c>
      <c r="B48" s="1" t="s">
        <v>39</v>
      </c>
      <c r="C48">
        <f>demmarginals!C48*(1 - abortionlow)</f>
        <v>8.9999999999999983E-2</v>
      </c>
    </row>
    <row r="49" spans="1:3" x14ac:dyDescent="0.35">
      <c r="A49" t="s">
        <v>38</v>
      </c>
      <c r="B49" s="1" t="s">
        <v>40</v>
      </c>
      <c r="C49">
        <f>demmarginals!C49*(1 - abortionlow)</f>
        <v>9.999999999999998E-4</v>
      </c>
    </row>
    <row r="50" spans="1:3" x14ac:dyDescent="0.35">
      <c r="A50" t="s">
        <v>38</v>
      </c>
      <c r="B50" s="1" t="s">
        <v>41</v>
      </c>
      <c r="C50">
        <f>demmarginals!C50*(1 - abortionlow)</f>
        <v>8.9999999999999976E-3</v>
      </c>
    </row>
    <row r="51" spans="1:3" x14ac:dyDescent="0.35">
      <c r="A51" t="s">
        <v>38</v>
      </c>
      <c r="B51" s="1" t="s">
        <v>7</v>
      </c>
      <c r="C51">
        <f>abortionlow</f>
        <v>0.9</v>
      </c>
    </row>
    <row r="52" spans="1:3" x14ac:dyDescent="0.35">
      <c r="A52" t="s">
        <v>42</v>
      </c>
      <c r="B52" s="1" t="s">
        <v>43</v>
      </c>
      <c r="C52">
        <f>demmarginals!C52*(1 - spendinglow)</f>
        <v>4.9999999999999992E-3</v>
      </c>
    </row>
    <row r="53" spans="1:3" x14ac:dyDescent="0.35">
      <c r="A53" t="s">
        <v>42</v>
      </c>
      <c r="B53" s="1" t="s">
        <v>44</v>
      </c>
      <c r="C53">
        <f>demmarginals!C53*(1 - spendinglow)</f>
        <v>4.9999999999999992E-3</v>
      </c>
    </row>
    <row r="54" spans="1:3" x14ac:dyDescent="0.35">
      <c r="A54" t="s">
        <v>42</v>
      </c>
      <c r="B54" s="1" t="s">
        <v>45</v>
      </c>
      <c r="C54">
        <f>demmarginals!C54*(1 - spendinglow)</f>
        <v>5.9999999999999984E-2</v>
      </c>
    </row>
    <row r="55" spans="1:3" x14ac:dyDescent="0.35">
      <c r="A55" t="s">
        <v>42</v>
      </c>
      <c r="B55" s="1" t="s">
        <v>46</v>
      </c>
      <c r="C55">
        <f>demmarginals!C55*(1 - spendinglow)</f>
        <v>1.9999999999999997E-2</v>
      </c>
    </row>
    <row r="56" spans="1:3" x14ac:dyDescent="0.35">
      <c r="A56" t="s">
        <v>42</v>
      </c>
      <c r="B56" s="1" t="s">
        <v>47</v>
      </c>
      <c r="C56">
        <f>demmarginals!C56*(1 - spendinglow)</f>
        <v>9.9999999999999985E-3</v>
      </c>
    </row>
    <row r="57" spans="1:3" x14ac:dyDescent="0.35">
      <c r="A57" t="s">
        <v>42</v>
      </c>
      <c r="B57" s="1" t="s">
        <v>7</v>
      </c>
      <c r="C57">
        <f>spendinglow</f>
        <v>0.9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342B6-4565-49F9-8774-1F3833F049B9}">
  <dimension ref="A1:C57"/>
  <sheetViews>
    <sheetView workbookViewId="0">
      <selection activeCell="C1" sqref="C1:C1048576"/>
    </sheetView>
  </sheetViews>
  <sheetFormatPr defaultColWidth="29.54296875" defaultRowHeight="14.5" x14ac:dyDescent="0.35"/>
  <cols>
    <col min="2" max="2" width="29.54296875" style="1"/>
  </cols>
  <sheetData>
    <row r="1" spans="1:3" x14ac:dyDescent="0.35">
      <c r="A1" t="s">
        <v>0</v>
      </c>
      <c r="B1" s="1" t="s">
        <v>1</v>
      </c>
      <c r="C1" t="s">
        <v>2</v>
      </c>
    </row>
    <row r="2" spans="1:3" x14ac:dyDescent="0.35">
      <c r="A2" t="s">
        <v>64</v>
      </c>
      <c r="B2" s="1" t="s">
        <v>62</v>
      </c>
      <c r="C2">
        <f>genmarginals!C2</f>
        <v>0.5</v>
      </c>
    </row>
    <row r="3" spans="1:3" x14ac:dyDescent="0.35">
      <c r="A3" t="s">
        <v>64</v>
      </c>
      <c r="B3" s="1" t="s">
        <v>63</v>
      </c>
      <c r="C3">
        <f>genmarginals!C3</f>
        <v>0.5</v>
      </c>
    </row>
    <row r="4" spans="1:3" x14ac:dyDescent="0.35">
      <c r="A4" t="s">
        <v>3</v>
      </c>
      <c r="B4" s="1">
        <v>0</v>
      </c>
      <c r="C4">
        <v>0.5</v>
      </c>
    </row>
    <row r="5" spans="1:3" x14ac:dyDescent="0.35">
      <c r="A5" t="s">
        <v>3</v>
      </c>
      <c r="B5" s="1">
        <v>1</v>
      </c>
      <c r="C5">
        <v>0.5</v>
      </c>
    </row>
    <row r="6" spans="1:3" x14ac:dyDescent="0.35">
      <c r="A6" t="s">
        <v>4</v>
      </c>
      <c r="B6" s="1" t="s">
        <v>5</v>
      </c>
      <c r="C6">
        <f>genmarginals!C6*(1 - genderhigh)</f>
        <v>0.2079</v>
      </c>
    </row>
    <row r="7" spans="1:3" x14ac:dyDescent="0.35">
      <c r="A7" t="s">
        <v>4</v>
      </c>
      <c r="B7" s="1" t="s">
        <v>6</v>
      </c>
      <c r="C7">
        <f>genmarginals!C7*(1 - genderhigh)</f>
        <v>0.69210000000000005</v>
      </c>
    </row>
    <row r="8" spans="1:3" x14ac:dyDescent="0.35">
      <c r="A8" t="s">
        <v>4</v>
      </c>
      <c r="B8" s="1" t="s">
        <v>7</v>
      </c>
      <c r="C8">
        <f>genderhigh</f>
        <v>0.1</v>
      </c>
    </row>
    <row r="9" spans="1:3" x14ac:dyDescent="0.35">
      <c r="A9" t="s">
        <v>8</v>
      </c>
      <c r="B9" s="1" t="s">
        <v>9</v>
      </c>
      <c r="C9">
        <f>genmarginals!C9*(1 - professionhigh)</f>
        <v>0.34200000000000003</v>
      </c>
    </row>
    <row r="10" spans="1:3" x14ac:dyDescent="0.35">
      <c r="A10" t="s">
        <v>8</v>
      </c>
      <c r="B10" s="1" t="s">
        <v>10</v>
      </c>
      <c r="C10">
        <f>genmarginals!C10*(1 - professionhigh)</f>
        <v>4.5000000000000005E-3</v>
      </c>
    </row>
    <row r="11" spans="1:3" x14ac:dyDescent="0.35">
      <c r="A11" t="s">
        <v>8</v>
      </c>
      <c r="B11" s="1" t="s">
        <v>11</v>
      </c>
      <c r="C11">
        <f>genmarginals!C11*(1 - professionhigh)</f>
        <v>9.0000000000000011E-3</v>
      </c>
    </row>
    <row r="12" spans="1:3" x14ac:dyDescent="0.35">
      <c r="A12" t="s">
        <v>8</v>
      </c>
      <c r="B12" s="1" t="s">
        <v>12</v>
      </c>
      <c r="C12">
        <f>genmarginals!C12*(1 - professionhigh)</f>
        <v>9.0000000000000011E-3</v>
      </c>
    </row>
    <row r="13" spans="1:3" x14ac:dyDescent="0.35">
      <c r="A13" t="s">
        <v>8</v>
      </c>
      <c r="B13" s="1" t="s">
        <v>13</v>
      </c>
      <c r="C13">
        <f>genmarginals!C13*(1 - professionhigh)</f>
        <v>0.16650000000000001</v>
      </c>
    </row>
    <row r="14" spans="1:3" x14ac:dyDescent="0.35">
      <c r="A14" t="s">
        <v>8</v>
      </c>
      <c r="B14" s="1" t="s">
        <v>14</v>
      </c>
      <c r="C14">
        <f>genmarginals!C14*(1 - professionhigh)</f>
        <v>0.36899999999999999</v>
      </c>
    </row>
    <row r="15" spans="1:3" x14ac:dyDescent="0.35">
      <c r="A15" t="s">
        <v>8</v>
      </c>
      <c r="B15" s="1" t="s">
        <v>7</v>
      </c>
      <c r="C15">
        <f>professionhigh</f>
        <v>0.1</v>
      </c>
    </row>
    <row r="16" spans="1:3" x14ac:dyDescent="0.35">
      <c r="A16" t="s">
        <v>15</v>
      </c>
      <c r="B16" s="1">
        <v>28</v>
      </c>
      <c r="C16">
        <f>genmarginals!C16*(1 - agehigh)</f>
        <v>9.0000000000000011E-3</v>
      </c>
    </row>
    <row r="17" spans="1:3" x14ac:dyDescent="0.35">
      <c r="A17" t="s">
        <v>15</v>
      </c>
      <c r="B17" s="1">
        <v>34</v>
      </c>
      <c r="C17">
        <f>genmarginals!C17*(1 - agehigh)</f>
        <v>3.6000000000000004E-2</v>
      </c>
    </row>
    <row r="18" spans="1:3" x14ac:dyDescent="0.35">
      <c r="A18" t="s">
        <v>15</v>
      </c>
      <c r="B18" s="1">
        <v>40</v>
      </c>
      <c r="C18">
        <f>genmarginals!C18*(1 - agehigh)</f>
        <v>4.5000000000000005E-2</v>
      </c>
    </row>
    <row r="19" spans="1:3" x14ac:dyDescent="0.35">
      <c r="A19" t="s">
        <v>15</v>
      </c>
      <c r="B19" s="1">
        <v>46</v>
      </c>
      <c r="C19">
        <f>genmarginals!C19*(1 - agehigh)</f>
        <v>9.0000000000000011E-2</v>
      </c>
    </row>
    <row r="20" spans="1:3" x14ac:dyDescent="0.35">
      <c r="A20" t="s">
        <v>15</v>
      </c>
      <c r="B20" s="1">
        <v>52</v>
      </c>
      <c r="C20">
        <f>genmarginals!C20*(1 - agehigh)</f>
        <v>0.18000000000000002</v>
      </c>
    </row>
    <row r="21" spans="1:3" x14ac:dyDescent="0.35">
      <c r="A21" t="s">
        <v>15</v>
      </c>
      <c r="B21" s="1">
        <v>58</v>
      </c>
      <c r="C21">
        <f>genmarginals!C21*(1 - agehigh)</f>
        <v>0.22500000000000001</v>
      </c>
    </row>
    <row r="22" spans="1:3" x14ac:dyDescent="0.35">
      <c r="A22" t="s">
        <v>15</v>
      </c>
      <c r="B22" s="1">
        <v>62</v>
      </c>
      <c r="C22">
        <f>genmarginals!C22*(1 - agehigh)</f>
        <v>0.18000000000000002</v>
      </c>
    </row>
    <row r="23" spans="1:3" x14ac:dyDescent="0.35">
      <c r="A23" t="s">
        <v>15</v>
      </c>
      <c r="B23" s="1">
        <v>68</v>
      </c>
      <c r="C23">
        <f>genmarginals!C23*(1 - agehigh)</f>
        <v>9.0000000000000011E-2</v>
      </c>
    </row>
    <row r="24" spans="1:3" x14ac:dyDescent="0.35">
      <c r="A24" t="s">
        <v>15</v>
      </c>
      <c r="B24" s="1">
        <v>74</v>
      </c>
      <c r="C24">
        <f>genmarginals!C24*(1 - agehigh)</f>
        <v>4.5000000000000005E-2</v>
      </c>
    </row>
    <row r="25" spans="1:3" x14ac:dyDescent="0.35">
      <c r="A25" t="s">
        <v>15</v>
      </c>
      <c r="B25" s="1" t="s">
        <v>7</v>
      </c>
      <c r="C25">
        <f>agehigh</f>
        <v>0.1</v>
      </c>
    </row>
    <row r="26" spans="1:3" x14ac:dyDescent="0.35">
      <c r="A26" t="s">
        <v>16</v>
      </c>
      <c r="B26" s="1" t="s">
        <v>17</v>
      </c>
      <c r="C26">
        <f>genmarginals!C26*(1 - familyhigh)</f>
        <v>4.5000000000000005E-2</v>
      </c>
    </row>
    <row r="27" spans="1:3" x14ac:dyDescent="0.35">
      <c r="A27" t="s">
        <v>16</v>
      </c>
      <c r="B27" s="1" t="s">
        <v>18</v>
      </c>
      <c r="C27">
        <f>genmarginals!C27*(1 - familyhigh)</f>
        <v>4.5000000000000005E-2</v>
      </c>
    </row>
    <row r="28" spans="1:3" x14ac:dyDescent="0.35">
      <c r="A28" t="s">
        <v>16</v>
      </c>
      <c r="B28" s="1" t="s">
        <v>19</v>
      </c>
      <c r="C28">
        <f>genmarginals!C28*(1 - familyhigh)</f>
        <v>4.5000000000000005E-2</v>
      </c>
    </row>
    <row r="29" spans="1:3" x14ac:dyDescent="0.35">
      <c r="A29" t="s">
        <v>16</v>
      </c>
      <c r="B29" s="1" t="s">
        <v>20</v>
      </c>
      <c r="C29">
        <f>genmarginals!C29*(1 - familyhigh)</f>
        <v>0.18000000000000002</v>
      </c>
    </row>
    <row r="30" spans="1:3" x14ac:dyDescent="0.35">
      <c r="A30" t="s">
        <v>16</v>
      </c>
      <c r="B30" s="1" t="s">
        <v>21</v>
      </c>
      <c r="C30">
        <f>genmarginals!C30*(1 - familyhigh)</f>
        <v>0.45</v>
      </c>
    </row>
    <row r="31" spans="1:3" x14ac:dyDescent="0.35">
      <c r="A31" t="s">
        <v>16</v>
      </c>
      <c r="B31" s="1" t="s">
        <v>22</v>
      </c>
      <c r="C31">
        <f>genmarginals!C31*(1 - familyhigh)</f>
        <v>9.0000000000000011E-2</v>
      </c>
    </row>
    <row r="32" spans="1:3" x14ac:dyDescent="0.35">
      <c r="A32" t="s">
        <v>16</v>
      </c>
      <c r="B32" s="1" t="s">
        <v>23</v>
      </c>
      <c r="C32">
        <f>genmarginals!C32*(1 - familyhigh)</f>
        <v>4.5000000000000005E-2</v>
      </c>
    </row>
    <row r="33" spans="1:3" x14ac:dyDescent="0.35">
      <c r="A33" t="s">
        <v>16</v>
      </c>
      <c r="B33" s="1" t="s">
        <v>7</v>
      </c>
      <c r="C33">
        <f>familyhigh</f>
        <v>0.1</v>
      </c>
    </row>
    <row r="34" spans="1:3" x14ac:dyDescent="0.35">
      <c r="A34" t="s">
        <v>24</v>
      </c>
      <c r="B34" s="1" t="s">
        <v>25</v>
      </c>
      <c r="C34">
        <f>genmarginals!C34*(1 - racehigh)</f>
        <v>1.0800000000000001E-2</v>
      </c>
    </row>
    <row r="35" spans="1:3" x14ac:dyDescent="0.35">
      <c r="A35" t="s">
        <v>24</v>
      </c>
      <c r="B35" s="1" t="s">
        <v>26</v>
      </c>
      <c r="C35">
        <f>genmarginals!C35*(1 - racehigh)</f>
        <v>4.4999999999999998E-2</v>
      </c>
    </row>
    <row r="36" spans="1:3" x14ac:dyDescent="0.35">
      <c r="A36" t="s">
        <v>24</v>
      </c>
      <c r="B36" s="1" t="s">
        <v>27</v>
      </c>
      <c r="C36">
        <f>genmarginals!C36*(1 - racehigh)</f>
        <v>5.8500000000000003E-2</v>
      </c>
    </row>
    <row r="37" spans="1:3" x14ac:dyDescent="0.35">
      <c r="A37" t="s">
        <v>24</v>
      </c>
      <c r="B37" s="1" t="s">
        <v>28</v>
      </c>
      <c r="C37">
        <f>genmarginals!C37*(1 - racehigh)</f>
        <v>0.78570000000000007</v>
      </c>
    </row>
    <row r="38" spans="1:3" x14ac:dyDescent="0.35">
      <c r="A38" t="s">
        <v>24</v>
      </c>
      <c r="B38" s="1" t="s">
        <v>7</v>
      </c>
      <c r="C38">
        <f>racehigh</f>
        <v>0.1</v>
      </c>
    </row>
    <row r="39" spans="1:3" x14ac:dyDescent="0.35">
      <c r="A39" t="s">
        <v>29</v>
      </c>
      <c r="B39" s="1" t="s">
        <v>30</v>
      </c>
      <c r="C39">
        <f>genmarginals!C39*(1 - militaryhigh)</f>
        <v>0.72000000000000008</v>
      </c>
    </row>
    <row r="40" spans="1:3" x14ac:dyDescent="0.35">
      <c r="A40" t="s">
        <v>29</v>
      </c>
      <c r="B40" s="1" t="s">
        <v>31</v>
      </c>
      <c r="C40">
        <f>genmarginals!C40*(1 - militaryhigh)</f>
        <v>0.18000000000000002</v>
      </c>
    </row>
    <row r="41" spans="1:3" x14ac:dyDescent="0.35">
      <c r="A41" t="s">
        <v>29</v>
      </c>
      <c r="B41" s="1" t="s">
        <v>7</v>
      </c>
      <c r="C41">
        <f>militaryhigh</f>
        <v>0.1</v>
      </c>
    </row>
    <row r="42" spans="1:3" x14ac:dyDescent="0.35">
      <c r="A42" t="s">
        <v>32</v>
      </c>
      <c r="B42" s="1" t="s">
        <v>33</v>
      </c>
      <c r="C42">
        <f>genmarginals!C42*(1 - educationhigh)</f>
        <v>4.5000000000000005E-2</v>
      </c>
    </row>
    <row r="43" spans="1:3" x14ac:dyDescent="0.35">
      <c r="A43" t="s">
        <v>32</v>
      </c>
      <c r="B43" s="1" t="s">
        <v>34</v>
      </c>
      <c r="C43">
        <f>genmarginals!C43*(1 - educationhigh)</f>
        <v>0.54</v>
      </c>
    </row>
    <row r="44" spans="1:3" x14ac:dyDescent="0.35">
      <c r="A44" t="s">
        <v>32</v>
      </c>
      <c r="B44" s="1" t="s">
        <v>35</v>
      </c>
      <c r="C44">
        <f>genmarginals!C44*(1 - educationhigh)</f>
        <v>0.18000000000000002</v>
      </c>
    </row>
    <row r="45" spans="1:3" x14ac:dyDescent="0.35">
      <c r="A45" t="s">
        <v>32</v>
      </c>
      <c r="B45" s="1" t="s">
        <v>36</v>
      </c>
      <c r="C45">
        <f>genmarginals!C45*(1 - educationhigh)</f>
        <v>9.0000000000000011E-2</v>
      </c>
    </row>
    <row r="46" spans="1:3" x14ac:dyDescent="0.35">
      <c r="A46" t="s">
        <v>32</v>
      </c>
      <c r="B46" s="1" t="s">
        <v>37</v>
      </c>
      <c r="C46">
        <f>genmarginals!C46*(1 - educationhigh)</f>
        <v>4.5000000000000005E-2</v>
      </c>
    </row>
    <row r="47" spans="1:3" x14ac:dyDescent="0.35">
      <c r="A47" t="s">
        <v>32</v>
      </c>
      <c r="B47" s="1" t="s">
        <v>7</v>
      </c>
      <c r="C47">
        <f>educationhigh</f>
        <v>0.1</v>
      </c>
    </row>
    <row r="48" spans="1:3" x14ac:dyDescent="0.35">
      <c r="A48" t="s">
        <v>38</v>
      </c>
      <c r="B48" s="1" t="s">
        <v>39</v>
      </c>
      <c r="C48">
        <f>genmarginals!C48*(1 - abortionhigh)</f>
        <v>0.45</v>
      </c>
    </row>
    <row r="49" spans="1:3" x14ac:dyDescent="0.35">
      <c r="A49" t="s">
        <v>38</v>
      </c>
      <c r="B49" s="1" t="s">
        <v>40</v>
      </c>
      <c r="C49">
        <f>genmarginals!C49*(1 - abortionhigh)</f>
        <v>0.22950000000000001</v>
      </c>
    </row>
    <row r="50" spans="1:3" x14ac:dyDescent="0.35">
      <c r="A50" t="s">
        <v>38</v>
      </c>
      <c r="B50" s="1" t="s">
        <v>41</v>
      </c>
      <c r="C50">
        <f>genmarginals!C50*(1 - abortionhigh)</f>
        <v>0.2205</v>
      </c>
    </row>
    <row r="51" spans="1:3" x14ac:dyDescent="0.35">
      <c r="A51" t="s">
        <v>38</v>
      </c>
      <c r="B51" s="1" t="s">
        <v>7</v>
      </c>
      <c r="C51">
        <f>abortionhigh</f>
        <v>0.1</v>
      </c>
    </row>
    <row r="52" spans="1:3" x14ac:dyDescent="0.35">
      <c r="A52" t="s">
        <v>42</v>
      </c>
      <c r="B52" s="1" t="s">
        <v>43</v>
      </c>
      <c r="C52">
        <f>genmarginals!C52*(1 - spendinghigh)</f>
        <v>0.18</v>
      </c>
    </row>
    <row r="53" spans="1:3" x14ac:dyDescent="0.35">
      <c r="A53" t="s">
        <v>42</v>
      </c>
      <c r="B53" s="1" t="s">
        <v>44</v>
      </c>
      <c r="C53">
        <f>genmarginals!C53*(1 - spendinghigh)</f>
        <v>6.7500000000000018E-2</v>
      </c>
    </row>
    <row r="54" spans="1:3" x14ac:dyDescent="0.35">
      <c r="A54" t="s">
        <v>42</v>
      </c>
      <c r="B54" s="1" t="s">
        <v>45</v>
      </c>
      <c r="C54">
        <f>genmarginals!C54*(1 - spendinghigh)</f>
        <v>0.38250000000000001</v>
      </c>
    </row>
    <row r="55" spans="1:3" x14ac:dyDescent="0.35">
      <c r="A55" t="s">
        <v>42</v>
      </c>
      <c r="B55" s="1" t="s">
        <v>46</v>
      </c>
      <c r="C55">
        <f>genmarginals!C55*(1 - spendinghigh)</f>
        <v>0.18000000000000002</v>
      </c>
    </row>
    <row r="56" spans="1:3" x14ac:dyDescent="0.35">
      <c r="A56" t="s">
        <v>42</v>
      </c>
      <c r="B56" s="1" t="s">
        <v>47</v>
      </c>
      <c r="C56">
        <f>genmarginals!C56*(1 - spendinghigh)</f>
        <v>9.0000000000000011E-2</v>
      </c>
    </row>
    <row r="57" spans="1:3" x14ac:dyDescent="0.35">
      <c r="A57" t="s">
        <v>42</v>
      </c>
      <c r="B57" s="1" t="s">
        <v>7</v>
      </c>
      <c r="C57">
        <f>spendinghigh</f>
        <v>0.1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AE665-9E22-4151-BD70-3F0EA6540B67}">
  <dimension ref="A1:C57"/>
  <sheetViews>
    <sheetView workbookViewId="0">
      <selection activeCell="D8" sqref="D8"/>
    </sheetView>
  </sheetViews>
  <sheetFormatPr defaultColWidth="29.54296875" defaultRowHeight="14.5" x14ac:dyDescent="0.35"/>
  <cols>
    <col min="2" max="2" width="29.54296875" style="1"/>
  </cols>
  <sheetData>
    <row r="1" spans="1:3" x14ac:dyDescent="0.35">
      <c r="A1" t="s">
        <v>0</v>
      </c>
      <c r="B1" s="1" t="s">
        <v>1</v>
      </c>
      <c r="C1" t="s">
        <v>2</v>
      </c>
    </row>
    <row r="2" spans="1:3" x14ac:dyDescent="0.35">
      <c r="A2" t="s">
        <v>64</v>
      </c>
      <c r="B2" s="1" t="s">
        <v>62</v>
      </c>
      <c r="C2">
        <f>genmarginals!C2</f>
        <v>0.5</v>
      </c>
    </row>
    <row r="3" spans="1:3" x14ac:dyDescent="0.35">
      <c r="A3" t="s">
        <v>64</v>
      </c>
      <c r="B3" s="1" t="s">
        <v>63</v>
      </c>
      <c r="C3">
        <f>genmarginals!C3</f>
        <v>0.5</v>
      </c>
    </row>
    <row r="4" spans="1:3" x14ac:dyDescent="0.35">
      <c r="A4" t="s">
        <v>3</v>
      </c>
      <c r="B4" s="1">
        <v>0</v>
      </c>
      <c r="C4">
        <v>0.5</v>
      </c>
    </row>
    <row r="5" spans="1:3" x14ac:dyDescent="0.35">
      <c r="A5" t="s">
        <v>3</v>
      </c>
      <c r="B5" s="1">
        <v>1</v>
      </c>
      <c r="C5">
        <v>0.5</v>
      </c>
    </row>
    <row r="6" spans="1:3" x14ac:dyDescent="0.35">
      <c r="A6" t="s">
        <v>4</v>
      </c>
      <c r="B6" s="1" t="s">
        <v>5</v>
      </c>
      <c r="C6">
        <f>genmarginals!C6*(1 - gendermed)</f>
        <v>0.13028400000000001</v>
      </c>
    </row>
    <row r="7" spans="1:3" x14ac:dyDescent="0.35">
      <c r="A7" t="s">
        <v>4</v>
      </c>
      <c r="B7" s="1" t="s">
        <v>6</v>
      </c>
      <c r="C7">
        <f>genmarginals!C7*(1 - gendermed)</f>
        <v>0.43371600000000005</v>
      </c>
    </row>
    <row r="8" spans="1:3" x14ac:dyDescent="0.35">
      <c r="A8" t="s">
        <v>4</v>
      </c>
      <c r="B8" s="1" t="s">
        <v>7</v>
      </c>
      <c r="C8">
        <f>gendermed</f>
        <v>0.436</v>
      </c>
    </row>
    <row r="9" spans="1:3" x14ac:dyDescent="0.35">
      <c r="A9" t="s">
        <v>8</v>
      </c>
      <c r="B9" s="1" t="s">
        <v>9</v>
      </c>
      <c r="C9">
        <f>genmarginals!C9*(1 - professionmed)</f>
        <v>0.21393999999999999</v>
      </c>
    </row>
    <row r="10" spans="1:3" x14ac:dyDescent="0.35">
      <c r="A10" t="s">
        <v>8</v>
      </c>
      <c r="B10" s="1" t="s">
        <v>10</v>
      </c>
      <c r="C10">
        <f>genmarginals!C10*(1 - professionmed)</f>
        <v>2.8149999999999998E-3</v>
      </c>
    </row>
    <row r="11" spans="1:3" x14ac:dyDescent="0.35">
      <c r="A11" t="s">
        <v>8</v>
      </c>
      <c r="B11" s="1" t="s">
        <v>11</v>
      </c>
      <c r="C11">
        <f>genmarginals!C11*(1 - professionmed)</f>
        <v>5.6299999999999996E-3</v>
      </c>
    </row>
    <row r="12" spans="1:3" x14ac:dyDescent="0.35">
      <c r="A12" t="s">
        <v>8</v>
      </c>
      <c r="B12" s="1" t="s">
        <v>12</v>
      </c>
      <c r="C12">
        <f>genmarginals!C12*(1 - professionmed)</f>
        <v>5.6299999999999996E-3</v>
      </c>
    </row>
    <row r="13" spans="1:3" x14ac:dyDescent="0.35">
      <c r="A13" t="s">
        <v>8</v>
      </c>
      <c r="B13" s="1" t="s">
        <v>13</v>
      </c>
      <c r="C13">
        <f>genmarginals!C13*(1 - professionmed)</f>
        <v>0.10415499999999998</v>
      </c>
    </row>
    <row r="14" spans="1:3" x14ac:dyDescent="0.35">
      <c r="A14" t="s">
        <v>8</v>
      </c>
      <c r="B14" s="1" t="s">
        <v>14</v>
      </c>
      <c r="C14">
        <f>genmarginals!C14*(1 - professionmed)</f>
        <v>0.23082999999999995</v>
      </c>
    </row>
    <row r="15" spans="1:3" x14ac:dyDescent="0.35">
      <c r="A15" t="s">
        <v>8</v>
      </c>
      <c r="B15" s="1" t="s">
        <v>7</v>
      </c>
      <c r="C15">
        <f>professionmed</f>
        <v>0.437</v>
      </c>
    </row>
    <row r="16" spans="1:3" x14ac:dyDescent="0.35">
      <c r="A16" t="s">
        <v>15</v>
      </c>
      <c r="B16" s="1">
        <v>28</v>
      </c>
      <c r="C16">
        <f>genmarginals!C16*(1 - agemed)</f>
        <v>5.680000000000001E-3</v>
      </c>
    </row>
    <row r="17" spans="1:3" x14ac:dyDescent="0.35">
      <c r="A17" t="s">
        <v>15</v>
      </c>
      <c r="B17" s="1">
        <v>34</v>
      </c>
      <c r="C17">
        <f>genmarginals!C17*(1 - agemed)</f>
        <v>2.2720000000000004E-2</v>
      </c>
    </row>
    <row r="18" spans="1:3" x14ac:dyDescent="0.35">
      <c r="A18" t="s">
        <v>15</v>
      </c>
      <c r="B18" s="1">
        <v>40</v>
      </c>
      <c r="C18">
        <f>genmarginals!C18*(1 - agemed)</f>
        <v>2.8400000000000005E-2</v>
      </c>
    </row>
    <row r="19" spans="1:3" x14ac:dyDescent="0.35">
      <c r="A19" t="s">
        <v>15</v>
      </c>
      <c r="B19" s="1">
        <v>46</v>
      </c>
      <c r="C19">
        <f>genmarginals!C19*(1 - agemed)</f>
        <v>5.680000000000001E-2</v>
      </c>
    </row>
    <row r="20" spans="1:3" x14ac:dyDescent="0.35">
      <c r="A20" t="s">
        <v>15</v>
      </c>
      <c r="B20" s="1">
        <v>52</v>
      </c>
      <c r="C20">
        <f>genmarginals!C20*(1 - agemed)</f>
        <v>0.11360000000000002</v>
      </c>
    </row>
    <row r="21" spans="1:3" x14ac:dyDescent="0.35">
      <c r="A21" t="s">
        <v>15</v>
      </c>
      <c r="B21" s="1">
        <v>58</v>
      </c>
      <c r="C21">
        <f>genmarginals!C21*(1 - agemed)</f>
        <v>0.14200000000000002</v>
      </c>
    </row>
    <row r="22" spans="1:3" x14ac:dyDescent="0.35">
      <c r="A22" t="s">
        <v>15</v>
      </c>
      <c r="B22" s="1">
        <v>62</v>
      </c>
      <c r="C22">
        <f>genmarginals!C22*(1 - agemed)</f>
        <v>0.11360000000000002</v>
      </c>
    </row>
    <row r="23" spans="1:3" x14ac:dyDescent="0.35">
      <c r="A23" t="s">
        <v>15</v>
      </c>
      <c r="B23" s="1">
        <v>68</v>
      </c>
      <c r="C23">
        <f>genmarginals!C23*(1 - agemed)</f>
        <v>5.680000000000001E-2</v>
      </c>
    </row>
    <row r="24" spans="1:3" x14ac:dyDescent="0.35">
      <c r="A24" t="s">
        <v>15</v>
      </c>
      <c r="B24" s="1">
        <v>74</v>
      </c>
      <c r="C24">
        <f>genmarginals!C24*(1 - agemed)</f>
        <v>2.8400000000000005E-2</v>
      </c>
    </row>
    <row r="25" spans="1:3" x14ac:dyDescent="0.35">
      <c r="A25" t="s">
        <v>15</v>
      </c>
      <c r="B25" s="1" t="s">
        <v>7</v>
      </c>
      <c r="C25">
        <f>agemed</f>
        <v>0.432</v>
      </c>
    </row>
    <row r="26" spans="1:3" x14ac:dyDescent="0.35">
      <c r="A26" t="s">
        <v>16</v>
      </c>
      <c r="B26" s="1" t="s">
        <v>17</v>
      </c>
      <c r="C26">
        <f>genmarginals!C26*(1 - familymed)</f>
        <v>2.7800000000000005E-2</v>
      </c>
    </row>
    <row r="27" spans="1:3" x14ac:dyDescent="0.35">
      <c r="A27" t="s">
        <v>16</v>
      </c>
      <c r="B27" s="1" t="s">
        <v>18</v>
      </c>
      <c r="C27">
        <f>genmarginals!C27*(1 - familymed)</f>
        <v>2.7800000000000005E-2</v>
      </c>
    </row>
    <row r="28" spans="1:3" x14ac:dyDescent="0.35">
      <c r="A28" t="s">
        <v>16</v>
      </c>
      <c r="B28" s="1" t="s">
        <v>19</v>
      </c>
      <c r="C28">
        <f>genmarginals!C28*(1 - familymed)</f>
        <v>2.7800000000000005E-2</v>
      </c>
    </row>
    <row r="29" spans="1:3" x14ac:dyDescent="0.35">
      <c r="A29" t="s">
        <v>16</v>
      </c>
      <c r="B29" s="1" t="s">
        <v>20</v>
      </c>
      <c r="C29">
        <f>genmarginals!C29*(1 - familymed)</f>
        <v>0.11120000000000002</v>
      </c>
    </row>
    <row r="30" spans="1:3" x14ac:dyDescent="0.35">
      <c r="A30" t="s">
        <v>16</v>
      </c>
      <c r="B30" s="1" t="s">
        <v>21</v>
      </c>
      <c r="C30">
        <f>genmarginals!C30*(1 - familymed)</f>
        <v>0.27800000000000002</v>
      </c>
    </row>
    <row r="31" spans="1:3" x14ac:dyDescent="0.35">
      <c r="A31" t="s">
        <v>16</v>
      </c>
      <c r="B31" s="1" t="s">
        <v>22</v>
      </c>
      <c r="C31">
        <f>genmarginals!C31*(1 - familymed)</f>
        <v>5.5600000000000011E-2</v>
      </c>
    </row>
    <row r="32" spans="1:3" x14ac:dyDescent="0.35">
      <c r="A32" t="s">
        <v>16</v>
      </c>
      <c r="B32" s="1" t="s">
        <v>23</v>
      </c>
      <c r="C32">
        <f>genmarginals!C32*(1 - familymed)</f>
        <v>2.7800000000000005E-2</v>
      </c>
    </row>
    <row r="33" spans="1:3" x14ac:dyDescent="0.35">
      <c r="A33" t="s">
        <v>16</v>
      </c>
      <c r="B33" s="1" t="s">
        <v>7</v>
      </c>
      <c r="C33">
        <f>familymed</f>
        <v>0.44400000000000001</v>
      </c>
    </row>
    <row r="34" spans="1:3" x14ac:dyDescent="0.35">
      <c r="A34" t="s">
        <v>24</v>
      </c>
      <c r="B34" s="1" t="s">
        <v>25</v>
      </c>
      <c r="C34">
        <f>genmarginals!C34*(1 - racemed)</f>
        <v>6.6240000000000005E-3</v>
      </c>
    </row>
    <row r="35" spans="1:3" x14ac:dyDescent="0.35">
      <c r="A35" t="s">
        <v>24</v>
      </c>
      <c r="B35" s="1" t="s">
        <v>26</v>
      </c>
      <c r="C35">
        <f>genmarginals!C35*(1 - racemed)</f>
        <v>2.76E-2</v>
      </c>
    </row>
    <row r="36" spans="1:3" x14ac:dyDescent="0.35">
      <c r="A36" t="s">
        <v>24</v>
      </c>
      <c r="B36" s="1" t="s">
        <v>27</v>
      </c>
      <c r="C36">
        <f>genmarginals!C36*(1 - racemed)</f>
        <v>3.5880000000000002E-2</v>
      </c>
    </row>
    <row r="37" spans="1:3" x14ac:dyDescent="0.35">
      <c r="A37" t="s">
        <v>24</v>
      </c>
      <c r="B37" s="1" t="s">
        <v>28</v>
      </c>
      <c r="C37">
        <f>genmarginals!C37*(1 - racemed)</f>
        <v>0.48189600000000005</v>
      </c>
    </row>
    <row r="38" spans="1:3" x14ac:dyDescent="0.35">
      <c r="A38" t="s">
        <v>24</v>
      </c>
      <c r="B38" s="1" t="s">
        <v>7</v>
      </c>
      <c r="C38">
        <f>racemed</f>
        <v>0.44800000000000001</v>
      </c>
    </row>
    <row r="39" spans="1:3" x14ac:dyDescent="0.35">
      <c r="A39" t="s">
        <v>29</v>
      </c>
      <c r="B39" s="1" t="s">
        <v>30</v>
      </c>
      <c r="C39">
        <f>genmarginals!C39*(1 - militarymed)</f>
        <v>0.44960000000000006</v>
      </c>
    </row>
    <row r="40" spans="1:3" x14ac:dyDescent="0.35">
      <c r="A40" t="s">
        <v>29</v>
      </c>
      <c r="B40" s="1" t="s">
        <v>31</v>
      </c>
      <c r="C40">
        <f>genmarginals!C40*(1 - militarymed)</f>
        <v>0.11240000000000001</v>
      </c>
    </row>
    <row r="41" spans="1:3" x14ac:dyDescent="0.35">
      <c r="A41" t="s">
        <v>29</v>
      </c>
      <c r="B41" s="1" t="s">
        <v>7</v>
      </c>
      <c r="C41">
        <f>militarymed</f>
        <v>0.438</v>
      </c>
    </row>
    <row r="42" spans="1:3" x14ac:dyDescent="0.35">
      <c r="A42" t="s">
        <v>32</v>
      </c>
      <c r="B42" s="1" t="s">
        <v>33</v>
      </c>
      <c r="C42">
        <f>genmarginals!C42*(1 - educationmed)</f>
        <v>2.8649999999999998E-2</v>
      </c>
    </row>
    <row r="43" spans="1:3" x14ac:dyDescent="0.35">
      <c r="A43" t="s">
        <v>32</v>
      </c>
      <c r="B43" s="1" t="s">
        <v>34</v>
      </c>
      <c r="C43">
        <f>genmarginals!C43*(1 - educationmed)</f>
        <v>0.34379999999999994</v>
      </c>
    </row>
    <row r="44" spans="1:3" x14ac:dyDescent="0.35">
      <c r="A44" t="s">
        <v>32</v>
      </c>
      <c r="B44" s="1" t="s">
        <v>35</v>
      </c>
      <c r="C44">
        <f>genmarginals!C44*(1 - educationmed)</f>
        <v>0.11459999999999999</v>
      </c>
    </row>
    <row r="45" spans="1:3" x14ac:dyDescent="0.35">
      <c r="A45" t="s">
        <v>32</v>
      </c>
      <c r="B45" s="1" t="s">
        <v>36</v>
      </c>
      <c r="C45">
        <f>genmarginals!C45*(1 - educationmed)</f>
        <v>5.7299999999999997E-2</v>
      </c>
    </row>
    <row r="46" spans="1:3" x14ac:dyDescent="0.35">
      <c r="A46" t="s">
        <v>32</v>
      </c>
      <c r="B46" s="1" t="s">
        <v>37</v>
      </c>
      <c r="C46">
        <f>genmarginals!C46*(1 - educationmed)</f>
        <v>2.8649999999999998E-2</v>
      </c>
    </row>
    <row r="47" spans="1:3" x14ac:dyDescent="0.35">
      <c r="A47" t="s">
        <v>32</v>
      </c>
      <c r="B47" s="1" t="s">
        <v>7</v>
      </c>
      <c r="C47">
        <f>educationmed</f>
        <v>0.42699999999999999</v>
      </c>
    </row>
    <row r="48" spans="1:3" x14ac:dyDescent="0.35">
      <c r="A48" t="s">
        <v>38</v>
      </c>
      <c r="B48" s="1" t="s">
        <v>39</v>
      </c>
      <c r="C48">
        <f>genmarginals!C48*(1 - abortionmed)</f>
        <v>0.27500000000000002</v>
      </c>
    </row>
    <row r="49" spans="1:3" x14ac:dyDescent="0.35">
      <c r="A49" t="s">
        <v>38</v>
      </c>
      <c r="B49" s="1" t="s">
        <v>40</v>
      </c>
      <c r="C49">
        <f>genmarginals!C49*(1 - abortionmed)</f>
        <v>0.14025000000000001</v>
      </c>
    </row>
    <row r="50" spans="1:3" x14ac:dyDescent="0.35">
      <c r="A50" t="s">
        <v>38</v>
      </c>
      <c r="B50" s="1" t="s">
        <v>41</v>
      </c>
      <c r="C50">
        <f>genmarginals!C50*(1 - abortionmed)</f>
        <v>0.13475000000000001</v>
      </c>
    </row>
    <row r="51" spans="1:3" x14ac:dyDescent="0.35">
      <c r="A51" t="s">
        <v>38</v>
      </c>
      <c r="B51" s="1" t="s">
        <v>7</v>
      </c>
      <c r="C51">
        <f>abortionmed</f>
        <v>0.45</v>
      </c>
    </row>
    <row r="52" spans="1:3" x14ac:dyDescent="0.35">
      <c r="A52" t="s">
        <v>42</v>
      </c>
      <c r="B52" s="1" t="s">
        <v>43</v>
      </c>
      <c r="C52">
        <f>genmarginals!C52*(1 - spendingmed)</f>
        <v>0.11139999999999999</v>
      </c>
    </row>
    <row r="53" spans="1:3" x14ac:dyDescent="0.35">
      <c r="A53" t="s">
        <v>42</v>
      </c>
      <c r="B53" s="1" t="s">
        <v>44</v>
      </c>
      <c r="C53">
        <f>genmarginals!C53*(1 - spendingmed)</f>
        <v>4.1775E-2</v>
      </c>
    </row>
    <row r="54" spans="1:3" x14ac:dyDescent="0.35">
      <c r="A54" t="s">
        <v>42</v>
      </c>
      <c r="B54" s="1" t="s">
        <v>45</v>
      </c>
      <c r="C54">
        <f>genmarginals!C54*(1 - spendingmed)</f>
        <v>0.23672499999999996</v>
      </c>
    </row>
    <row r="55" spans="1:3" x14ac:dyDescent="0.35">
      <c r="A55" t="s">
        <v>42</v>
      </c>
      <c r="B55" s="1" t="s">
        <v>46</v>
      </c>
      <c r="C55">
        <f>genmarginals!C55*(1 - spendingmed)</f>
        <v>0.1114</v>
      </c>
    </row>
    <row r="56" spans="1:3" x14ac:dyDescent="0.35">
      <c r="A56" t="s">
        <v>42</v>
      </c>
      <c r="B56" s="1" t="s">
        <v>47</v>
      </c>
      <c r="C56">
        <f>genmarginals!C56*(1 - spendingmed)</f>
        <v>5.57E-2</v>
      </c>
    </row>
    <row r="57" spans="1:3" x14ac:dyDescent="0.35">
      <c r="A57" t="s">
        <v>42</v>
      </c>
      <c r="B57" s="1" t="s">
        <v>7</v>
      </c>
      <c r="C57">
        <f>spendingmed</f>
        <v>0.443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89E31-63CA-458E-8264-BECFD61679D1}">
  <dimension ref="A1:C57"/>
  <sheetViews>
    <sheetView workbookViewId="0">
      <selection activeCell="C8" sqref="C8"/>
    </sheetView>
  </sheetViews>
  <sheetFormatPr defaultColWidth="29.54296875" defaultRowHeight="14.5" x14ac:dyDescent="0.35"/>
  <cols>
    <col min="2" max="2" width="29.54296875" style="1"/>
  </cols>
  <sheetData>
    <row r="1" spans="1:3" x14ac:dyDescent="0.35">
      <c r="A1" t="s">
        <v>0</v>
      </c>
      <c r="B1" s="1" t="s">
        <v>1</v>
      </c>
      <c r="C1" t="s">
        <v>2</v>
      </c>
    </row>
    <row r="2" spans="1:3" x14ac:dyDescent="0.35">
      <c r="A2" t="s">
        <v>64</v>
      </c>
      <c r="B2" s="1" t="s">
        <v>62</v>
      </c>
      <c r="C2">
        <f>genmarginals!C2</f>
        <v>0.5</v>
      </c>
    </row>
    <row r="3" spans="1:3" x14ac:dyDescent="0.35">
      <c r="A3" t="s">
        <v>64</v>
      </c>
      <c r="B3" s="1" t="s">
        <v>63</v>
      </c>
      <c r="C3">
        <f>genmarginals!C3</f>
        <v>0.5</v>
      </c>
    </row>
    <row r="4" spans="1:3" x14ac:dyDescent="0.35">
      <c r="A4" t="s">
        <v>3</v>
      </c>
      <c r="B4" s="1">
        <v>0</v>
      </c>
      <c r="C4">
        <v>0.5</v>
      </c>
    </row>
    <row r="5" spans="1:3" x14ac:dyDescent="0.35">
      <c r="A5" t="s">
        <v>3</v>
      </c>
      <c r="B5" s="1">
        <v>1</v>
      </c>
      <c r="C5">
        <v>0.5</v>
      </c>
    </row>
    <row r="6" spans="1:3" x14ac:dyDescent="0.35">
      <c r="A6" t="s">
        <v>4</v>
      </c>
      <c r="B6" s="1" t="s">
        <v>5</v>
      </c>
      <c r="C6">
        <f>genmarginals!C6*(1 - genderlow)</f>
        <v>2.3099999999999996E-2</v>
      </c>
    </row>
    <row r="7" spans="1:3" x14ac:dyDescent="0.35">
      <c r="A7" t="s">
        <v>4</v>
      </c>
      <c r="B7" s="1" t="s">
        <v>6</v>
      </c>
      <c r="C7">
        <f>genmarginals!C7*(1 - genderlow)</f>
        <v>7.6899999999999982E-2</v>
      </c>
    </row>
    <row r="8" spans="1:3" x14ac:dyDescent="0.35">
      <c r="A8" t="s">
        <v>4</v>
      </c>
      <c r="B8" s="1" t="s">
        <v>7</v>
      </c>
      <c r="C8">
        <f>genderlow</f>
        <v>0.9</v>
      </c>
    </row>
    <row r="9" spans="1:3" x14ac:dyDescent="0.35">
      <c r="A9" t="s">
        <v>8</v>
      </c>
      <c r="B9" s="1" t="s">
        <v>9</v>
      </c>
      <c r="C9">
        <f>genmarginals!C9*(1 - professionlow)</f>
        <v>3.7999999999999992E-2</v>
      </c>
    </row>
    <row r="10" spans="1:3" x14ac:dyDescent="0.35">
      <c r="A10" t="s">
        <v>8</v>
      </c>
      <c r="B10" s="1" t="s">
        <v>10</v>
      </c>
      <c r="C10">
        <f>genmarginals!C10*(1 - professionlow)</f>
        <v>4.999999999999999E-4</v>
      </c>
    </row>
    <row r="11" spans="1:3" x14ac:dyDescent="0.35">
      <c r="A11" t="s">
        <v>8</v>
      </c>
      <c r="B11" s="1" t="s">
        <v>11</v>
      </c>
      <c r="C11">
        <f>genmarginals!C11*(1 - professionlow)</f>
        <v>9.999999999999998E-4</v>
      </c>
    </row>
    <row r="12" spans="1:3" x14ac:dyDescent="0.35">
      <c r="A12" t="s">
        <v>8</v>
      </c>
      <c r="B12" s="1" t="s">
        <v>12</v>
      </c>
      <c r="C12">
        <f>genmarginals!C12*(1 - professionlow)</f>
        <v>9.999999999999998E-4</v>
      </c>
    </row>
    <row r="13" spans="1:3" x14ac:dyDescent="0.35">
      <c r="A13" t="s">
        <v>8</v>
      </c>
      <c r="B13" s="1" t="s">
        <v>13</v>
      </c>
      <c r="C13">
        <f>genmarginals!C13*(1 - professionlow)</f>
        <v>1.8499999999999996E-2</v>
      </c>
    </row>
    <row r="14" spans="1:3" x14ac:dyDescent="0.35">
      <c r="A14" t="s">
        <v>8</v>
      </c>
      <c r="B14" s="1" t="s">
        <v>14</v>
      </c>
      <c r="C14">
        <f>genmarginals!C14*(1 - professionlow)</f>
        <v>4.0999999999999988E-2</v>
      </c>
    </row>
    <row r="15" spans="1:3" x14ac:dyDescent="0.35">
      <c r="A15" t="s">
        <v>8</v>
      </c>
      <c r="B15" s="1" t="s">
        <v>7</v>
      </c>
      <c r="C15">
        <f>professionlow</f>
        <v>0.9</v>
      </c>
    </row>
    <row r="16" spans="1:3" x14ac:dyDescent="0.35">
      <c r="A16" t="s">
        <v>15</v>
      </c>
      <c r="B16" s="1">
        <v>28</v>
      </c>
      <c r="C16">
        <f>genmarginals!C16*(1 - agelow)</f>
        <v>9.999999999999998E-4</v>
      </c>
    </row>
    <row r="17" spans="1:3" x14ac:dyDescent="0.35">
      <c r="A17" t="s">
        <v>15</v>
      </c>
      <c r="B17" s="1">
        <v>34</v>
      </c>
      <c r="C17">
        <f>genmarginals!C17*(1 - agelow)</f>
        <v>3.9999999999999992E-3</v>
      </c>
    </row>
    <row r="18" spans="1:3" x14ac:dyDescent="0.35">
      <c r="A18" t="s">
        <v>15</v>
      </c>
      <c r="B18" s="1">
        <v>40</v>
      </c>
      <c r="C18">
        <f>genmarginals!C18*(1 - agelow)</f>
        <v>4.9999999999999992E-3</v>
      </c>
    </row>
    <row r="19" spans="1:3" x14ac:dyDescent="0.35">
      <c r="A19" t="s">
        <v>15</v>
      </c>
      <c r="B19" s="1">
        <v>46</v>
      </c>
      <c r="C19">
        <f>genmarginals!C19*(1 - agelow)</f>
        <v>9.9999999999999985E-3</v>
      </c>
    </row>
    <row r="20" spans="1:3" x14ac:dyDescent="0.35">
      <c r="A20" t="s">
        <v>15</v>
      </c>
      <c r="B20" s="1">
        <v>52</v>
      </c>
      <c r="C20">
        <f>genmarginals!C20*(1 - agelow)</f>
        <v>1.9999999999999997E-2</v>
      </c>
    </row>
    <row r="21" spans="1:3" x14ac:dyDescent="0.35">
      <c r="A21" t="s">
        <v>15</v>
      </c>
      <c r="B21" s="1">
        <v>58</v>
      </c>
      <c r="C21">
        <f>genmarginals!C21*(1 - agelow)</f>
        <v>2.4999999999999994E-2</v>
      </c>
    </row>
    <row r="22" spans="1:3" x14ac:dyDescent="0.35">
      <c r="A22" t="s">
        <v>15</v>
      </c>
      <c r="B22" s="1">
        <v>62</v>
      </c>
      <c r="C22">
        <f>genmarginals!C22*(1 - agelow)</f>
        <v>1.9999999999999997E-2</v>
      </c>
    </row>
    <row r="23" spans="1:3" x14ac:dyDescent="0.35">
      <c r="A23" t="s">
        <v>15</v>
      </c>
      <c r="B23" s="1">
        <v>68</v>
      </c>
      <c r="C23">
        <f>genmarginals!C23*(1 - agelow)</f>
        <v>9.9999999999999985E-3</v>
      </c>
    </row>
    <row r="24" spans="1:3" x14ac:dyDescent="0.35">
      <c r="A24" t="s">
        <v>15</v>
      </c>
      <c r="B24" s="1">
        <v>74</v>
      </c>
      <c r="C24">
        <f>genmarginals!C24*(1 - agelow)</f>
        <v>4.9999999999999992E-3</v>
      </c>
    </row>
    <row r="25" spans="1:3" x14ac:dyDescent="0.35">
      <c r="A25" t="s">
        <v>15</v>
      </c>
      <c r="B25" s="1" t="s">
        <v>7</v>
      </c>
      <c r="C25">
        <f>agelow</f>
        <v>0.9</v>
      </c>
    </row>
    <row r="26" spans="1:3" x14ac:dyDescent="0.35">
      <c r="A26" t="s">
        <v>16</v>
      </c>
      <c r="B26" s="1" t="s">
        <v>17</v>
      </c>
      <c r="C26">
        <f>genmarginals!C26*(1 - familylow)</f>
        <v>4.9999999999999992E-3</v>
      </c>
    </row>
    <row r="27" spans="1:3" x14ac:dyDescent="0.35">
      <c r="A27" t="s">
        <v>16</v>
      </c>
      <c r="B27" s="1" t="s">
        <v>18</v>
      </c>
      <c r="C27">
        <f>genmarginals!C27*(1 - familylow)</f>
        <v>4.9999999999999992E-3</v>
      </c>
    </row>
    <row r="28" spans="1:3" x14ac:dyDescent="0.35">
      <c r="A28" t="s">
        <v>16</v>
      </c>
      <c r="B28" s="1" t="s">
        <v>19</v>
      </c>
      <c r="C28">
        <f>genmarginals!C28*(1 - familylow)</f>
        <v>4.9999999999999992E-3</v>
      </c>
    </row>
    <row r="29" spans="1:3" x14ac:dyDescent="0.35">
      <c r="A29" t="s">
        <v>16</v>
      </c>
      <c r="B29" s="1" t="s">
        <v>20</v>
      </c>
      <c r="C29">
        <f>genmarginals!C29*(1 - familylow)</f>
        <v>1.9999999999999997E-2</v>
      </c>
    </row>
    <row r="30" spans="1:3" x14ac:dyDescent="0.35">
      <c r="A30" t="s">
        <v>16</v>
      </c>
      <c r="B30" s="1" t="s">
        <v>21</v>
      </c>
      <c r="C30">
        <f>genmarginals!C30*(1 - familylow)</f>
        <v>4.9999999999999989E-2</v>
      </c>
    </row>
    <row r="31" spans="1:3" x14ac:dyDescent="0.35">
      <c r="A31" t="s">
        <v>16</v>
      </c>
      <c r="B31" s="1" t="s">
        <v>22</v>
      </c>
      <c r="C31">
        <f>genmarginals!C31*(1 - familylow)</f>
        <v>9.9999999999999985E-3</v>
      </c>
    </row>
    <row r="32" spans="1:3" x14ac:dyDescent="0.35">
      <c r="A32" t="s">
        <v>16</v>
      </c>
      <c r="B32" s="1" t="s">
        <v>23</v>
      </c>
      <c r="C32">
        <f>genmarginals!C32*(1 - familylow)</f>
        <v>4.9999999999999992E-3</v>
      </c>
    </row>
    <row r="33" spans="1:3" x14ac:dyDescent="0.35">
      <c r="A33" t="s">
        <v>16</v>
      </c>
      <c r="B33" s="1" t="s">
        <v>7</v>
      </c>
      <c r="C33">
        <f>familylow</f>
        <v>0.9</v>
      </c>
    </row>
    <row r="34" spans="1:3" x14ac:dyDescent="0.35">
      <c r="A34" t="s">
        <v>24</v>
      </c>
      <c r="B34" s="1" t="s">
        <v>25</v>
      </c>
      <c r="C34">
        <f>genmarginals!C34*(1 - racelow)</f>
        <v>1.1999999999999997E-3</v>
      </c>
    </row>
    <row r="35" spans="1:3" x14ac:dyDescent="0.35">
      <c r="A35" t="s">
        <v>24</v>
      </c>
      <c r="B35" s="1" t="s">
        <v>26</v>
      </c>
      <c r="C35">
        <f>genmarginals!C35*(1 - racelow)</f>
        <v>4.9999999999999984E-3</v>
      </c>
    </row>
    <row r="36" spans="1:3" x14ac:dyDescent="0.35">
      <c r="A36" t="s">
        <v>24</v>
      </c>
      <c r="B36" s="1" t="s">
        <v>27</v>
      </c>
      <c r="C36">
        <f>genmarginals!C36*(1 - racelow)</f>
        <v>6.4999999999999988E-3</v>
      </c>
    </row>
    <row r="37" spans="1:3" x14ac:dyDescent="0.35">
      <c r="A37" t="s">
        <v>24</v>
      </c>
      <c r="B37" s="1" t="s">
        <v>28</v>
      </c>
      <c r="C37">
        <f>genmarginals!C37*(1 - racelow)</f>
        <v>8.7299999999999975E-2</v>
      </c>
    </row>
    <row r="38" spans="1:3" x14ac:dyDescent="0.35">
      <c r="A38" t="s">
        <v>24</v>
      </c>
      <c r="B38" s="1" t="s">
        <v>7</v>
      </c>
      <c r="C38">
        <f>racelow</f>
        <v>0.9</v>
      </c>
    </row>
    <row r="39" spans="1:3" x14ac:dyDescent="0.35">
      <c r="A39" t="s">
        <v>29</v>
      </c>
      <c r="B39" s="1" t="s">
        <v>30</v>
      </c>
      <c r="C39">
        <f>genmarginals!C39*(1 - militarylow)</f>
        <v>7.9999999999999988E-2</v>
      </c>
    </row>
    <row r="40" spans="1:3" x14ac:dyDescent="0.35">
      <c r="A40" t="s">
        <v>29</v>
      </c>
      <c r="B40" s="1" t="s">
        <v>31</v>
      </c>
      <c r="C40">
        <f>genmarginals!C40*(1 - militarylow)</f>
        <v>1.9999999999999997E-2</v>
      </c>
    </row>
    <row r="41" spans="1:3" x14ac:dyDescent="0.35">
      <c r="A41" t="s">
        <v>29</v>
      </c>
      <c r="B41" s="1" t="s">
        <v>7</v>
      </c>
      <c r="C41">
        <f>militarylow</f>
        <v>0.9</v>
      </c>
    </row>
    <row r="42" spans="1:3" x14ac:dyDescent="0.35">
      <c r="A42" t="s">
        <v>32</v>
      </c>
      <c r="B42" s="1" t="s">
        <v>33</v>
      </c>
      <c r="C42">
        <f>genmarginals!C42*(1 - educationlow)</f>
        <v>4.9999999999999992E-3</v>
      </c>
    </row>
    <row r="43" spans="1:3" x14ac:dyDescent="0.35">
      <c r="A43" t="s">
        <v>32</v>
      </c>
      <c r="B43" s="1" t="s">
        <v>34</v>
      </c>
      <c r="C43">
        <f>genmarginals!C43*(1 - educationlow)</f>
        <v>5.9999999999999984E-2</v>
      </c>
    </row>
    <row r="44" spans="1:3" x14ac:dyDescent="0.35">
      <c r="A44" t="s">
        <v>32</v>
      </c>
      <c r="B44" s="1" t="s">
        <v>35</v>
      </c>
      <c r="C44">
        <f>genmarginals!C44*(1 - educationlow)</f>
        <v>1.9999999999999997E-2</v>
      </c>
    </row>
    <row r="45" spans="1:3" x14ac:dyDescent="0.35">
      <c r="A45" t="s">
        <v>32</v>
      </c>
      <c r="B45" s="1" t="s">
        <v>36</v>
      </c>
      <c r="C45">
        <f>genmarginals!C45*(1 - educationlow)</f>
        <v>9.9999999999999985E-3</v>
      </c>
    </row>
    <row r="46" spans="1:3" x14ac:dyDescent="0.35">
      <c r="A46" t="s">
        <v>32</v>
      </c>
      <c r="B46" s="1" t="s">
        <v>37</v>
      </c>
      <c r="C46">
        <f>genmarginals!C46*(1 - educationlow)</f>
        <v>4.9999999999999992E-3</v>
      </c>
    </row>
    <row r="47" spans="1:3" x14ac:dyDescent="0.35">
      <c r="A47" t="s">
        <v>32</v>
      </c>
      <c r="B47" s="1" t="s">
        <v>7</v>
      </c>
      <c r="C47">
        <f>educationlow</f>
        <v>0.9</v>
      </c>
    </row>
    <row r="48" spans="1:3" x14ac:dyDescent="0.35">
      <c r="A48" t="s">
        <v>38</v>
      </c>
      <c r="B48" s="1" t="s">
        <v>39</v>
      </c>
      <c r="C48">
        <f>genmarginals!C48*(1 - abortionlow)</f>
        <v>4.9999999999999989E-2</v>
      </c>
    </row>
    <row r="49" spans="1:3" x14ac:dyDescent="0.35">
      <c r="A49" t="s">
        <v>38</v>
      </c>
      <c r="B49" s="1" t="s">
        <v>40</v>
      </c>
      <c r="C49">
        <f>genmarginals!C49*(1 - abortionlow)</f>
        <v>2.5499999999999995E-2</v>
      </c>
    </row>
    <row r="50" spans="1:3" x14ac:dyDescent="0.35">
      <c r="A50" t="s">
        <v>38</v>
      </c>
      <c r="B50" s="1" t="s">
        <v>41</v>
      </c>
      <c r="C50">
        <f>genmarginals!C50*(1 - abortionlow)</f>
        <v>2.4499999999999994E-2</v>
      </c>
    </row>
    <row r="51" spans="1:3" x14ac:dyDescent="0.35">
      <c r="A51" t="s">
        <v>38</v>
      </c>
      <c r="B51" s="1" t="s">
        <v>7</v>
      </c>
      <c r="C51">
        <f>abortionlow</f>
        <v>0.9</v>
      </c>
    </row>
    <row r="52" spans="1:3" x14ac:dyDescent="0.35">
      <c r="A52" t="s">
        <v>42</v>
      </c>
      <c r="B52" s="1" t="s">
        <v>43</v>
      </c>
      <c r="C52">
        <f>genmarginals!C52*(1 - spendinglow)</f>
        <v>1.9999999999999993E-2</v>
      </c>
    </row>
    <row r="53" spans="1:3" x14ac:dyDescent="0.35">
      <c r="A53" t="s">
        <v>42</v>
      </c>
      <c r="B53" s="1" t="s">
        <v>44</v>
      </c>
      <c r="C53">
        <f>genmarginals!C53*(1 - spendinglow)</f>
        <v>7.4999999999999997E-3</v>
      </c>
    </row>
    <row r="54" spans="1:3" x14ac:dyDescent="0.35">
      <c r="A54" t="s">
        <v>42</v>
      </c>
      <c r="B54" s="1" t="s">
        <v>45</v>
      </c>
      <c r="C54">
        <f>genmarginals!C54*(1 - spendinglow)</f>
        <v>4.2499999999999989E-2</v>
      </c>
    </row>
    <row r="55" spans="1:3" x14ac:dyDescent="0.35">
      <c r="A55" t="s">
        <v>42</v>
      </c>
      <c r="B55" s="1" t="s">
        <v>46</v>
      </c>
      <c r="C55">
        <f>genmarginals!C55*(1 - spendinglow)</f>
        <v>1.9999999999999997E-2</v>
      </c>
    </row>
    <row r="56" spans="1:3" x14ac:dyDescent="0.35">
      <c r="A56" t="s">
        <v>42</v>
      </c>
      <c r="B56" s="1" t="s">
        <v>47</v>
      </c>
      <c r="C56">
        <f>genmarginals!C56*(1 - spendinglow)</f>
        <v>9.9999999999999985E-3</v>
      </c>
    </row>
    <row r="57" spans="1:3" x14ac:dyDescent="0.35">
      <c r="A57" t="s">
        <v>42</v>
      </c>
      <c r="B57" s="1" t="s">
        <v>7</v>
      </c>
      <c r="C57">
        <f>spendinglow</f>
        <v>0.9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47</vt:i4>
      </vt:variant>
    </vt:vector>
  </HeadingPairs>
  <TitlesOfParts>
    <vt:vector size="63" baseType="lpstr">
      <vt:lpstr>republican - high vis</vt:lpstr>
      <vt:lpstr>republican - medium vis</vt:lpstr>
      <vt:lpstr>republican - low vis</vt:lpstr>
      <vt:lpstr>democrat - highvis</vt:lpstr>
      <vt:lpstr>democrat - medium vis</vt:lpstr>
      <vt:lpstr>democrat - low vis</vt:lpstr>
      <vt:lpstr>overall - high vis</vt:lpstr>
      <vt:lpstr>overall - medium vis</vt:lpstr>
      <vt:lpstr>overall - low vis</vt:lpstr>
      <vt:lpstr>visibility</vt:lpstr>
      <vt:lpstr>original - low vis</vt:lpstr>
      <vt:lpstr>original - medium vis</vt:lpstr>
      <vt:lpstr>original - high vis</vt:lpstr>
      <vt:lpstr>genmarginals</vt:lpstr>
      <vt:lpstr>repmarginals</vt:lpstr>
      <vt:lpstr>demmarginals</vt:lpstr>
      <vt:lpstr>abortionhid</vt:lpstr>
      <vt:lpstr>abortionhigh</vt:lpstr>
      <vt:lpstr>abortionlow</vt:lpstr>
      <vt:lpstr>abortionmed</vt:lpstr>
      <vt:lpstr>abortionvis</vt:lpstr>
      <vt:lpstr>agehid</vt:lpstr>
      <vt:lpstr>agehigh</vt:lpstr>
      <vt:lpstr>agelow</vt:lpstr>
      <vt:lpstr>agemed</vt:lpstr>
      <vt:lpstr>agevis</vt:lpstr>
      <vt:lpstr>copartisanhid</vt:lpstr>
      <vt:lpstr>copartisanvis</vt:lpstr>
      <vt:lpstr>educationhid</vt:lpstr>
      <vt:lpstr>educationhigh</vt:lpstr>
      <vt:lpstr>educationlow</vt:lpstr>
      <vt:lpstr>educationmed</vt:lpstr>
      <vt:lpstr>educationvis</vt:lpstr>
      <vt:lpstr>familyhid</vt:lpstr>
      <vt:lpstr>familyhigh</vt:lpstr>
      <vt:lpstr>familylow</vt:lpstr>
      <vt:lpstr>familymed</vt:lpstr>
      <vt:lpstr>familyvis</vt:lpstr>
      <vt:lpstr>genderhid</vt:lpstr>
      <vt:lpstr>genderhigh</vt:lpstr>
      <vt:lpstr>genderlow</vt:lpstr>
      <vt:lpstr>gendermed</vt:lpstr>
      <vt:lpstr>gendervis</vt:lpstr>
      <vt:lpstr>militaryhid</vt:lpstr>
      <vt:lpstr>militaryhigh</vt:lpstr>
      <vt:lpstr>militarylow</vt:lpstr>
      <vt:lpstr>militarymed</vt:lpstr>
      <vt:lpstr>militaryvis</vt:lpstr>
      <vt:lpstr>professionhid</vt:lpstr>
      <vt:lpstr>professionhigh</vt:lpstr>
      <vt:lpstr>professionlow</vt:lpstr>
      <vt:lpstr>professionmed</vt:lpstr>
      <vt:lpstr>professionvis</vt:lpstr>
      <vt:lpstr>racehid</vt:lpstr>
      <vt:lpstr>racehigh</vt:lpstr>
      <vt:lpstr>racelow</vt:lpstr>
      <vt:lpstr>racemed</vt:lpstr>
      <vt:lpstr>racevis</vt:lpstr>
      <vt:lpstr>spendinghid</vt:lpstr>
      <vt:lpstr>spendinghigh</vt:lpstr>
      <vt:lpstr>spendinglow</vt:lpstr>
      <vt:lpstr>spendingmed</vt:lpstr>
      <vt:lpstr>spendingvis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Brandon de la Cuesta</cp:lastModifiedBy>
  <dcterms:created xsi:type="dcterms:W3CDTF">2019-04-16T03:34:07Z</dcterms:created>
  <dcterms:modified xsi:type="dcterms:W3CDTF">2019-05-03T23:08:46Z</dcterms:modified>
</cp:coreProperties>
</file>