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735"/>
  </bookViews>
  <sheets>
    <sheet name="Balance" sheetId="1" r:id="rId1"/>
    <sheet name="PyL" sheetId="2" r:id="rId2"/>
    <sheet name="Flujo de efectivo" sheetId="3" r:id="rId3"/>
  </sheets>
  <calcPr calcId="145621" concurrentCalc="0"/>
</workbook>
</file>

<file path=xl/calcChain.xml><?xml version="1.0" encoding="utf-8"?>
<calcChain xmlns="http://schemas.openxmlformats.org/spreadsheetml/2006/main">
  <c r="B31" i="3" l="1"/>
  <c r="C56" i="3"/>
  <c r="D57" i="3"/>
  <c r="D4" i="3"/>
  <c r="B29" i="3"/>
  <c r="A28" i="3"/>
  <c r="B28" i="3"/>
  <c r="B21" i="3"/>
  <c r="B17" i="3"/>
  <c r="G56" i="3"/>
  <c r="H54" i="3"/>
  <c r="G54" i="3"/>
  <c r="C38" i="3"/>
  <c r="C39" i="3"/>
  <c r="C41" i="3"/>
  <c r="C42" i="3"/>
  <c r="C43" i="3"/>
  <c r="C44" i="3"/>
  <c r="C55" i="3"/>
  <c r="B38" i="3"/>
  <c r="B39" i="3"/>
  <c r="B40" i="3"/>
  <c r="B41" i="3"/>
  <c r="B43" i="3"/>
  <c r="B47" i="3"/>
  <c r="B53" i="3"/>
  <c r="B54" i="3"/>
  <c r="B55" i="3"/>
  <c r="B56" i="3"/>
  <c r="D56" i="3"/>
  <c r="B57" i="3"/>
  <c r="E56" i="3"/>
  <c r="E49" i="3"/>
  <c r="E48" i="3"/>
  <c r="K43" i="3"/>
  <c r="J46" i="3"/>
  <c r="C59" i="3"/>
  <c r="B58" i="3"/>
  <c r="B59" i="3"/>
  <c r="C26" i="1"/>
  <c r="E10" i="3"/>
  <c r="E11" i="3"/>
  <c r="B26" i="3"/>
  <c r="B27" i="3"/>
  <c r="D29" i="1"/>
  <c r="B29" i="1"/>
  <c r="C29" i="1"/>
  <c r="D26" i="1"/>
  <c r="B26" i="1"/>
  <c r="D24" i="1"/>
  <c r="D23" i="1"/>
  <c r="B23" i="1"/>
  <c r="D21" i="1"/>
  <c r="C18" i="1"/>
  <c r="D18" i="1"/>
  <c r="B18" i="1"/>
  <c r="C21" i="1"/>
  <c r="B21" i="1"/>
  <c r="B4" i="3"/>
  <c r="B23" i="3"/>
  <c r="B32" i="3"/>
  <c r="B34" i="3"/>
  <c r="I9" i="1"/>
  <c r="I4" i="1"/>
  <c r="I5" i="1"/>
  <c r="I6" i="1"/>
  <c r="I7" i="1"/>
  <c r="I3" i="1"/>
  <c r="I13" i="1"/>
  <c r="I15" i="1"/>
  <c r="I12" i="1"/>
  <c r="D13" i="1"/>
  <c r="D14" i="1"/>
  <c r="D15" i="1"/>
  <c r="D12" i="1"/>
  <c r="D4" i="1"/>
  <c r="D5" i="1"/>
  <c r="D6" i="1"/>
  <c r="D7" i="1"/>
  <c r="D3" i="1"/>
  <c r="B19" i="2"/>
  <c r="B18" i="2"/>
  <c r="B16" i="2"/>
  <c r="B12" i="2"/>
  <c r="B5" i="2"/>
  <c r="C15" i="1"/>
  <c r="H7" i="1"/>
  <c r="G7" i="1"/>
  <c r="H15" i="1"/>
  <c r="G15" i="1"/>
  <c r="C7" i="1"/>
  <c r="B7" i="1"/>
  <c r="B15" i="1"/>
</calcChain>
</file>

<file path=xl/sharedStrings.xml><?xml version="1.0" encoding="utf-8"?>
<sst xmlns="http://schemas.openxmlformats.org/spreadsheetml/2006/main" count="116" uniqueCount="89">
  <si>
    <t>Balance</t>
  </si>
  <si>
    <t>Caja y bancos</t>
  </si>
  <si>
    <t>Cuentas por cobrar</t>
  </si>
  <si>
    <t>Existencias</t>
  </si>
  <si>
    <t>Gastos pagados por adelantado</t>
  </si>
  <si>
    <t>Activos corrientes</t>
  </si>
  <si>
    <t>Activos no corrientes</t>
  </si>
  <si>
    <t>Construcciones</t>
  </si>
  <si>
    <t>Maquinaria</t>
  </si>
  <si>
    <t>Depreciación acumulada</t>
  </si>
  <si>
    <t>Pasivo</t>
  </si>
  <si>
    <t>Tributos por pagar</t>
  </si>
  <si>
    <t>Remuneraciones por pagar</t>
  </si>
  <si>
    <t>Cuentas por pagar</t>
  </si>
  <si>
    <t>Interes por pagar</t>
  </si>
  <si>
    <t>Bonos por pagar</t>
  </si>
  <si>
    <t>Patrimonio</t>
  </si>
  <si>
    <t>Capital Social</t>
  </si>
  <si>
    <t>Utilidades retenidas</t>
  </si>
  <si>
    <t>Total</t>
  </si>
  <si>
    <t>Ventas</t>
  </si>
  <si>
    <t>Costos de ventas</t>
  </si>
  <si>
    <t>Estado de resultados 2011</t>
  </si>
  <si>
    <t>Utilidad bruta</t>
  </si>
  <si>
    <t>Gastos operativos</t>
  </si>
  <si>
    <t>Remuneraciones</t>
  </si>
  <si>
    <t>Gastos de alquiler</t>
  </si>
  <si>
    <t>Depreciación</t>
  </si>
  <si>
    <t>Gastos publicidad</t>
  </si>
  <si>
    <t>Gastos por interes</t>
  </si>
  <si>
    <t>Pérdida</t>
  </si>
  <si>
    <t>Utilidad operativa</t>
  </si>
  <si>
    <t>Utilidad antes de impuesto</t>
  </si>
  <si>
    <t>Impuesto a la renta</t>
  </si>
  <si>
    <t>Utilidad neta del ejercicio</t>
  </si>
  <si>
    <t>Diff</t>
  </si>
  <si>
    <t>(utilidad retenida)</t>
  </si>
  <si>
    <t>Estado de flujo de efectivo</t>
  </si>
  <si>
    <t>Utilidad neta</t>
  </si>
  <si>
    <t>2010-&gt;2011</t>
  </si>
  <si>
    <t>Ajustes según balance</t>
  </si>
  <si>
    <t>Cambios netos en activos y pasivos</t>
  </si>
  <si>
    <t xml:space="preserve">Estos han aumentado </t>
  </si>
  <si>
    <t>Cuenta por pagar proveedores</t>
  </si>
  <si>
    <t>Efectivo neto en las actividades de operación</t>
  </si>
  <si>
    <t>Actividades de financiamiento</t>
  </si>
  <si>
    <t>Aumento del patrimonio</t>
  </si>
  <si>
    <t>Efectivo neto en las actividades de financiamiento</t>
  </si>
  <si>
    <t>Actividades de inversión</t>
  </si>
  <si>
    <t>Efectivo neto en las actividades de inversión</t>
  </si>
  <si>
    <t>Aumento de efectivo</t>
  </si>
  <si>
    <t>Efectivo</t>
  </si>
  <si>
    <t>Saldo anterior</t>
  </si>
  <si>
    <t>Efectivo al finalizar el ejercicio</t>
  </si>
  <si>
    <t>Aumento de activos</t>
  </si>
  <si>
    <t>Efectivo neto</t>
  </si>
  <si>
    <t>Impuestos</t>
  </si>
  <si>
    <t>Cobro a clientes</t>
  </si>
  <si>
    <t>Aumento</t>
  </si>
  <si>
    <t>Pago a proveedores</t>
  </si>
  <si>
    <t>Aumento de mercaderia</t>
  </si>
  <si>
    <t>Aumento de costo de venta</t>
  </si>
  <si>
    <t>Aumento de cuentas por pagar</t>
  </si>
  <si>
    <t>Pago de remuneraciones</t>
  </si>
  <si>
    <t>Salida remuneraciones</t>
  </si>
  <si>
    <t>Dismunución</t>
  </si>
  <si>
    <t>Interes</t>
  </si>
  <si>
    <t>Salida</t>
  </si>
  <si>
    <t>Mercaderia</t>
  </si>
  <si>
    <t>Costo de venta</t>
  </si>
  <si>
    <t>Ingresos</t>
  </si>
  <si>
    <t>Publicidad</t>
  </si>
  <si>
    <t>tributos</t>
  </si>
  <si>
    <t>Alquiler</t>
  </si>
  <si>
    <t>Inversión</t>
  </si>
  <si>
    <t>Activo fijo</t>
  </si>
  <si>
    <t>Venta</t>
  </si>
  <si>
    <t>Financiamiento</t>
  </si>
  <si>
    <t>Bonos</t>
  </si>
  <si>
    <t xml:space="preserve">Capital </t>
  </si>
  <si>
    <t>Intereses</t>
  </si>
  <si>
    <t>Saldo de efectivo</t>
  </si>
  <si>
    <t>&lt;-Calculado</t>
  </si>
  <si>
    <t>egreso</t>
  </si>
  <si>
    <t>ingreso</t>
  </si>
  <si>
    <t>depreciación acumulada</t>
  </si>
  <si>
    <t>Depre</t>
  </si>
  <si>
    <t>Por la venta del activo</t>
  </si>
  <si>
    <t>!capital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</si>
</sst>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3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7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6" sqref="B6"/>
    </sheetView>
  </sheetViews>
  <sheetFormatPr baseColWidth="10" defaultRowHeight="15" x14ac:dyDescent="0.25"/>
  <cols>
    <col min="1" max="1" width="32.42578125" customWidth="1"/>
    <col min="2" max="2" width="17.140625" style="7" customWidth="1"/>
    <col min="3" max="3" width="16.85546875" style="7" customWidth="1"/>
    <col min="6" max="6" width="25.140625" customWidth="1"/>
  </cols>
  <sheetData>
    <row r="1" spans="1:10" ht="23.25" x14ac:dyDescent="0.35">
      <c r="A1" s="4" t="s">
        <v>0</v>
      </c>
      <c r="B1" s="7">
        <v>2011</v>
      </c>
      <c r="C1" s="7">
        <v>2010</v>
      </c>
      <c r="D1" t="s">
        <v>35</v>
      </c>
      <c r="G1">
        <v>2011</v>
      </c>
      <c r="H1">
        <v>2010</v>
      </c>
      <c r="I1" t="s">
        <v>35</v>
      </c>
    </row>
    <row r="2" spans="1:10" x14ac:dyDescent="0.25">
      <c r="A2" s="3" t="s">
        <v>5</v>
      </c>
      <c r="F2" s="3" t="s">
        <v>10</v>
      </c>
    </row>
    <row r="3" spans="1:10" x14ac:dyDescent="0.25">
      <c r="A3" s="6" t="s">
        <v>1</v>
      </c>
      <c r="B3" s="7">
        <v>2900</v>
      </c>
      <c r="C3" s="7">
        <v>1170</v>
      </c>
      <c r="D3">
        <f>B3-C3</f>
        <v>1730</v>
      </c>
      <c r="F3" t="s">
        <v>12</v>
      </c>
      <c r="G3">
        <v>2100</v>
      </c>
      <c r="H3">
        <v>1600</v>
      </c>
      <c r="I3">
        <f>G3-H3</f>
        <v>500</v>
      </c>
    </row>
    <row r="4" spans="1:10" x14ac:dyDescent="0.25">
      <c r="A4" t="s">
        <v>2</v>
      </c>
      <c r="B4" s="7">
        <v>2800</v>
      </c>
      <c r="C4" s="7">
        <v>2600</v>
      </c>
      <c r="D4">
        <f t="shared" ref="D4:D7" si="0">B4-C4</f>
        <v>200</v>
      </c>
      <c r="F4" t="s">
        <v>11</v>
      </c>
      <c r="G4">
        <v>1755</v>
      </c>
      <c r="H4">
        <v>2300</v>
      </c>
      <c r="I4">
        <f t="shared" ref="I4:I9" si="1">G4-H4</f>
        <v>-545</v>
      </c>
    </row>
    <row r="5" spans="1:10" x14ac:dyDescent="0.25">
      <c r="A5" t="s">
        <v>3</v>
      </c>
      <c r="B5" s="7">
        <v>4200</v>
      </c>
      <c r="C5" s="7">
        <v>3400</v>
      </c>
      <c r="D5">
        <f t="shared" si="0"/>
        <v>800</v>
      </c>
      <c r="F5" t="s">
        <v>13</v>
      </c>
      <c r="G5">
        <v>2750</v>
      </c>
      <c r="H5">
        <v>1200</v>
      </c>
      <c r="I5">
        <f t="shared" si="1"/>
        <v>1550</v>
      </c>
    </row>
    <row r="6" spans="1:10" x14ac:dyDescent="0.25">
      <c r="A6" t="s">
        <v>4</v>
      </c>
      <c r="B6" s="7">
        <v>2200</v>
      </c>
      <c r="C6" s="7">
        <v>1800</v>
      </c>
      <c r="D6">
        <f t="shared" si="0"/>
        <v>400</v>
      </c>
      <c r="F6" t="s">
        <v>14</v>
      </c>
      <c r="G6">
        <v>180</v>
      </c>
      <c r="H6">
        <v>150</v>
      </c>
      <c r="I6">
        <f t="shared" si="1"/>
        <v>30</v>
      </c>
    </row>
    <row r="7" spans="1:10" x14ac:dyDescent="0.25">
      <c r="A7" s="1" t="s">
        <v>19</v>
      </c>
      <c r="B7" s="10">
        <f>SUM(B3:B6)</f>
        <v>12100</v>
      </c>
      <c r="C7" s="10">
        <f>SUM(C3:C6)</f>
        <v>8970</v>
      </c>
      <c r="D7" s="1">
        <f t="shared" si="0"/>
        <v>3130</v>
      </c>
      <c r="F7" s="1" t="s">
        <v>19</v>
      </c>
      <c r="G7" s="1">
        <f>SUM(G3:G6)</f>
        <v>6785</v>
      </c>
      <c r="H7" s="1">
        <f>SUM(H3:H6)</f>
        <v>5250</v>
      </c>
      <c r="I7">
        <f t="shared" si="1"/>
        <v>1535</v>
      </c>
    </row>
    <row r="8" spans="1:10" x14ac:dyDescent="0.25">
      <c r="A8" s="1"/>
      <c r="B8" s="10"/>
      <c r="C8" s="10"/>
      <c r="F8" s="1"/>
      <c r="G8" s="1"/>
      <c r="H8" s="1"/>
    </row>
    <row r="9" spans="1:10" x14ac:dyDescent="0.25">
      <c r="F9" t="s">
        <v>15</v>
      </c>
      <c r="G9">
        <v>6000</v>
      </c>
      <c r="H9">
        <v>5000</v>
      </c>
      <c r="I9">
        <f t="shared" si="1"/>
        <v>1000</v>
      </c>
    </row>
    <row r="11" spans="1:10" x14ac:dyDescent="0.25">
      <c r="A11" s="3" t="s">
        <v>6</v>
      </c>
      <c r="F11" s="3" t="s">
        <v>16</v>
      </c>
    </row>
    <row r="12" spans="1:10" x14ac:dyDescent="0.25">
      <c r="A12" t="s">
        <v>7</v>
      </c>
      <c r="B12" s="7">
        <v>8000</v>
      </c>
      <c r="C12" s="7">
        <v>0</v>
      </c>
      <c r="D12">
        <f>B12-C12</f>
        <v>8000</v>
      </c>
      <c r="F12" t="s">
        <v>17</v>
      </c>
      <c r="G12">
        <v>15000</v>
      </c>
      <c r="H12">
        <v>10000</v>
      </c>
      <c r="I12">
        <f>G12-H12</f>
        <v>5000</v>
      </c>
    </row>
    <row r="13" spans="1:10" x14ac:dyDescent="0.25">
      <c r="A13" t="s">
        <v>8</v>
      </c>
      <c r="B13" s="7">
        <v>16000</v>
      </c>
      <c r="C13" s="7">
        <v>18000</v>
      </c>
      <c r="D13">
        <f t="shared" ref="D13:D15" si="2">B13-C13</f>
        <v>-2000</v>
      </c>
      <c r="F13" t="s">
        <v>18</v>
      </c>
      <c r="G13">
        <v>3715</v>
      </c>
      <c r="H13">
        <v>3120</v>
      </c>
      <c r="I13" s="1">
        <f t="shared" ref="I13:I15" si="3">G13-H13</f>
        <v>595</v>
      </c>
      <c r="J13" t="s">
        <v>36</v>
      </c>
    </row>
    <row r="14" spans="1:10" x14ac:dyDescent="0.25">
      <c r="A14" t="s">
        <v>9</v>
      </c>
      <c r="B14" s="7">
        <v>-4600</v>
      </c>
      <c r="C14" s="7">
        <v>-3600</v>
      </c>
      <c r="D14">
        <f t="shared" si="2"/>
        <v>-1000</v>
      </c>
    </row>
    <row r="15" spans="1:10" x14ac:dyDescent="0.25">
      <c r="A15" s="1" t="s">
        <v>19</v>
      </c>
      <c r="B15" s="10">
        <f>SUM(B12:B14)</f>
        <v>19400</v>
      </c>
      <c r="C15" s="10">
        <f>SUM(C12:C14)</f>
        <v>14400</v>
      </c>
      <c r="D15">
        <f t="shared" si="2"/>
        <v>5000</v>
      </c>
      <c r="F15" s="1" t="s">
        <v>19</v>
      </c>
      <c r="G15">
        <f>SUM(G12:G13)</f>
        <v>18715</v>
      </c>
      <c r="H15">
        <f>SUM(H12:H13)</f>
        <v>13120</v>
      </c>
      <c r="I15">
        <f t="shared" si="3"/>
        <v>5595</v>
      </c>
    </row>
    <row r="17" spans="1:4" x14ac:dyDescent="0.25">
      <c r="B17" s="7" t="s">
        <v>58</v>
      </c>
      <c r="C17" s="7" t="s">
        <v>20</v>
      </c>
      <c r="D17" t="s">
        <v>51</v>
      </c>
    </row>
    <row r="18" spans="1:4" x14ac:dyDescent="0.25">
      <c r="A18" t="s">
        <v>57</v>
      </c>
      <c r="B18" s="7">
        <f>D4*-1</f>
        <v>-200</v>
      </c>
      <c r="C18" s="7">
        <f>PyL!B3</f>
        <v>18000</v>
      </c>
      <c r="D18">
        <f>C18+B18</f>
        <v>17800</v>
      </c>
    </row>
    <row r="20" spans="1:4" ht="45" x14ac:dyDescent="0.25">
      <c r="B20" s="7" t="s">
        <v>60</v>
      </c>
      <c r="C20" s="7" t="s">
        <v>61</v>
      </c>
    </row>
    <row r="21" spans="1:4" x14ac:dyDescent="0.25">
      <c r="A21" t="s">
        <v>59</v>
      </c>
      <c r="B21" s="7">
        <f>D5*-1</f>
        <v>-800</v>
      </c>
      <c r="C21" s="7">
        <f>PyL!B4</f>
        <v>-7500</v>
      </c>
      <c r="D21">
        <f>C21+B21</f>
        <v>-8300</v>
      </c>
    </row>
    <row r="22" spans="1:4" ht="30" x14ac:dyDescent="0.25">
      <c r="B22" s="7" t="s">
        <v>62</v>
      </c>
    </row>
    <row r="23" spans="1:4" x14ac:dyDescent="0.25">
      <c r="B23" s="7">
        <f>I5</f>
        <v>1550</v>
      </c>
      <c r="D23">
        <f>B23</f>
        <v>1550</v>
      </c>
    </row>
    <row r="24" spans="1:4" x14ac:dyDescent="0.25">
      <c r="D24">
        <f>D23+D21</f>
        <v>-6750</v>
      </c>
    </row>
    <row r="25" spans="1:4" ht="30" x14ac:dyDescent="0.25">
      <c r="B25" s="7" t="s">
        <v>64</v>
      </c>
      <c r="C25" s="7" t="s">
        <v>65</v>
      </c>
    </row>
    <row r="26" spans="1:4" x14ac:dyDescent="0.25">
      <c r="A26" t="s">
        <v>63</v>
      </c>
      <c r="B26" s="7">
        <f>PyL!B8</f>
        <v>-4500</v>
      </c>
      <c r="C26" s="7">
        <f>I3</f>
        <v>500</v>
      </c>
      <c r="D26">
        <f>B26+C26</f>
        <v>-4000</v>
      </c>
    </row>
    <row r="28" spans="1:4" x14ac:dyDescent="0.25">
      <c r="A28" t="s">
        <v>66</v>
      </c>
      <c r="B28" s="7" t="s">
        <v>67</v>
      </c>
      <c r="C28" s="7" t="s">
        <v>58</v>
      </c>
    </row>
    <row r="29" spans="1:4" x14ac:dyDescent="0.25">
      <c r="B29" s="7">
        <f>PyL!B14</f>
        <v>-500</v>
      </c>
      <c r="C29" s="7">
        <f>I6</f>
        <v>30</v>
      </c>
      <c r="D29">
        <f>B29+C29</f>
        <v>-470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5" sqref="B15"/>
    </sheetView>
  </sheetViews>
  <sheetFormatPr baseColWidth="10" defaultRowHeight="15" x14ac:dyDescent="0.25"/>
  <cols>
    <col min="1" max="1" width="27" customWidth="1"/>
  </cols>
  <sheetData>
    <row r="1" spans="1:2" ht="23.25" x14ac:dyDescent="0.35">
      <c r="A1" s="4" t="s">
        <v>22</v>
      </c>
    </row>
    <row r="3" spans="1:2" x14ac:dyDescent="0.25">
      <c r="A3" s="13" t="s">
        <v>20</v>
      </c>
      <c r="B3">
        <v>18000</v>
      </c>
    </row>
    <row r="4" spans="1:2" x14ac:dyDescent="0.25">
      <c r="A4" s="13" t="s">
        <v>21</v>
      </c>
      <c r="B4">
        <v>-7500</v>
      </c>
    </row>
    <row r="5" spans="1:2" x14ac:dyDescent="0.25">
      <c r="A5" s="1" t="s">
        <v>23</v>
      </c>
      <c r="B5" s="1">
        <f>SUM(B3:B4)</f>
        <v>10500</v>
      </c>
    </row>
    <row r="7" spans="1:2" x14ac:dyDescent="0.25">
      <c r="A7" s="2" t="s">
        <v>24</v>
      </c>
    </row>
    <row r="8" spans="1:2" x14ac:dyDescent="0.25">
      <c r="A8" s="6" t="s">
        <v>25</v>
      </c>
      <c r="B8">
        <v>-4500</v>
      </c>
    </row>
    <row r="9" spans="1:2" x14ac:dyDescent="0.25">
      <c r="A9" s="6" t="s">
        <v>26</v>
      </c>
      <c r="B9">
        <v>-1800</v>
      </c>
    </row>
    <row r="10" spans="1:2" x14ac:dyDescent="0.25">
      <c r="A10" t="s">
        <v>27</v>
      </c>
      <c r="B10">
        <v>-1500</v>
      </c>
    </row>
    <row r="11" spans="1:2" x14ac:dyDescent="0.25">
      <c r="A11" s="6" t="s">
        <v>28</v>
      </c>
      <c r="B11">
        <v>-600</v>
      </c>
    </row>
    <row r="12" spans="1:2" x14ac:dyDescent="0.25">
      <c r="A12" s="1" t="s">
        <v>31</v>
      </c>
      <c r="B12" s="1">
        <f>SUM(B8:B11)+B5</f>
        <v>2100</v>
      </c>
    </row>
    <row r="14" spans="1:2" x14ac:dyDescent="0.25">
      <c r="A14" s="13" t="s">
        <v>29</v>
      </c>
      <c r="B14">
        <v>-500</v>
      </c>
    </row>
    <row r="15" spans="1:2" x14ac:dyDescent="0.25">
      <c r="A15" t="s">
        <v>30</v>
      </c>
      <c r="B15">
        <v>-750</v>
      </c>
    </row>
    <row r="16" spans="1:2" x14ac:dyDescent="0.25">
      <c r="A16" s="1" t="s">
        <v>32</v>
      </c>
      <c r="B16" s="1">
        <f>SUM(B14:B15)+B12</f>
        <v>850</v>
      </c>
    </row>
    <row r="18" spans="1:2" x14ac:dyDescent="0.25">
      <c r="A18" s="13" t="s">
        <v>33</v>
      </c>
      <c r="B18">
        <f>B16*0.3*-1</f>
        <v>-255</v>
      </c>
    </row>
    <row r="19" spans="1:2" x14ac:dyDescent="0.25">
      <c r="A19" s="1" t="s">
        <v>34</v>
      </c>
      <c r="B19" s="1">
        <f>B18+B16</f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3" workbookViewId="0">
      <selection activeCell="D3" sqref="D3"/>
    </sheetView>
  </sheetViews>
  <sheetFormatPr baseColWidth="10" defaultRowHeight="15" x14ac:dyDescent="0.25"/>
  <cols>
    <col min="1" max="1" width="29" style="7" customWidth="1"/>
    <col min="4" max="4" width="23" customWidth="1"/>
    <col min="6" max="6" width="19.5703125" customWidth="1"/>
    <col min="7" max="7" width="15.5703125" customWidth="1"/>
  </cols>
  <sheetData>
    <row r="1" spans="1:6" ht="46.5" x14ac:dyDescent="0.35">
      <c r="A1" s="8" t="s">
        <v>37</v>
      </c>
    </row>
    <row r="2" spans="1:6" ht="23.25" x14ac:dyDescent="0.35">
      <c r="A2" s="8" t="s">
        <v>39</v>
      </c>
    </row>
    <row r="4" spans="1:6" x14ac:dyDescent="0.25">
      <c r="A4" s="7" t="s">
        <v>38</v>
      </c>
      <c r="B4">
        <f>PyL!B19</f>
        <v>595</v>
      </c>
      <c r="D4">
        <f>B4+B7</f>
        <v>2095</v>
      </c>
    </row>
    <row r="6" spans="1:6" x14ac:dyDescent="0.25">
      <c r="A6" s="9" t="s">
        <v>40</v>
      </c>
    </row>
    <row r="7" spans="1:6" x14ac:dyDescent="0.25">
      <c r="A7" s="7" t="s">
        <v>27</v>
      </c>
      <c r="B7">
        <v>1500</v>
      </c>
    </row>
    <row r="9" spans="1:6" ht="30" x14ac:dyDescent="0.25">
      <c r="A9" s="9" t="s">
        <v>41</v>
      </c>
    </row>
    <row r="10" spans="1:6" x14ac:dyDescent="0.25">
      <c r="A10" s="9" t="s">
        <v>57</v>
      </c>
      <c r="B10">
        <v>-200</v>
      </c>
      <c r="D10" s="7" t="s">
        <v>54</v>
      </c>
      <c r="E10">
        <f>SUM(Balance!D4:D6)*-1</f>
        <v>-1400</v>
      </c>
      <c r="F10" s="5" t="s">
        <v>42</v>
      </c>
    </row>
    <row r="11" spans="1:6" ht="30" x14ac:dyDescent="0.25">
      <c r="A11" s="9" t="s">
        <v>68</v>
      </c>
      <c r="B11">
        <v>-800</v>
      </c>
      <c r="D11" s="7" t="s">
        <v>43</v>
      </c>
      <c r="E11">
        <f>SUM(Balance!I3:I6)</f>
        <v>1535</v>
      </c>
    </row>
    <row r="12" spans="1:6" x14ac:dyDescent="0.25">
      <c r="A12" s="7" t="s">
        <v>13</v>
      </c>
      <c r="B12">
        <v>1550</v>
      </c>
      <c r="D12" s="7" t="s">
        <v>56</v>
      </c>
      <c r="E12">
        <v>-255</v>
      </c>
    </row>
    <row r="13" spans="1:6" x14ac:dyDescent="0.25">
      <c r="A13" s="7" t="s">
        <v>25</v>
      </c>
      <c r="B13">
        <v>500</v>
      </c>
    </row>
    <row r="14" spans="1:6" x14ac:dyDescent="0.25">
      <c r="A14" s="7" t="s">
        <v>71</v>
      </c>
      <c r="C14" t="s">
        <v>88</v>
      </c>
    </row>
    <row r="15" spans="1:6" x14ac:dyDescent="0.25">
      <c r="A15" s="7" t="s">
        <v>72</v>
      </c>
      <c r="B15">
        <v>-545</v>
      </c>
    </row>
    <row r="16" spans="1:6" x14ac:dyDescent="0.25">
      <c r="A16" s="14" t="s">
        <v>73</v>
      </c>
      <c r="B16" s="15"/>
      <c r="C16" t="s">
        <v>88</v>
      </c>
    </row>
    <row r="17" spans="1:2" ht="30" x14ac:dyDescent="0.25">
      <c r="A17" s="11" t="s">
        <v>44</v>
      </c>
      <c r="B17" s="12">
        <f>SUM(B10:B16)</f>
        <v>505</v>
      </c>
    </row>
    <row r="20" spans="1:2" x14ac:dyDescent="0.25">
      <c r="A20" s="10" t="s">
        <v>48</v>
      </c>
    </row>
    <row r="21" spans="1:2" x14ac:dyDescent="0.25">
      <c r="A21" s="7" t="s">
        <v>6</v>
      </c>
      <c r="B21">
        <f>SUM(Balance!D12:D12)*-1</f>
        <v>-8000</v>
      </c>
    </row>
    <row r="23" spans="1:2" ht="30" x14ac:dyDescent="0.25">
      <c r="A23" s="11" t="s">
        <v>49</v>
      </c>
      <c r="B23" s="12">
        <f>SUM(B21)</f>
        <v>-8000</v>
      </c>
    </row>
    <row r="25" spans="1:2" x14ac:dyDescent="0.25">
      <c r="A25" s="10" t="s">
        <v>45</v>
      </c>
    </row>
    <row r="26" spans="1:2" x14ac:dyDescent="0.25">
      <c r="A26" s="7" t="s">
        <v>15</v>
      </c>
      <c r="B26">
        <f>Balance!I9</f>
        <v>1000</v>
      </c>
    </row>
    <row r="27" spans="1:2" x14ac:dyDescent="0.25">
      <c r="A27" s="7" t="s">
        <v>46</v>
      </c>
      <c r="B27">
        <f>Balance!I15-Balance!I13</f>
        <v>5000</v>
      </c>
    </row>
    <row r="28" spans="1:2" x14ac:dyDescent="0.25">
      <c r="A28" s="7" t="str">
        <f t="shared" ref="A28:B28" si="0">A55</f>
        <v>Intereses</v>
      </c>
      <c r="B28">
        <f t="shared" si="0"/>
        <v>30</v>
      </c>
    </row>
    <row r="29" spans="1:2" ht="30" x14ac:dyDescent="0.25">
      <c r="A29" s="11" t="s">
        <v>47</v>
      </c>
      <c r="B29" s="12">
        <f>SUM(B26:B28)</f>
        <v>6030</v>
      </c>
    </row>
    <row r="31" spans="1:2" x14ac:dyDescent="0.25">
      <c r="A31" s="7" t="s">
        <v>55</v>
      </c>
      <c r="B31">
        <f>B17+B23+B29+B4+B7+400</f>
        <v>1030</v>
      </c>
    </row>
    <row r="32" spans="1:2" x14ac:dyDescent="0.25">
      <c r="A32" s="7" t="s">
        <v>52</v>
      </c>
      <c r="B32">
        <f>Balance!C3</f>
        <v>1170</v>
      </c>
    </row>
    <row r="34" spans="1:15" x14ac:dyDescent="0.25">
      <c r="A34" s="7" t="s">
        <v>53</v>
      </c>
      <c r="B34">
        <f>B32+B31+B29+B23+B17</f>
        <v>735</v>
      </c>
    </row>
    <row r="38" spans="1:15" x14ac:dyDescent="0.25">
      <c r="A38" s="7" t="s">
        <v>57</v>
      </c>
      <c r="B38">
        <f>Balance!B18</f>
        <v>-200</v>
      </c>
      <c r="C38">
        <f>PyL!B3</f>
        <v>18000</v>
      </c>
      <c r="D38" t="s">
        <v>70</v>
      </c>
    </row>
    <row r="39" spans="1:15" x14ac:dyDescent="0.25">
      <c r="A39" s="7" t="s">
        <v>68</v>
      </c>
      <c r="B39">
        <f>Balance!B21</f>
        <v>-800</v>
      </c>
      <c r="C39">
        <f>Balance!C21</f>
        <v>-7500</v>
      </c>
      <c r="D39" t="s">
        <v>69</v>
      </c>
    </row>
    <row r="40" spans="1:15" x14ac:dyDescent="0.25">
      <c r="A40" s="7" t="s">
        <v>13</v>
      </c>
      <c r="B40">
        <f>Balance!B23</f>
        <v>1550</v>
      </c>
    </row>
    <row r="41" spans="1:15" x14ac:dyDescent="0.25">
      <c r="A41" s="7" t="s">
        <v>25</v>
      </c>
      <c r="B41">
        <f>Balance!C26</f>
        <v>500</v>
      </c>
      <c r="C41">
        <f>Balance!B26</f>
        <v>-4500</v>
      </c>
      <c r="J41">
        <v>3450</v>
      </c>
    </row>
    <row r="42" spans="1:15" x14ac:dyDescent="0.25">
      <c r="A42" s="7" t="s">
        <v>71</v>
      </c>
      <c r="C42">
        <f>PyL!B11</f>
        <v>-600</v>
      </c>
      <c r="J42">
        <v>-7250</v>
      </c>
    </row>
    <row r="43" spans="1:15" x14ac:dyDescent="0.25">
      <c r="A43" s="7" t="s">
        <v>72</v>
      </c>
      <c r="B43">
        <f>Balance!I4</f>
        <v>-545</v>
      </c>
      <c r="C43">
        <f>PyL!B18</f>
        <v>-255</v>
      </c>
      <c r="D43" t="s">
        <v>33</v>
      </c>
      <c r="J43">
        <v>5530</v>
      </c>
      <c r="K43">
        <f>SUM(J41:J43)</f>
        <v>1730</v>
      </c>
    </row>
    <row r="44" spans="1:15" x14ac:dyDescent="0.25">
      <c r="A44" s="7" t="s">
        <v>73</v>
      </c>
      <c r="C44" s="15">
        <f>Balance!B6*-1</f>
        <v>-2200</v>
      </c>
      <c r="J44">
        <v>1730</v>
      </c>
    </row>
    <row r="45" spans="1:15" x14ac:dyDescent="0.25">
      <c r="J45">
        <v>1170</v>
      </c>
    </row>
    <row r="46" spans="1:15" x14ac:dyDescent="0.25">
      <c r="A46" s="7" t="s">
        <v>74</v>
      </c>
      <c r="J46">
        <f>SUM(J41:J45)</f>
        <v>4630</v>
      </c>
    </row>
    <row r="47" spans="1:15" x14ac:dyDescent="0.25">
      <c r="A47" s="7" t="s">
        <v>75</v>
      </c>
      <c r="B47">
        <f>Balance!D12*-1</f>
        <v>-8000</v>
      </c>
      <c r="E47">
        <v>-8000</v>
      </c>
      <c r="F47" t="s">
        <v>83</v>
      </c>
      <c r="M47" t="s">
        <v>75</v>
      </c>
      <c r="N47">
        <v>-8000</v>
      </c>
    </row>
    <row r="48" spans="1:15" x14ac:dyDescent="0.25">
      <c r="A48" s="7" t="s">
        <v>27</v>
      </c>
      <c r="B48">
        <v>0</v>
      </c>
      <c r="C48">
        <v>1500</v>
      </c>
      <c r="D48" t="s">
        <v>87</v>
      </c>
      <c r="E48">
        <f>2000</f>
        <v>2000</v>
      </c>
      <c r="F48" t="s">
        <v>84</v>
      </c>
      <c r="G48">
        <v>750</v>
      </c>
      <c r="M48" t="s">
        <v>27</v>
      </c>
      <c r="N48">
        <v>-500</v>
      </c>
      <c r="O48">
        <v>2000</v>
      </c>
    </row>
    <row r="49" spans="1:15" x14ac:dyDescent="0.25">
      <c r="A49" s="7" t="s">
        <v>76</v>
      </c>
      <c r="E49">
        <f>Balance!D14*-1</f>
        <v>1000</v>
      </c>
      <c r="F49" t="s">
        <v>85</v>
      </c>
      <c r="G49" t="s">
        <v>86</v>
      </c>
      <c r="H49">
        <v>-500</v>
      </c>
      <c r="M49" t="s">
        <v>76</v>
      </c>
    </row>
    <row r="50" spans="1:15" x14ac:dyDescent="0.25">
      <c r="A50" s="17" t="s">
        <v>30</v>
      </c>
      <c r="B50" s="6"/>
      <c r="C50" s="6">
        <v>-750</v>
      </c>
      <c r="M50" t="s">
        <v>30</v>
      </c>
      <c r="O50">
        <v>-750</v>
      </c>
    </row>
    <row r="52" spans="1:15" x14ac:dyDescent="0.25">
      <c r="A52" s="7" t="s">
        <v>77</v>
      </c>
      <c r="G52">
        <v>2000</v>
      </c>
      <c r="H52">
        <v>750</v>
      </c>
      <c r="J52">
        <v>1500</v>
      </c>
    </row>
    <row r="53" spans="1:15" x14ac:dyDescent="0.25">
      <c r="A53" s="7" t="s">
        <v>78</v>
      </c>
      <c r="B53">
        <f>Balance!I9</f>
        <v>1000</v>
      </c>
      <c r="G53">
        <v>-500</v>
      </c>
      <c r="J53">
        <v>500</v>
      </c>
      <c r="K53">
        <v>1500</v>
      </c>
    </row>
    <row r="54" spans="1:15" x14ac:dyDescent="0.25">
      <c r="A54" s="7" t="s">
        <v>79</v>
      </c>
      <c r="B54">
        <f>Balance!I12</f>
        <v>5000</v>
      </c>
      <c r="G54">
        <f>G53+G52</f>
        <v>1500</v>
      </c>
      <c r="H54">
        <f>H52</f>
        <v>750</v>
      </c>
    </row>
    <row r="55" spans="1:15" x14ac:dyDescent="0.25">
      <c r="A55" s="7" t="s">
        <v>80</v>
      </c>
      <c r="B55">
        <f>Balance!I6</f>
        <v>30</v>
      </c>
      <c r="C55">
        <f>PyL!B14</f>
        <v>-500</v>
      </c>
      <c r="G55">
        <v>-750</v>
      </c>
      <c r="J55">
        <v>750</v>
      </c>
    </row>
    <row r="56" spans="1:15" x14ac:dyDescent="0.25">
      <c r="B56" s="1">
        <f>SUM(B38:B55)</f>
        <v>-1465</v>
      </c>
      <c r="C56" s="1">
        <f>SUM(C38:C55)</f>
        <v>3195</v>
      </c>
      <c r="D56" s="1">
        <f>C56+B56</f>
        <v>1730</v>
      </c>
      <c r="E56">
        <f>D56-B57</f>
        <v>0</v>
      </c>
      <c r="G56">
        <f>G55+G54</f>
        <v>750</v>
      </c>
    </row>
    <row r="57" spans="1:15" x14ac:dyDescent="0.25">
      <c r="A57" s="7" t="s">
        <v>50</v>
      </c>
      <c r="B57">
        <f>Balance!D3</f>
        <v>1730</v>
      </c>
      <c r="C57" t="s">
        <v>82</v>
      </c>
      <c r="D57" s="16">
        <f>C56-C48-B48</f>
        <v>1695</v>
      </c>
    </row>
    <row r="58" spans="1:15" x14ac:dyDescent="0.25">
      <c r="A58" s="7" t="s">
        <v>81</v>
      </c>
      <c r="B58">
        <f>Balance!C3</f>
        <v>1170</v>
      </c>
    </row>
    <row r="59" spans="1:15" x14ac:dyDescent="0.25">
      <c r="B59">
        <f>SUM(B38:B58)</f>
        <v>-30</v>
      </c>
      <c r="C59">
        <f>SUM(C38:C58)</f>
        <v>6390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PyL</vt:lpstr>
      <vt:lpstr>Flujo de efectivo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Montjoy Pita</dc:creator>
  <cp:lastModifiedBy>Daniel Montjoy Pita</cp:lastModifiedBy>
  <dcterms:created xsi:type="dcterms:W3CDTF">2017-10-14T23:31:41Z</dcterms:created>
  <dcterms:modified xsi:type="dcterms:W3CDTF">2017-10-15T18:07:49Z</dcterms:modified>
</cp:coreProperties>
</file>