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avar3\Desktop\Portico\"/>
    </mc:Choice>
  </mc:AlternateContent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62913" calcOnSave="0"/>
</workbook>
</file>

<file path=xl/calcChain.xml><?xml version="1.0" encoding="utf-8"?>
<calcChain xmlns="http://schemas.openxmlformats.org/spreadsheetml/2006/main">
  <c r="Q32" i="1" l="1"/>
  <c r="Q20" i="1"/>
  <c r="Q8" i="1"/>
  <c r="B22" i="1"/>
  <c r="B23" i="1"/>
  <c r="B24" i="1"/>
  <c r="B25" i="1"/>
  <c r="B26" i="1"/>
  <c r="B27" i="1"/>
  <c r="B28" i="1"/>
  <c r="B29" i="1"/>
  <c r="B21" i="1"/>
  <c r="B10" i="1"/>
  <c r="B11" i="1"/>
  <c r="B12" i="1"/>
  <c r="B13" i="1"/>
  <c r="B14" i="1"/>
  <c r="B15" i="1"/>
  <c r="B16" i="1"/>
  <c r="B17" i="1"/>
  <c r="B18" i="1"/>
  <c r="B19" i="1"/>
  <c r="B20" i="1"/>
  <c r="B9" i="1"/>
  <c r="G38" i="1" l="1"/>
  <c r="G37" i="1"/>
  <c r="D39" i="1"/>
  <c r="D38" i="1"/>
  <c r="F58" i="1"/>
  <c r="E58" i="1"/>
  <c r="F57" i="1"/>
  <c r="E57" i="1"/>
  <c r="E56" i="1"/>
  <c r="C56" i="1"/>
  <c r="B56" i="1"/>
  <c r="F55" i="1"/>
  <c r="E55" i="1"/>
  <c r="C55" i="1"/>
  <c r="B55" i="1"/>
  <c r="F54" i="1"/>
  <c r="E54" i="1"/>
  <c r="F37" i="1"/>
  <c r="E37" i="1"/>
  <c r="C37" i="1"/>
  <c r="B37" i="1"/>
  <c r="AG39" i="1" l="1"/>
  <c r="AG38" i="1"/>
  <c r="AG37" i="1"/>
  <c r="AG36" i="1"/>
  <c r="AG33" i="1"/>
  <c r="AG32" i="1"/>
  <c r="AG31" i="1"/>
  <c r="AG30" i="1"/>
  <c r="AG25" i="1"/>
  <c r="AG24" i="1"/>
  <c r="AG27" i="1"/>
  <c r="AG19" i="1"/>
  <c r="AG20" i="1"/>
  <c r="AG15" i="1"/>
  <c r="AG14" i="1"/>
  <c r="AG13" i="1"/>
  <c r="AG12" i="1"/>
  <c r="AG18" i="1" l="1"/>
  <c r="AG21" i="1"/>
  <c r="AG26" i="1"/>
</calcChain>
</file>

<file path=xl/sharedStrings.xml><?xml version="1.0" encoding="utf-8"?>
<sst xmlns="http://schemas.openxmlformats.org/spreadsheetml/2006/main" count="110" uniqueCount="60">
  <si>
    <t xml:space="preserve">Datos de entrada </t>
  </si>
  <si>
    <t xml:space="preserve">Numero de nodos </t>
  </si>
  <si>
    <t xml:space="preserve">Numero de elementos </t>
  </si>
  <si>
    <t>Grados de libertad por estructura</t>
  </si>
  <si>
    <t>Grados de libertad por elemento</t>
  </si>
  <si>
    <t>Grados de libertad libres</t>
  </si>
  <si>
    <t>Elemento</t>
  </si>
  <si>
    <t>Area(m2)</t>
  </si>
  <si>
    <t>E(Mpa)</t>
  </si>
  <si>
    <t>I (m4)</t>
  </si>
  <si>
    <t>Xi(m)</t>
  </si>
  <si>
    <t>Yi(m)</t>
  </si>
  <si>
    <t>Xf(m)</t>
  </si>
  <si>
    <t>Yf(m)</t>
  </si>
  <si>
    <t>matriz de coordenadas</t>
  </si>
  <si>
    <t>gxi</t>
  </si>
  <si>
    <t>gyi</t>
  </si>
  <si>
    <t>gzi</t>
  </si>
  <si>
    <t>gxf</t>
  </si>
  <si>
    <t>gyf</t>
  </si>
  <si>
    <t>gzf</t>
  </si>
  <si>
    <t>matriz de grados de libertad por elemento</t>
  </si>
  <si>
    <t>Base</t>
  </si>
  <si>
    <t>Altura</t>
  </si>
  <si>
    <t>Grados de libertad</t>
  </si>
  <si>
    <t>Xi</t>
  </si>
  <si>
    <t>Yi</t>
  </si>
  <si>
    <t>Xf</t>
  </si>
  <si>
    <t>Yf</t>
  </si>
  <si>
    <t>Zi</t>
  </si>
  <si>
    <t>Zf</t>
  </si>
  <si>
    <t>Vector U de desplazamientos</t>
  </si>
  <si>
    <t>vector de cargas en las luces (En MN)</t>
  </si>
  <si>
    <t>VN de cargas de los nodos (MN)</t>
  </si>
  <si>
    <t>CONDICION DE CARGA</t>
  </si>
  <si>
    <t>REACCIONES DE CORTANTE Y MOMENTO</t>
  </si>
  <si>
    <t>DATOS DE ENTRADA</t>
  </si>
  <si>
    <t>RESULTADOS</t>
  </si>
  <si>
    <t>Mo (KN.m)</t>
  </si>
  <si>
    <t>RA</t>
  </si>
  <si>
    <t>MN</t>
  </si>
  <si>
    <t>L (m)</t>
  </si>
  <si>
    <t>RB</t>
  </si>
  <si>
    <t>a (m)</t>
  </si>
  <si>
    <t>MA</t>
  </si>
  <si>
    <t>MN.m</t>
  </si>
  <si>
    <t>b (m)</t>
  </si>
  <si>
    <t>MB</t>
  </si>
  <si>
    <t>P (KN)</t>
  </si>
  <si>
    <t>Po (KN/m)</t>
  </si>
  <si>
    <t>Dimensioncol</t>
  </si>
  <si>
    <t>Dimensionviga</t>
  </si>
  <si>
    <t>Matriz de Kresorte</t>
  </si>
  <si>
    <t>f1</t>
  </si>
  <si>
    <t>f2</t>
  </si>
  <si>
    <t>f3</t>
  </si>
  <si>
    <t>f4</t>
  </si>
  <si>
    <t>f5</t>
  </si>
  <si>
    <t>fi(MN)</t>
  </si>
  <si>
    <t>Uc(mm)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</si>
</sst>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5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Fill="1"/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/>
    <xf numFmtId="0" fontId="0" fillId="5" borderId="0" xfId="0" applyFill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10</xdr:row>
      <xdr:rowOff>0</xdr:rowOff>
    </xdr:from>
    <xdr:to>
      <xdr:col>29</xdr:col>
      <xdr:colOff>9525</xdr:colOff>
      <xdr:row>15</xdr:row>
      <xdr:rowOff>9525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50625" y="2171700"/>
          <a:ext cx="22955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15</xdr:row>
      <xdr:rowOff>180975</xdr:rowOff>
    </xdr:from>
    <xdr:to>
      <xdr:col>29</xdr:col>
      <xdr:colOff>0</xdr:colOff>
      <xdr:row>20</xdr:row>
      <xdr:rowOff>174625</xdr:rowOff>
    </xdr:to>
    <xdr:pic>
      <xdr:nvPicPr>
        <xdr:cNvPr id="5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0150" y="3314700"/>
          <a:ext cx="2276475" cy="95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22</xdr:row>
      <xdr:rowOff>28575</xdr:rowOff>
    </xdr:from>
    <xdr:to>
      <xdr:col>29</xdr:col>
      <xdr:colOff>0</xdr:colOff>
      <xdr:row>27</xdr:row>
      <xdr:rowOff>38100</xdr:rowOff>
    </xdr:to>
    <xdr:pic>
      <xdr:nvPicPr>
        <xdr:cNvPr id="6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50625" y="4524375"/>
          <a:ext cx="2286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28</xdr:row>
      <xdr:rowOff>0</xdr:rowOff>
    </xdr:from>
    <xdr:to>
      <xdr:col>29</xdr:col>
      <xdr:colOff>19050</xdr:colOff>
      <xdr:row>32</xdr:row>
      <xdr:rowOff>193675</xdr:rowOff>
    </xdr:to>
    <xdr:pic>
      <xdr:nvPicPr>
        <xdr:cNvPr id="7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0150" y="5657850"/>
          <a:ext cx="2295525" cy="95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33</xdr:row>
      <xdr:rowOff>190500</xdr:rowOff>
    </xdr:from>
    <xdr:to>
      <xdr:col>29</xdr:col>
      <xdr:colOff>0</xdr:colOff>
      <xdr:row>38</xdr:row>
      <xdr:rowOff>184150</xdr:rowOff>
    </xdr:to>
    <xdr:pic>
      <xdr:nvPicPr>
        <xdr:cNvPr id="8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50625" y="6810375"/>
          <a:ext cx="2286000" cy="955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26</xdr:col>
      <xdr:colOff>266700</xdr:colOff>
      <xdr:row>37</xdr:row>
      <xdr:rowOff>9525</xdr:rowOff>
    </xdr:from>
    <xdr:ext cx="125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6">
              <a:extLst/>
            </xdr:cNvPr>
            <xdr:cNvSpPr txBox="1"/>
          </xdr:nvSpPr>
          <xdr:spPr>
            <a:xfrm>
              <a:off x="24317325" y="7400925"/>
              <a:ext cx="125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s-CO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6">
              <a:extLst/>
            </xdr:cNvPr>
            <xdr:cNvSpPr txBox="1"/>
          </xdr:nvSpPr>
          <xdr:spPr>
            <a:xfrm>
              <a:off x="24317325" y="7400925"/>
              <a:ext cx="125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_tradnl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𝑨</a:t>
              </a:r>
              <a:endParaRPr lang="es-CO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190500</xdr:colOff>
      <xdr:row>36</xdr:row>
      <xdr:rowOff>161925</xdr:rowOff>
    </xdr:from>
    <xdr:ext cx="1338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7">
              <a:extLst/>
            </xdr:cNvPr>
            <xdr:cNvSpPr txBox="1"/>
          </xdr:nvSpPr>
          <xdr:spPr>
            <a:xfrm>
              <a:off x="25765125" y="7362825"/>
              <a:ext cx="133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𝑩</m:t>
                    </m:r>
                  </m:oMath>
                </m:oMathPara>
              </a14:m>
              <a:endParaRPr lang="es-ES_tradnl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7">
              <a:extLst/>
            </xdr:cNvPr>
            <xdr:cNvSpPr txBox="1"/>
          </xdr:nvSpPr>
          <xdr:spPr>
            <a:xfrm>
              <a:off x="25765125" y="7362825"/>
              <a:ext cx="1338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_tradnl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𝑩</a:t>
              </a:r>
              <a:endParaRPr lang="es-ES_tradnl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0</xdr:colOff>
      <xdr:row>35</xdr:row>
      <xdr:rowOff>76200</xdr:rowOff>
    </xdr:from>
    <xdr:ext cx="192040" cy="219163"/>
    <xdr:sp macro="" textlink="">
      <xdr:nvSpPr>
        <xdr:cNvPr id="11" name="CuadroTexto 8">
          <a:extLst/>
        </xdr:cNvPr>
        <xdr:cNvSpPr txBox="1"/>
      </xdr:nvSpPr>
      <xdr:spPr>
        <a:xfrm>
          <a:off x="24050625" y="7086600"/>
          <a:ext cx="19204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CO" sz="1400" b="1">
              <a:solidFill>
                <a:srgbClr val="FF0000"/>
              </a:solidFill>
            </a:rPr>
            <a:t>Po</a:t>
          </a:r>
        </a:p>
      </xdr:txBody>
    </xdr:sp>
    <xdr:clientData/>
  </xdr:oneCellAnchor>
  <xdr:oneCellAnchor>
    <xdr:from>
      <xdr:col>27</xdr:col>
      <xdr:colOff>241300</xdr:colOff>
      <xdr:row>37</xdr:row>
      <xdr:rowOff>76200</xdr:rowOff>
    </xdr:from>
    <xdr:ext cx="14221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9">
              <a:extLst/>
            </xdr:cNvPr>
            <xdr:cNvSpPr txBox="1"/>
          </xdr:nvSpPr>
          <xdr:spPr>
            <a:xfrm>
              <a:off x="25053925" y="7467600"/>
              <a:ext cx="14221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_tradnl" sz="14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𝑳</m:t>
                    </m:r>
                  </m:oMath>
                </m:oMathPara>
              </a14:m>
              <a:endParaRPr lang="es-CO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2" name="CuadroTexto 9">
              <a:extLst/>
            </xdr:cNvPr>
            <xdr:cNvSpPr txBox="1"/>
          </xdr:nvSpPr>
          <xdr:spPr>
            <a:xfrm>
              <a:off x="25053925" y="7467600"/>
              <a:ext cx="14221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_tradnl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𝑳</a:t>
              </a:r>
              <a:endParaRPr lang="es-CO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34</xdr:col>
      <xdr:colOff>0</xdr:colOff>
      <xdr:row>7</xdr:row>
      <xdr:rowOff>9525</xdr:rowOff>
    </xdr:from>
    <xdr:to>
      <xdr:col>39</xdr:col>
      <xdr:colOff>295275</xdr:colOff>
      <xdr:row>34</xdr:row>
      <xdr:rowOff>66675</xdr:rowOff>
    </xdr:to>
    <xdr:pic>
      <xdr:nvPicPr>
        <xdr:cNvPr id="13" name="Imagen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529"/>
        <a:stretch>
          <a:fillRect/>
        </a:stretch>
      </xdr:blipFill>
      <xdr:spPr bwMode="auto">
        <a:xfrm>
          <a:off x="30146625" y="1581150"/>
          <a:ext cx="4105275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zoomScale="60" zoomScaleNormal="60" workbookViewId="0">
      <selection activeCell="F9" sqref="F9"/>
    </sheetView>
  </sheetViews>
  <sheetFormatPr baseColWidth="10" defaultRowHeight="15" x14ac:dyDescent="0.25"/>
  <cols>
    <col min="1" max="1" width="33.140625" customWidth="1"/>
    <col min="2" max="2" width="15.140625" customWidth="1"/>
    <col min="4" max="4" width="13.85546875" customWidth="1"/>
    <col min="7" max="7" width="14.140625" bestFit="1" customWidth="1"/>
    <col min="11" max="11" width="14.140625" bestFit="1" customWidth="1"/>
    <col min="16" max="16" width="19.7109375" customWidth="1"/>
    <col min="17" max="17" width="23.5703125" customWidth="1"/>
    <col min="18" max="18" width="15.42578125" customWidth="1"/>
    <col min="19" max="19" width="12.42578125" customWidth="1"/>
    <col min="20" max="20" width="15.5703125" customWidth="1"/>
    <col min="23" max="23" width="15.5703125" bestFit="1" customWidth="1"/>
    <col min="24" max="24" width="22.28515625" customWidth="1"/>
    <col min="25" max="25" width="19" customWidth="1"/>
    <col min="33" max="33" width="17.5703125" customWidth="1"/>
  </cols>
  <sheetData>
    <row r="1" spans="1:35" ht="15.75" thickBot="1" x14ac:dyDescent="0.3">
      <c r="A1" s="57" t="s">
        <v>0</v>
      </c>
      <c r="B1" s="58"/>
    </row>
    <row r="2" spans="1:35" x14ac:dyDescent="0.25">
      <c r="A2" s="4" t="s">
        <v>1</v>
      </c>
      <c r="B2" s="5">
        <v>16</v>
      </c>
      <c r="D2" s="9"/>
      <c r="E2" s="10" t="s">
        <v>22</v>
      </c>
      <c r="F2" s="11" t="s">
        <v>23</v>
      </c>
    </row>
    <row r="3" spans="1:35" x14ac:dyDescent="0.25">
      <c r="A3" s="4" t="s">
        <v>2</v>
      </c>
      <c r="B3" s="5">
        <v>21</v>
      </c>
      <c r="D3" s="12" t="s">
        <v>50</v>
      </c>
      <c r="E3" s="8"/>
      <c r="F3" s="5"/>
    </row>
    <row r="4" spans="1:35" ht="15.75" thickBot="1" x14ac:dyDescent="0.3">
      <c r="A4" s="4" t="s">
        <v>4</v>
      </c>
      <c r="B4" s="5">
        <v>6</v>
      </c>
      <c r="D4" s="13" t="s">
        <v>51</v>
      </c>
      <c r="E4" s="14"/>
      <c r="F4" s="7"/>
    </row>
    <row r="5" spans="1:35" ht="15.75" thickBot="1" x14ac:dyDescent="0.3">
      <c r="A5" s="4" t="s">
        <v>3</v>
      </c>
      <c r="B5" s="5">
        <v>48</v>
      </c>
    </row>
    <row r="6" spans="1:35" ht="15.75" thickBot="1" x14ac:dyDescent="0.3">
      <c r="A6" s="6" t="s">
        <v>5</v>
      </c>
      <c r="B6" s="7">
        <v>36</v>
      </c>
      <c r="R6" s="62" t="s">
        <v>32</v>
      </c>
      <c r="S6" s="63"/>
      <c r="T6" s="63"/>
      <c r="U6" s="63"/>
      <c r="V6" s="63"/>
      <c r="W6" s="64"/>
    </row>
    <row r="7" spans="1:35" ht="30.75" thickBot="1" x14ac:dyDescent="0.3">
      <c r="E7" s="59" t="s">
        <v>14</v>
      </c>
      <c r="F7" s="60"/>
      <c r="G7" s="60"/>
      <c r="H7" s="61"/>
      <c r="I7" s="59" t="s">
        <v>21</v>
      </c>
      <c r="J7" s="60"/>
      <c r="K7" s="60"/>
      <c r="L7" s="60"/>
      <c r="M7" s="60"/>
      <c r="N7" s="61"/>
      <c r="P7" s="16" t="s">
        <v>24</v>
      </c>
      <c r="Q7" s="17" t="s">
        <v>33</v>
      </c>
      <c r="R7" s="18" t="s">
        <v>25</v>
      </c>
      <c r="S7" s="18" t="s">
        <v>26</v>
      </c>
      <c r="T7" s="18" t="s">
        <v>29</v>
      </c>
      <c r="U7" s="18" t="s">
        <v>27</v>
      </c>
      <c r="V7" s="18" t="s">
        <v>28</v>
      </c>
      <c r="W7" s="44" t="s">
        <v>30</v>
      </c>
      <c r="X7" s="45" t="s">
        <v>31</v>
      </c>
      <c r="Y7" s="43" t="s">
        <v>52</v>
      </c>
      <c r="AA7" s="65"/>
      <c r="AB7" s="66"/>
      <c r="AC7" s="66"/>
      <c r="AD7" s="66"/>
      <c r="AE7" s="66"/>
      <c r="AF7" s="66"/>
      <c r="AG7" s="66"/>
      <c r="AH7" s="67"/>
      <c r="AI7" s="19"/>
    </row>
    <row r="8" spans="1:35" ht="15.75" thickBot="1" x14ac:dyDescent="0.3">
      <c r="A8" s="1" t="s">
        <v>6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15</v>
      </c>
      <c r="J8" s="2" t="s">
        <v>16</v>
      </c>
      <c r="K8" s="2" t="s">
        <v>17</v>
      </c>
      <c r="L8" s="2" t="s">
        <v>18</v>
      </c>
      <c r="M8" s="2" t="s">
        <v>19</v>
      </c>
      <c r="N8" s="3" t="s">
        <v>20</v>
      </c>
      <c r="P8" s="15">
        <v>1</v>
      </c>
      <c r="Q8" s="73">
        <f>90/1000</f>
        <v>0.09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AA8" s="49" t="s">
        <v>34</v>
      </c>
      <c r="AB8" s="50"/>
      <c r="AC8" s="51"/>
      <c r="AD8" s="49" t="s">
        <v>35</v>
      </c>
      <c r="AE8" s="50"/>
      <c r="AF8" s="50"/>
      <c r="AG8" s="50"/>
      <c r="AH8" s="55"/>
      <c r="AI8" s="19"/>
    </row>
    <row r="9" spans="1:35" ht="15.75" thickBot="1" x14ac:dyDescent="0.3">
      <c r="A9">
        <v>1</v>
      </c>
      <c r="B9">
        <f>0.3*0.3</f>
        <v>0.09</v>
      </c>
      <c r="C9">
        <v>14100</v>
      </c>
      <c r="D9">
        <v>6.7500000000000004E-4</v>
      </c>
      <c r="E9">
        <v>0</v>
      </c>
      <c r="F9">
        <v>0</v>
      </c>
      <c r="G9">
        <v>0</v>
      </c>
      <c r="H9">
        <v>3</v>
      </c>
      <c r="I9">
        <v>37</v>
      </c>
      <c r="J9">
        <v>38</v>
      </c>
      <c r="K9">
        <v>39</v>
      </c>
      <c r="L9">
        <v>25</v>
      </c>
      <c r="M9">
        <v>26</v>
      </c>
      <c r="N9">
        <v>27</v>
      </c>
      <c r="P9" s="15">
        <v>2</v>
      </c>
      <c r="Q9" s="19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AA9" s="52"/>
      <c r="AB9" s="53"/>
      <c r="AC9" s="54"/>
      <c r="AD9" s="52"/>
      <c r="AE9" s="53"/>
      <c r="AF9" s="53"/>
      <c r="AG9" s="53"/>
      <c r="AH9" s="56"/>
      <c r="AI9" s="19"/>
    </row>
    <row r="10" spans="1:35" ht="15.75" thickBot="1" x14ac:dyDescent="0.3">
      <c r="A10" s="19">
        <v>2</v>
      </c>
      <c r="B10" s="19">
        <f t="shared" ref="B10:B20" si="0">0.3*0.3</f>
        <v>0.09</v>
      </c>
      <c r="C10" s="19">
        <v>14100</v>
      </c>
      <c r="D10" s="19">
        <v>6.7500000000000004E-4</v>
      </c>
      <c r="E10">
        <v>0</v>
      </c>
      <c r="F10">
        <v>3</v>
      </c>
      <c r="G10">
        <v>0</v>
      </c>
      <c r="H10">
        <v>6</v>
      </c>
      <c r="I10">
        <v>25</v>
      </c>
      <c r="J10">
        <v>26</v>
      </c>
      <c r="K10">
        <v>27</v>
      </c>
      <c r="L10">
        <v>13</v>
      </c>
      <c r="M10">
        <v>14</v>
      </c>
      <c r="N10">
        <v>15</v>
      </c>
      <c r="P10" s="15">
        <v>3</v>
      </c>
      <c r="Q10" s="19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Y10" s="19"/>
      <c r="AA10" s="24"/>
      <c r="AB10" s="25"/>
      <c r="AC10" s="25"/>
      <c r="AD10" s="22"/>
      <c r="AE10" s="22"/>
      <c r="AF10" s="25"/>
      <c r="AG10" s="25"/>
      <c r="AH10" s="26"/>
      <c r="AI10" s="19"/>
    </row>
    <row r="11" spans="1:35" x14ac:dyDescent="0.25">
      <c r="A11">
        <v>3</v>
      </c>
      <c r="B11" s="19">
        <f t="shared" si="0"/>
        <v>0.09</v>
      </c>
      <c r="C11" s="19">
        <v>14100</v>
      </c>
      <c r="D11" s="19">
        <v>6.7500000000000004E-4</v>
      </c>
      <c r="E11">
        <v>0</v>
      </c>
      <c r="F11">
        <v>6</v>
      </c>
      <c r="G11">
        <v>0</v>
      </c>
      <c r="H11">
        <v>9</v>
      </c>
      <c r="I11">
        <v>13</v>
      </c>
      <c r="J11">
        <v>14</v>
      </c>
      <c r="K11">
        <v>15</v>
      </c>
      <c r="L11">
        <v>1</v>
      </c>
      <c r="M11">
        <v>2</v>
      </c>
      <c r="N11">
        <v>3</v>
      </c>
      <c r="P11" s="15">
        <v>4</v>
      </c>
      <c r="Q11" s="19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Y11" s="19"/>
      <c r="AA11" s="20"/>
      <c r="AB11" s="21"/>
      <c r="AC11" s="21"/>
      <c r="AD11" s="71" t="s">
        <v>36</v>
      </c>
      <c r="AE11" s="72"/>
      <c r="AF11" s="68" t="s">
        <v>37</v>
      </c>
      <c r="AG11" s="69"/>
      <c r="AH11" s="70"/>
      <c r="AI11" s="19"/>
    </row>
    <row r="12" spans="1:35" x14ac:dyDescent="0.25">
      <c r="A12">
        <v>4</v>
      </c>
      <c r="B12" s="19">
        <f t="shared" si="0"/>
        <v>0.09</v>
      </c>
      <c r="C12" s="19">
        <v>14100</v>
      </c>
      <c r="D12" s="19">
        <v>6.7500000000000004E-4</v>
      </c>
      <c r="E12">
        <v>6</v>
      </c>
      <c r="F12">
        <v>0</v>
      </c>
      <c r="G12">
        <v>6</v>
      </c>
      <c r="H12">
        <v>3</v>
      </c>
      <c r="I12">
        <v>40</v>
      </c>
      <c r="J12">
        <v>41</v>
      </c>
      <c r="K12">
        <v>42</v>
      </c>
      <c r="L12">
        <v>28</v>
      </c>
      <c r="M12">
        <v>29</v>
      </c>
      <c r="N12">
        <v>30</v>
      </c>
      <c r="P12" s="15">
        <v>5</v>
      </c>
      <c r="Q12" s="19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Y12" s="19"/>
      <c r="AA12" s="20"/>
      <c r="AB12" s="21"/>
      <c r="AC12" s="21"/>
      <c r="AD12" s="32" t="s">
        <v>38</v>
      </c>
      <c r="AE12" s="33">
        <v>-10</v>
      </c>
      <c r="AF12" s="29" t="s">
        <v>39</v>
      </c>
      <c r="AG12" s="38">
        <f>((6*AE12*AE14)/AE13^2)*(1-(AE14/AE13))/1000</f>
        <v>-2.8799999999999997E-3</v>
      </c>
      <c r="AH12" s="30" t="s">
        <v>40</v>
      </c>
      <c r="AI12" s="19"/>
    </row>
    <row r="13" spans="1:35" x14ac:dyDescent="0.25">
      <c r="A13" s="19">
        <v>5</v>
      </c>
      <c r="B13" s="19">
        <f t="shared" si="0"/>
        <v>0.09</v>
      </c>
      <c r="C13" s="19">
        <v>14100</v>
      </c>
      <c r="D13" s="19">
        <v>6.7500000000000004E-4</v>
      </c>
      <c r="E13">
        <v>6</v>
      </c>
      <c r="F13">
        <v>3</v>
      </c>
      <c r="G13">
        <v>6</v>
      </c>
      <c r="H13">
        <v>6</v>
      </c>
      <c r="I13">
        <v>28</v>
      </c>
      <c r="J13">
        <v>29</v>
      </c>
      <c r="K13">
        <v>30</v>
      </c>
      <c r="L13">
        <v>16</v>
      </c>
      <c r="M13">
        <v>17</v>
      </c>
      <c r="N13">
        <v>18</v>
      </c>
      <c r="P13" s="15">
        <v>6</v>
      </c>
      <c r="Q13" s="19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19"/>
      <c r="Y13" s="19"/>
      <c r="AA13" s="20"/>
      <c r="AB13" s="21"/>
      <c r="AC13" s="21"/>
      <c r="AD13" s="32" t="s">
        <v>41</v>
      </c>
      <c r="AE13" s="33">
        <v>5</v>
      </c>
      <c r="AF13" s="29" t="s">
        <v>42</v>
      </c>
      <c r="AG13" s="38">
        <f>-((6*AE12*AE14)/AE13^2)*(1-(AE14/AE13))/1000</f>
        <v>2.8799999999999997E-3</v>
      </c>
      <c r="AH13" s="30" t="s">
        <v>40</v>
      </c>
      <c r="AI13" s="19"/>
    </row>
    <row r="14" spans="1:35" x14ac:dyDescent="0.25">
      <c r="A14" s="19">
        <v>6</v>
      </c>
      <c r="B14" s="19">
        <f t="shared" si="0"/>
        <v>0.09</v>
      </c>
      <c r="C14" s="19">
        <v>14100</v>
      </c>
      <c r="D14" s="19">
        <v>6.7500000000000004E-4</v>
      </c>
      <c r="E14">
        <v>6</v>
      </c>
      <c r="F14">
        <v>6</v>
      </c>
      <c r="G14">
        <v>6</v>
      </c>
      <c r="H14">
        <v>9</v>
      </c>
      <c r="I14">
        <v>16</v>
      </c>
      <c r="J14">
        <v>17</v>
      </c>
      <c r="K14">
        <v>18</v>
      </c>
      <c r="L14">
        <v>4</v>
      </c>
      <c r="M14">
        <v>5</v>
      </c>
      <c r="N14">
        <v>6</v>
      </c>
      <c r="P14" s="15">
        <v>7</v>
      </c>
      <c r="Q14" s="19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19"/>
      <c r="AA14" s="20"/>
      <c r="AB14" s="21"/>
      <c r="AC14" s="21"/>
      <c r="AD14" s="32" t="s">
        <v>43</v>
      </c>
      <c r="AE14" s="33">
        <v>2</v>
      </c>
      <c r="AF14" s="29" t="s">
        <v>44</v>
      </c>
      <c r="AG14" s="38">
        <f>(AE12*(-1+(4*AE14/AE13)-(3*AE14^2/AE13^2)))/1000</f>
        <v>-1.200000000000001E-3</v>
      </c>
      <c r="AH14" s="30" t="s">
        <v>45</v>
      </c>
      <c r="AI14" s="19"/>
    </row>
    <row r="15" spans="1:35" ht="15.75" thickBot="1" x14ac:dyDescent="0.3">
      <c r="A15" s="19">
        <v>7</v>
      </c>
      <c r="B15" s="19">
        <f t="shared" si="0"/>
        <v>0.09</v>
      </c>
      <c r="C15" s="19">
        <v>14100</v>
      </c>
      <c r="D15" s="19">
        <v>6.7500000000000004E-4</v>
      </c>
      <c r="E15">
        <v>10</v>
      </c>
      <c r="F15">
        <v>0</v>
      </c>
      <c r="G15">
        <v>10</v>
      </c>
      <c r="H15">
        <v>3</v>
      </c>
      <c r="I15">
        <v>43</v>
      </c>
      <c r="J15">
        <v>44</v>
      </c>
      <c r="K15">
        <v>45</v>
      </c>
      <c r="L15">
        <v>31</v>
      </c>
      <c r="M15">
        <v>32</v>
      </c>
      <c r="N15">
        <v>33</v>
      </c>
      <c r="P15" s="15">
        <v>8</v>
      </c>
      <c r="Q15" s="19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19"/>
      <c r="AA15" s="20"/>
      <c r="AB15" s="21"/>
      <c r="AC15" s="21"/>
      <c r="AD15" s="34" t="s">
        <v>46</v>
      </c>
      <c r="AE15" s="35">
        <v>3</v>
      </c>
      <c r="AF15" s="29" t="s">
        <v>47</v>
      </c>
      <c r="AG15" s="38">
        <f>((AE12*AE14/AE13)*(2-(3*AE14/AE13)))/1000</f>
        <v>-3.2000000000000002E-3</v>
      </c>
      <c r="AH15" s="30" t="s">
        <v>45</v>
      </c>
      <c r="AI15" s="19"/>
    </row>
    <row r="16" spans="1:35" ht="15.75" thickBot="1" x14ac:dyDescent="0.3">
      <c r="A16" s="19">
        <v>8</v>
      </c>
      <c r="B16" s="19">
        <f t="shared" si="0"/>
        <v>0.09</v>
      </c>
      <c r="C16" s="19">
        <v>14100</v>
      </c>
      <c r="D16" s="19">
        <v>6.7500000000000004E-4</v>
      </c>
      <c r="E16" s="19">
        <v>10</v>
      </c>
      <c r="F16">
        <v>3</v>
      </c>
      <c r="G16" s="19">
        <v>10</v>
      </c>
      <c r="H16">
        <v>6</v>
      </c>
      <c r="I16">
        <v>31</v>
      </c>
      <c r="J16">
        <v>32</v>
      </c>
      <c r="K16">
        <v>33</v>
      </c>
      <c r="L16">
        <v>19</v>
      </c>
      <c r="M16">
        <v>20</v>
      </c>
      <c r="N16">
        <v>21</v>
      </c>
      <c r="P16" s="15">
        <v>9</v>
      </c>
      <c r="Q16" s="19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19"/>
      <c r="AA16" s="24"/>
      <c r="AB16" s="25"/>
      <c r="AC16" s="25"/>
      <c r="AD16" s="31"/>
      <c r="AE16" s="31"/>
      <c r="AF16" s="36"/>
      <c r="AG16" s="36"/>
      <c r="AH16" s="37"/>
      <c r="AI16" s="19"/>
    </row>
    <row r="17" spans="1:35" x14ac:dyDescent="0.25">
      <c r="A17" s="19">
        <v>9</v>
      </c>
      <c r="B17" s="19">
        <f t="shared" si="0"/>
        <v>0.09</v>
      </c>
      <c r="C17" s="19">
        <v>14100</v>
      </c>
      <c r="D17" s="19">
        <v>6.7500000000000004E-4</v>
      </c>
      <c r="E17" s="19">
        <v>10</v>
      </c>
      <c r="F17">
        <v>6</v>
      </c>
      <c r="G17" s="19">
        <v>10</v>
      </c>
      <c r="H17">
        <v>9</v>
      </c>
      <c r="I17">
        <v>19</v>
      </c>
      <c r="J17">
        <v>20</v>
      </c>
      <c r="K17">
        <v>21</v>
      </c>
      <c r="L17">
        <v>7</v>
      </c>
      <c r="M17">
        <v>8</v>
      </c>
      <c r="N17">
        <v>9</v>
      </c>
      <c r="P17" s="15">
        <v>10</v>
      </c>
      <c r="Q17" s="19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19"/>
      <c r="AA17" s="20"/>
      <c r="AB17" s="21"/>
      <c r="AC17" s="21"/>
      <c r="AD17" s="71" t="s">
        <v>36</v>
      </c>
      <c r="AE17" s="72"/>
      <c r="AF17" s="68" t="s">
        <v>37</v>
      </c>
      <c r="AG17" s="69"/>
      <c r="AH17" s="70"/>
      <c r="AI17" s="19"/>
    </row>
    <row r="18" spans="1:35" x14ac:dyDescent="0.25">
      <c r="A18" s="19">
        <v>10</v>
      </c>
      <c r="B18" s="19">
        <f t="shared" si="0"/>
        <v>0.09</v>
      </c>
      <c r="C18" s="19">
        <v>14100</v>
      </c>
      <c r="D18" s="19">
        <v>6.7500000000000004E-4</v>
      </c>
      <c r="E18">
        <v>16</v>
      </c>
      <c r="F18">
        <v>0</v>
      </c>
      <c r="G18">
        <v>16</v>
      </c>
      <c r="H18">
        <v>3</v>
      </c>
      <c r="I18">
        <v>46</v>
      </c>
      <c r="J18">
        <v>47</v>
      </c>
      <c r="K18">
        <v>48</v>
      </c>
      <c r="L18">
        <v>34</v>
      </c>
      <c r="M18">
        <v>35</v>
      </c>
      <c r="N18">
        <v>36</v>
      </c>
      <c r="P18" s="15">
        <v>11</v>
      </c>
      <c r="Q18" s="19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19"/>
      <c r="AA18" s="20"/>
      <c r="AB18" s="21"/>
      <c r="AC18" s="21"/>
      <c r="AD18" s="32" t="s">
        <v>48</v>
      </c>
      <c r="AE18" s="33">
        <v>1</v>
      </c>
      <c r="AF18" s="29" t="s">
        <v>39</v>
      </c>
      <c r="AG18" s="40">
        <f>(((AE18*AE21^2)/(AE19^3))*((3*AE20)+AE21))/1000</f>
        <v>5.0000000000000001E-4</v>
      </c>
      <c r="AH18" s="30" t="s">
        <v>40</v>
      </c>
      <c r="AI18" s="28"/>
    </row>
    <row r="19" spans="1:35" x14ac:dyDescent="0.25">
      <c r="A19" s="19">
        <v>11</v>
      </c>
      <c r="B19" s="19">
        <f t="shared" si="0"/>
        <v>0.09</v>
      </c>
      <c r="C19" s="19">
        <v>14100</v>
      </c>
      <c r="D19" s="19">
        <v>6.7500000000000004E-4</v>
      </c>
      <c r="E19" s="19">
        <v>16</v>
      </c>
      <c r="F19">
        <v>3</v>
      </c>
      <c r="G19" s="19">
        <v>16</v>
      </c>
      <c r="H19">
        <v>6</v>
      </c>
      <c r="I19">
        <v>34</v>
      </c>
      <c r="J19">
        <v>35</v>
      </c>
      <c r="K19">
        <v>36</v>
      </c>
      <c r="L19">
        <v>22</v>
      </c>
      <c r="M19">
        <v>23</v>
      </c>
      <c r="N19">
        <v>24</v>
      </c>
      <c r="P19" s="15">
        <v>12</v>
      </c>
      <c r="Q19" s="19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19"/>
      <c r="AA19" s="20"/>
      <c r="AB19" s="21"/>
      <c r="AC19" s="21"/>
      <c r="AD19" s="32" t="s">
        <v>41</v>
      </c>
      <c r="AE19" s="33">
        <v>3</v>
      </c>
      <c r="AF19" s="29" t="s">
        <v>42</v>
      </c>
      <c r="AG19" s="40">
        <f>(((AE18*AE20^2)/(AE19^3))*(AE20+(3*AE21)))/1000</f>
        <v>5.0000000000000001E-4</v>
      </c>
      <c r="AH19" s="30" t="s">
        <v>40</v>
      </c>
      <c r="AI19" s="28"/>
    </row>
    <row r="20" spans="1:35" x14ac:dyDescent="0.25">
      <c r="A20" s="19">
        <v>12</v>
      </c>
      <c r="B20" s="19">
        <f t="shared" si="0"/>
        <v>0.09</v>
      </c>
      <c r="C20" s="19">
        <v>14100</v>
      </c>
      <c r="D20" s="19">
        <v>6.7500000000000004E-4</v>
      </c>
      <c r="E20" s="19">
        <v>16</v>
      </c>
      <c r="F20">
        <v>6</v>
      </c>
      <c r="G20" s="19">
        <v>16</v>
      </c>
      <c r="H20">
        <v>9</v>
      </c>
      <c r="I20">
        <v>22</v>
      </c>
      <c r="J20">
        <v>23</v>
      </c>
      <c r="K20">
        <v>24</v>
      </c>
      <c r="L20">
        <v>10</v>
      </c>
      <c r="M20">
        <v>11</v>
      </c>
      <c r="N20">
        <v>12</v>
      </c>
      <c r="P20" s="15">
        <v>13</v>
      </c>
      <c r="Q20" s="73">
        <f>60/1000</f>
        <v>0.06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19"/>
      <c r="AA20" s="20"/>
      <c r="AB20" s="21"/>
      <c r="AC20" s="21"/>
      <c r="AD20" s="32" t="s">
        <v>43</v>
      </c>
      <c r="AE20" s="33">
        <v>1.5</v>
      </c>
      <c r="AF20" s="29" t="s">
        <v>44</v>
      </c>
      <c r="AG20" s="40">
        <f>((AE18*AE20*(AE21^2))/(AE19^2))/1000</f>
        <v>3.7500000000000001E-4</v>
      </c>
      <c r="AH20" s="30" t="s">
        <v>45</v>
      </c>
      <c r="AI20" s="28"/>
    </row>
    <row r="21" spans="1:35" ht="15.75" thickBot="1" x14ac:dyDescent="0.3">
      <c r="A21" s="19">
        <v>13</v>
      </c>
      <c r="B21" s="19">
        <f>0.25*0.5</f>
        <v>0.125</v>
      </c>
      <c r="C21" s="19">
        <v>14100</v>
      </c>
      <c r="D21">
        <v>2.604E-3</v>
      </c>
      <c r="E21">
        <v>0</v>
      </c>
      <c r="F21">
        <v>3</v>
      </c>
      <c r="G21">
        <v>6</v>
      </c>
      <c r="H21">
        <v>3</v>
      </c>
      <c r="I21">
        <v>25</v>
      </c>
      <c r="J21">
        <v>26</v>
      </c>
      <c r="K21">
        <v>27</v>
      </c>
      <c r="L21">
        <v>28</v>
      </c>
      <c r="M21">
        <v>29</v>
      </c>
      <c r="N21">
        <v>30</v>
      </c>
      <c r="P21" s="15">
        <v>14</v>
      </c>
      <c r="Q21" s="19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19"/>
      <c r="AA21" s="20"/>
      <c r="AB21" s="21"/>
      <c r="AC21" s="21"/>
      <c r="AD21" s="34" t="s">
        <v>46</v>
      </c>
      <c r="AE21" s="35">
        <v>1.5</v>
      </c>
      <c r="AF21" s="29" t="s">
        <v>47</v>
      </c>
      <c r="AG21" s="40">
        <f>(-(AE18*AE21*(AE20^2))/(AE19^2))/1000</f>
        <v>-3.7500000000000001E-4</v>
      </c>
      <c r="AH21" s="30" t="s">
        <v>45</v>
      </c>
      <c r="AI21" s="28"/>
    </row>
    <row r="22" spans="1:35" ht="15.75" thickBot="1" x14ac:dyDescent="0.3">
      <c r="A22" s="19">
        <v>14</v>
      </c>
      <c r="B22" s="19">
        <f t="shared" ref="B22:B29" si="1">0.25*0.5</f>
        <v>0.125</v>
      </c>
      <c r="C22" s="19">
        <v>14100</v>
      </c>
      <c r="D22" s="19">
        <v>2.604E-3</v>
      </c>
      <c r="E22">
        <v>6</v>
      </c>
      <c r="F22" s="19">
        <v>3</v>
      </c>
      <c r="G22">
        <v>10</v>
      </c>
      <c r="H22" s="19">
        <v>3</v>
      </c>
      <c r="I22">
        <v>28</v>
      </c>
      <c r="J22">
        <v>29</v>
      </c>
      <c r="K22">
        <v>30</v>
      </c>
      <c r="L22">
        <v>31</v>
      </c>
      <c r="M22">
        <v>32</v>
      </c>
      <c r="N22">
        <v>33</v>
      </c>
      <c r="P22" s="15">
        <v>15</v>
      </c>
      <c r="Q22" s="19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19"/>
      <c r="AA22" s="24"/>
      <c r="AB22" s="25"/>
      <c r="AC22" s="25"/>
      <c r="AD22" s="36"/>
      <c r="AE22" s="36"/>
      <c r="AF22" s="36"/>
      <c r="AG22" s="36"/>
      <c r="AH22" s="37"/>
    </row>
    <row r="23" spans="1:35" x14ac:dyDescent="0.25">
      <c r="A23" s="19">
        <v>15</v>
      </c>
      <c r="B23" s="19">
        <f t="shared" si="1"/>
        <v>0.125</v>
      </c>
      <c r="C23" s="19">
        <v>14100</v>
      </c>
      <c r="D23" s="19">
        <v>2.604E-3</v>
      </c>
      <c r="E23">
        <v>10</v>
      </c>
      <c r="F23" s="19">
        <v>3</v>
      </c>
      <c r="G23">
        <v>16</v>
      </c>
      <c r="H23" s="19">
        <v>3</v>
      </c>
      <c r="I23">
        <v>31</v>
      </c>
      <c r="J23">
        <v>32</v>
      </c>
      <c r="K23">
        <v>33</v>
      </c>
      <c r="L23">
        <v>34</v>
      </c>
      <c r="M23">
        <v>35</v>
      </c>
      <c r="N23">
        <v>36</v>
      </c>
      <c r="P23" s="15">
        <v>16</v>
      </c>
      <c r="Q23" s="19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19"/>
      <c r="AA23" s="20"/>
      <c r="AB23" s="21"/>
      <c r="AC23" s="21"/>
      <c r="AD23" s="71" t="s">
        <v>36</v>
      </c>
      <c r="AE23" s="72"/>
      <c r="AF23" s="68" t="s">
        <v>37</v>
      </c>
      <c r="AG23" s="69"/>
      <c r="AH23" s="70"/>
    </row>
    <row r="24" spans="1:35" x14ac:dyDescent="0.25">
      <c r="A24" s="19">
        <v>16</v>
      </c>
      <c r="B24" s="19">
        <f t="shared" si="1"/>
        <v>0.125</v>
      </c>
      <c r="C24" s="19">
        <v>14100</v>
      </c>
      <c r="D24" s="19">
        <v>2.604E-3</v>
      </c>
      <c r="E24">
        <v>0</v>
      </c>
      <c r="F24">
        <v>6</v>
      </c>
      <c r="G24">
        <v>6</v>
      </c>
      <c r="H24">
        <v>6</v>
      </c>
      <c r="I24">
        <v>13</v>
      </c>
      <c r="J24">
        <v>14</v>
      </c>
      <c r="K24">
        <v>15</v>
      </c>
      <c r="L24">
        <v>16</v>
      </c>
      <c r="M24">
        <v>17</v>
      </c>
      <c r="N24">
        <v>18</v>
      </c>
      <c r="P24" s="15">
        <v>17</v>
      </c>
      <c r="Q24" s="19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19"/>
      <c r="AA24" s="20"/>
      <c r="AB24" s="21"/>
      <c r="AC24" s="21"/>
      <c r="AD24" s="32" t="s">
        <v>49</v>
      </c>
      <c r="AE24" s="33">
        <v>1</v>
      </c>
      <c r="AF24" s="29" t="s">
        <v>39</v>
      </c>
      <c r="AG24" s="38">
        <f>AE24*AE25/2/1000</f>
        <v>3.0000000000000001E-3</v>
      </c>
      <c r="AH24" s="30" t="s">
        <v>40</v>
      </c>
    </row>
    <row r="25" spans="1:35" x14ac:dyDescent="0.25">
      <c r="A25" s="19">
        <v>17</v>
      </c>
      <c r="B25" s="19">
        <f t="shared" si="1"/>
        <v>0.125</v>
      </c>
      <c r="C25" s="19">
        <v>14100</v>
      </c>
      <c r="D25" s="19">
        <v>2.604E-3</v>
      </c>
      <c r="E25" s="19">
        <v>6</v>
      </c>
      <c r="F25">
        <v>6</v>
      </c>
      <c r="G25" s="19">
        <v>6</v>
      </c>
      <c r="H25">
        <v>10</v>
      </c>
      <c r="I25">
        <v>16</v>
      </c>
      <c r="J25">
        <v>17</v>
      </c>
      <c r="K25">
        <v>18</v>
      </c>
      <c r="L25">
        <v>19</v>
      </c>
      <c r="M25">
        <v>20</v>
      </c>
      <c r="N25">
        <v>21</v>
      </c>
      <c r="P25" s="15">
        <v>18</v>
      </c>
      <c r="Q25" s="19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19"/>
      <c r="AA25" s="20"/>
      <c r="AB25" s="21"/>
      <c r="AC25" s="21"/>
      <c r="AD25" s="32" t="s">
        <v>41</v>
      </c>
      <c r="AE25" s="33">
        <v>6</v>
      </c>
      <c r="AF25" s="29" t="s">
        <v>42</v>
      </c>
      <c r="AG25" s="38">
        <f>AE24*AE25/2/1000</f>
        <v>3.0000000000000001E-3</v>
      </c>
      <c r="AH25" s="30" t="s">
        <v>40</v>
      </c>
    </row>
    <row r="26" spans="1:35" x14ac:dyDescent="0.25">
      <c r="A26" s="19">
        <v>18</v>
      </c>
      <c r="B26" s="19">
        <f t="shared" si="1"/>
        <v>0.125</v>
      </c>
      <c r="C26" s="19">
        <v>14100</v>
      </c>
      <c r="D26" s="19">
        <v>2.604E-3</v>
      </c>
      <c r="E26" s="19">
        <v>6</v>
      </c>
      <c r="F26">
        <v>10</v>
      </c>
      <c r="G26" s="19">
        <v>6</v>
      </c>
      <c r="H26">
        <v>16</v>
      </c>
      <c r="I26">
        <v>19</v>
      </c>
      <c r="J26">
        <v>20</v>
      </c>
      <c r="K26">
        <v>21</v>
      </c>
      <c r="L26">
        <v>22</v>
      </c>
      <c r="M26">
        <v>23</v>
      </c>
      <c r="N26">
        <v>24</v>
      </c>
      <c r="P26" s="15">
        <v>19</v>
      </c>
      <c r="Q26" s="19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19"/>
      <c r="AA26" s="20"/>
      <c r="AB26" s="21"/>
      <c r="AC26" s="21"/>
      <c r="AD26" s="32"/>
      <c r="AE26" s="33"/>
      <c r="AF26" s="29" t="s">
        <v>44</v>
      </c>
      <c r="AG26" s="38">
        <f>AE24*AE25^2/12/1000</f>
        <v>3.0000000000000001E-3</v>
      </c>
      <c r="AH26" s="30" t="s">
        <v>45</v>
      </c>
    </row>
    <row r="27" spans="1:35" ht="15.75" thickBot="1" x14ac:dyDescent="0.3">
      <c r="A27" s="19">
        <v>19</v>
      </c>
      <c r="B27" s="19">
        <f t="shared" si="1"/>
        <v>0.125</v>
      </c>
      <c r="C27" s="19">
        <v>14100</v>
      </c>
      <c r="D27" s="19">
        <v>2.604E-3</v>
      </c>
      <c r="E27">
        <v>0</v>
      </c>
      <c r="F27">
        <v>9</v>
      </c>
      <c r="G27">
        <v>6</v>
      </c>
      <c r="H27">
        <v>9</v>
      </c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  <c r="P27" s="15">
        <v>20</v>
      </c>
      <c r="Q27" s="19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19"/>
      <c r="AA27" s="20"/>
      <c r="AB27" s="21"/>
      <c r="AC27" s="21"/>
      <c r="AD27" s="34"/>
      <c r="AE27" s="35"/>
      <c r="AF27" s="29" t="s">
        <v>47</v>
      </c>
      <c r="AG27" s="38">
        <f>-AE24*AE25^2/12/1000</f>
        <v>-3.0000000000000001E-3</v>
      </c>
      <c r="AH27" s="30" t="s">
        <v>45</v>
      </c>
    </row>
    <row r="28" spans="1:35" ht="15.75" thickBot="1" x14ac:dyDescent="0.3">
      <c r="A28" s="19">
        <v>20</v>
      </c>
      <c r="B28" s="19">
        <f t="shared" si="1"/>
        <v>0.125</v>
      </c>
      <c r="C28" s="19">
        <v>14100</v>
      </c>
      <c r="D28" s="19">
        <v>2.604E-3</v>
      </c>
      <c r="E28">
        <v>6</v>
      </c>
      <c r="F28">
        <v>9</v>
      </c>
      <c r="G28">
        <v>10</v>
      </c>
      <c r="H28">
        <v>9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P28" s="15">
        <v>21</v>
      </c>
      <c r="Q28" s="19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19"/>
      <c r="AA28" s="24"/>
      <c r="AB28" s="25"/>
      <c r="AC28" s="25"/>
      <c r="AD28" s="36"/>
      <c r="AE28" s="36"/>
      <c r="AF28" s="36"/>
      <c r="AG28" s="36"/>
      <c r="AH28" s="37"/>
    </row>
    <row r="29" spans="1:35" x14ac:dyDescent="0.25">
      <c r="A29" s="19">
        <v>21</v>
      </c>
      <c r="B29" s="19">
        <f t="shared" si="1"/>
        <v>0.125</v>
      </c>
      <c r="C29" s="19">
        <v>14100</v>
      </c>
      <c r="D29" s="19">
        <v>2.604E-3</v>
      </c>
      <c r="E29">
        <v>10</v>
      </c>
      <c r="F29">
        <v>9</v>
      </c>
      <c r="G29">
        <v>16</v>
      </c>
      <c r="H29">
        <v>9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P29" s="15">
        <v>22</v>
      </c>
      <c r="Q29" s="19">
        <v>0</v>
      </c>
      <c r="X29" s="19"/>
      <c r="AA29" s="20"/>
      <c r="AB29" s="21"/>
      <c r="AC29" s="21"/>
      <c r="AD29" s="71" t="s">
        <v>36</v>
      </c>
      <c r="AE29" s="72"/>
      <c r="AF29" s="68" t="s">
        <v>37</v>
      </c>
      <c r="AG29" s="69"/>
      <c r="AH29" s="70"/>
    </row>
    <row r="30" spans="1:35" x14ac:dyDescent="0.25">
      <c r="C30" s="19"/>
      <c r="D30" s="19"/>
      <c r="P30" s="15">
        <v>23</v>
      </c>
      <c r="Q30" s="19">
        <v>0</v>
      </c>
      <c r="AA30" s="20"/>
      <c r="AB30" s="21"/>
      <c r="AC30" s="21"/>
      <c r="AD30" s="32" t="s">
        <v>49</v>
      </c>
      <c r="AE30" s="33">
        <v>1</v>
      </c>
      <c r="AF30" s="29" t="s">
        <v>39</v>
      </c>
      <c r="AG30" s="38">
        <f>3*AE30*AE31/20/1000</f>
        <v>8.9999999999999998E-4</v>
      </c>
      <c r="AH30" s="30" t="s">
        <v>40</v>
      </c>
    </row>
    <row r="31" spans="1:35" x14ac:dyDescent="0.25">
      <c r="P31" s="15">
        <v>24</v>
      </c>
      <c r="Q31" s="19">
        <v>0</v>
      </c>
      <c r="AA31" s="20"/>
      <c r="AB31" s="21"/>
      <c r="AC31" s="21"/>
      <c r="AD31" s="32" t="s">
        <v>41</v>
      </c>
      <c r="AE31" s="33">
        <v>6</v>
      </c>
      <c r="AF31" s="29" t="s">
        <v>42</v>
      </c>
      <c r="AG31" s="38">
        <f>7*AE30*AE31/20/1000</f>
        <v>2.1000000000000003E-3</v>
      </c>
      <c r="AH31" s="30" t="s">
        <v>40</v>
      </c>
    </row>
    <row r="32" spans="1:35" x14ac:dyDescent="0.25">
      <c r="P32" s="15">
        <v>25</v>
      </c>
      <c r="Q32" s="73">
        <f>30/1000</f>
        <v>0.03</v>
      </c>
      <c r="AA32" s="20"/>
      <c r="AB32" s="21"/>
      <c r="AC32" s="21"/>
      <c r="AD32" s="32"/>
      <c r="AE32" s="33"/>
      <c r="AF32" s="29" t="s">
        <v>44</v>
      </c>
      <c r="AG32" s="38">
        <f>AE30*AE31^2/30/1000</f>
        <v>1.1999999999999999E-3</v>
      </c>
      <c r="AH32" s="30" t="s">
        <v>45</v>
      </c>
    </row>
    <row r="33" spans="1:34" ht="15.75" thickBot="1" x14ac:dyDescent="0.3">
      <c r="P33" s="15">
        <v>26</v>
      </c>
      <c r="Q33" s="19">
        <v>0</v>
      </c>
      <c r="AA33" s="20"/>
      <c r="AB33" s="21"/>
      <c r="AC33" s="21"/>
      <c r="AD33" s="34"/>
      <c r="AE33" s="35"/>
      <c r="AF33" s="29" t="s">
        <v>47</v>
      </c>
      <c r="AG33" s="38">
        <f>-AE30*AE31^2/20/1000</f>
        <v>-1.8E-3</v>
      </c>
      <c r="AH33" s="30" t="s">
        <v>45</v>
      </c>
    </row>
    <row r="34" spans="1:34" ht="15.75" thickBot="1" x14ac:dyDescent="0.3">
      <c r="P34" s="15">
        <v>27</v>
      </c>
      <c r="Q34" s="19">
        <v>0</v>
      </c>
      <c r="AA34" s="24"/>
      <c r="AB34" s="25"/>
      <c r="AC34" s="25"/>
      <c r="AD34" s="36"/>
      <c r="AE34" s="36"/>
      <c r="AF34" s="36"/>
      <c r="AG34" s="36"/>
      <c r="AH34" s="37"/>
    </row>
    <row r="35" spans="1:34" x14ac:dyDescent="0.25">
      <c r="P35" s="15">
        <v>28</v>
      </c>
      <c r="Q35" s="19">
        <v>0</v>
      </c>
      <c r="AA35" s="20"/>
      <c r="AB35" s="21"/>
      <c r="AC35" s="21"/>
      <c r="AD35" s="71" t="s">
        <v>36</v>
      </c>
      <c r="AE35" s="72"/>
      <c r="AF35" s="68" t="s">
        <v>37</v>
      </c>
      <c r="AG35" s="69"/>
      <c r="AH35" s="70"/>
    </row>
    <row r="36" spans="1:34" x14ac:dyDescent="0.25">
      <c r="A36" s="48" t="s">
        <v>58</v>
      </c>
      <c r="B36" s="48"/>
      <c r="C36" s="48"/>
      <c r="D36" s="48"/>
      <c r="E36" s="48"/>
      <c r="F36" s="48"/>
      <c r="G36" s="48"/>
      <c r="H36" s="48"/>
      <c r="K36" s="73"/>
      <c r="L36" s="73"/>
      <c r="M36" s="73"/>
      <c r="N36" s="73"/>
      <c r="O36" s="73"/>
      <c r="P36" s="15">
        <v>29</v>
      </c>
      <c r="Q36" s="19">
        <v>0</v>
      </c>
      <c r="W36" s="19"/>
      <c r="AA36" s="20"/>
      <c r="AB36" s="21"/>
      <c r="AC36" s="21"/>
      <c r="AD36" s="32" t="s">
        <v>49</v>
      </c>
      <c r="AE36" s="33">
        <v>20</v>
      </c>
      <c r="AF36" s="29" t="s">
        <v>39</v>
      </c>
      <c r="AG36" s="38">
        <f>7*AE36*AE37/20/1000</f>
        <v>2.1000000000000001E-2</v>
      </c>
      <c r="AH36" s="30" t="s">
        <v>40</v>
      </c>
    </row>
    <row r="37" spans="1:34" x14ac:dyDescent="0.25">
      <c r="A37" t="s">
        <v>53</v>
      </c>
      <c r="B37" s="42">
        <f>2.17/1000</f>
        <v>2.1700000000000001E-3</v>
      </c>
      <c r="C37" s="42">
        <f>56.02/1000</f>
        <v>5.602E-2</v>
      </c>
      <c r="D37" s="46">
        <v>0</v>
      </c>
      <c r="E37" s="42">
        <f>-2.17/1000</f>
        <v>-2.1700000000000001E-3</v>
      </c>
      <c r="F37" s="42">
        <f>79.98/1000</f>
        <v>7.9980000000000009E-2</v>
      </c>
      <c r="G37" s="46">
        <f>(-47.91/1000)/1000</f>
        <v>-4.7909999999999994E-5</v>
      </c>
      <c r="H37" s="42"/>
      <c r="I37" s="42"/>
      <c r="P37" s="15">
        <v>30</v>
      </c>
      <c r="Q37" s="19">
        <v>0</v>
      </c>
      <c r="W37" s="19"/>
      <c r="AA37" s="20"/>
      <c r="AB37" s="21"/>
      <c r="AC37" s="21"/>
      <c r="AD37" s="32" t="s">
        <v>41</v>
      </c>
      <c r="AE37" s="33">
        <v>3</v>
      </c>
      <c r="AF37" s="29" t="s">
        <v>42</v>
      </c>
      <c r="AG37" s="38">
        <f>3*AE36*AE37/20/1000</f>
        <v>8.9999999999999993E-3</v>
      </c>
      <c r="AH37" s="30" t="s">
        <v>40</v>
      </c>
    </row>
    <row r="38" spans="1:34" x14ac:dyDescent="0.25">
      <c r="A38" t="s">
        <v>54</v>
      </c>
      <c r="B38">
        <v>-1.494E-2</v>
      </c>
      <c r="C38">
        <v>7.2999999999999996E-4</v>
      </c>
      <c r="D38" s="47">
        <f>0.01366/1000</f>
        <v>1.366E-5</v>
      </c>
      <c r="E38">
        <v>1.494E-2</v>
      </c>
      <c r="F38">
        <v>-7.2999999999999996E-4</v>
      </c>
      <c r="G38" s="47">
        <f>-0.01072/1000</f>
        <v>-1.0720000000000001E-5</v>
      </c>
      <c r="H38" s="42"/>
      <c r="I38" s="42"/>
      <c r="J38" s="42"/>
      <c r="P38" s="15">
        <v>31</v>
      </c>
      <c r="Q38" s="19">
        <v>0</v>
      </c>
      <c r="W38" s="19"/>
      <c r="AA38" s="20"/>
      <c r="AB38" s="21"/>
      <c r="AC38" s="21"/>
      <c r="AD38" s="32"/>
      <c r="AE38" s="33"/>
      <c r="AF38" s="29" t="s">
        <v>44</v>
      </c>
      <c r="AG38" s="38">
        <f>AE36*AE37^2/20/1000</f>
        <v>8.9999999999999993E-3</v>
      </c>
      <c r="AH38" s="30" t="s">
        <v>45</v>
      </c>
    </row>
    <row r="39" spans="1:34" ht="15.75" thickBot="1" x14ac:dyDescent="0.3">
      <c r="A39" t="s">
        <v>55</v>
      </c>
      <c r="B39">
        <v>5.0000000000000001E-3</v>
      </c>
      <c r="C39">
        <v>4.9200000000000001E-2</v>
      </c>
      <c r="D39" s="47">
        <f>0.0408/1000</f>
        <v>4.0800000000000002E-5</v>
      </c>
      <c r="E39">
        <v>0</v>
      </c>
      <c r="F39">
        <v>2.8799999999999999E-2</v>
      </c>
      <c r="G39" s="47">
        <v>0</v>
      </c>
      <c r="H39" s="42"/>
      <c r="I39" s="42"/>
      <c r="J39" s="42"/>
      <c r="P39" s="15">
        <v>32</v>
      </c>
      <c r="Q39" s="19">
        <v>0</v>
      </c>
      <c r="AA39" s="20"/>
      <c r="AB39" s="21"/>
      <c r="AC39" s="21"/>
      <c r="AD39" s="34"/>
      <c r="AE39" s="35"/>
      <c r="AF39" s="29" t="s">
        <v>47</v>
      </c>
      <c r="AG39" s="38">
        <f>-AE36*AE37^2/30/1000</f>
        <v>-6.0000000000000001E-3</v>
      </c>
      <c r="AH39" s="30" t="s">
        <v>45</v>
      </c>
    </row>
    <row r="40" spans="1:34" ht="15.75" thickBot="1" x14ac:dyDescent="0.3">
      <c r="A40" t="s">
        <v>56</v>
      </c>
      <c r="B40">
        <v>0</v>
      </c>
      <c r="C40">
        <v>0</v>
      </c>
      <c r="D40" s="47">
        <v>0</v>
      </c>
      <c r="E40">
        <v>0</v>
      </c>
      <c r="F40">
        <v>0</v>
      </c>
      <c r="G40" s="47">
        <v>0</v>
      </c>
      <c r="H40" s="42"/>
      <c r="I40" s="42"/>
      <c r="J40" s="42"/>
      <c r="P40" s="15">
        <v>33</v>
      </c>
      <c r="Q40" s="19">
        <v>0</v>
      </c>
      <c r="AA40" s="27"/>
      <c r="AB40" s="23"/>
      <c r="AC40" s="23"/>
      <c r="AD40" s="31"/>
      <c r="AE40" s="31"/>
      <c r="AF40" s="31"/>
      <c r="AG40" s="31"/>
      <c r="AH40" s="39"/>
    </row>
    <row r="41" spans="1:34" x14ac:dyDescent="0.25">
      <c r="A41" t="s">
        <v>57</v>
      </c>
      <c r="B41">
        <v>0</v>
      </c>
      <c r="C41">
        <v>0</v>
      </c>
      <c r="D41" s="47">
        <v>0</v>
      </c>
      <c r="E41">
        <v>0</v>
      </c>
      <c r="F41">
        <v>0</v>
      </c>
      <c r="G41" s="47">
        <v>0</v>
      </c>
      <c r="H41" s="42"/>
      <c r="I41" s="42"/>
      <c r="J41" s="42"/>
      <c r="P41" s="15">
        <v>34</v>
      </c>
      <c r="Q41" s="19">
        <v>0</v>
      </c>
    </row>
    <row r="42" spans="1:34" x14ac:dyDescent="0.25">
      <c r="B42" s="42"/>
      <c r="C42" s="42"/>
      <c r="D42" s="42"/>
      <c r="E42" s="42"/>
      <c r="F42" s="42"/>
      <c r="G42" s="42"/>
      <c r="H42" s="42"/>
      <c r="I42" s="42"/>
      <c r="L42" s="42"/>
      <c r="M42" s="42"/>
      <c r="N42" s="42"/>
      <c r="O42" s="42"/>
      <c r="P42" s="15">
        <v>35</v>
      </c>
      <c r="Q42" s="19">
        <v>0</v>
      </c>
    </row>
    <row r="43" spans="1:34" x14ac:dyDescent="0.25">
      <c r="B43" s="42"/>
      <c r="C43" s="42"/>
      <c r="D43" s="42"/>
      <c r="E43" s="42"/>
      <c r="F43" s="42"/>
      <c r="G43" s="42"/>
      <c r="H43" s="42"/>
      <c r="I43" s="42"/>
      <c r="L43" s="42"/>
      <c r="M43" s="42"/>
      <c r="N43" s="42"/>
      <c r="O43" s="42"/>
      <c r="P43" s="15">
        <v>36</v>
      </c>
      <c r="Q43" s="19">
        <v>0</v>
      </c>
    </row>
    <row r="44" spans="1:34" x14ac:dyDescent="0.25">
      <c r="B44" s="42"/>
      <c r="C44" s="42"/>
      <c r="D44" s="42"/>
      <c r="E44" s="42"/>
      <c r="F44" s="42"/>
      <c r="G44" s="42"/>
      <c r="H44" s="42"/>
      <c r="I44" s="42"/>
      <c r="L44" s="42"/>
      <c r="M44" s="42"/>
      <c r="N44" s="42"/>
      <c r="O44" s="42"/>
      <c r="P44" s="15">
        <v>37</v>
      </c>
      <c r="X44">
        <v>0</v>
      </c>
    </row>
    <row r="45" spans="1:34" x14ac:dyDescent="0.25">
      <c r="B45" s="42"/>
      <c r="C45" s="42"/>
      <c r="D45" s="42"/>
      <c r="E45" s="42"/>
      <c r="F45" s="42"/>
      <c r="G45" s="42"/>
      <c r="H45" s="42"/>
      <c r="I45" s="42"/>
      <c r="L45" s="42"/>
      <c r="M45" s="42"/>
      <c r="N45" s="42"/>
      <c r="O45" s="42"/>
      <c r="P45" s="15">
        <v>38</v>
      </c>
      <c r="X45" s="19">
        <v>0</v>
      </c>
    </row>
    <row r="46" spans="1:34" x14ac:dyDescent="0.25">
      <c r="B46" s="42"/>
      <c r="C46" s="42"/>
      <c r="D46" s="42"/>
      <c r="E46" s="42"/>
      <c r="F46" s="42"/>
      <c r="G46" s="42"/>
      <c r="H46" s="42"/>
      <c r="I46" s="42"/>
      <c r="K46" s="42"/>
      <c r="L46" s="42"/>
      <c r="M46" s="42"/>
      <c r="N46" s="42"/>
      <c r="O46" s="42"/>
      <c r="P46" s="15">
        <v>39</v>
      </c>
      <c r="X46" s="19">
        <v>0</v>
      </c>
    </row>
    <row r="47" spans="1:34" x14ac:dyDescent="0.25">
      <c r="B47" s="42"/>
      <c r="C47" s="42"/>
      <c r="D47" s="42"/>
      <c r="E47" s="42"/>
      <c r="F47" s="42"/>
      <c r="G47" s="42"/>
      <c r="H47" s="42"/>
      <c r="I47" s="42"/>
      <c r="K47" s="42"/>
      <c r="L47" s="42"/>
      <c r="M47" s="42"/>
      <c r="N47" s="42"/>
      <c r="O47" s="42"/>
      <c r="P47" s="15">
        <v>40</v>
      </c>
      <c r="X47" s="19">
        <v>0</v>
      </c>
    </row>
    <row r="48" spans="1:34" x14ac:dyDescent="0.25">
      <c r="B48" s="42"/>
      <c r="C48" s="42"/>
      <c r="D48" s="42"/>
      <c r="E48" s="42"/>
      <c r="F48" s="42"/>
      <c r="G48" s="42"/>
      <c r="H48" s="42"/>
      <c r="I48" s="42"/>
      <c r="P48" s="15">
        <v>41</v>
      </c>
      <c r="X48" s="19">
        <v>0</v>
      </c>
    </row>
    <row r="49" spans="2:24" x14ac:dyDescent="0.25">
      <c r="B49" s="42"/>
      <c r="C49" s="42"/>
      <c r="D49" s="42"/>
      <c r="E49" s="42"/>
      <c r="F49" s="42"/>
      <c r="G49" s="42"/>
      <c r="H49" s="42"/>
      <c r="I49" s="42"/>
      <c r="P49" s="15">
        <v>42</v>
      </c>
      <c r="X49" s="19">
        <v>0</v>
      </c>
    </row>
    <row r="50" spans="2:24" x14ac:dyDescent="0.25">
      <c r="B50" s="42"/>
      <c r="C50" s="42"/>
      <c r="D50" s="42"/>
      <c r="E50" s="42"/>
      <c r="F50" s="42"/>
      <c r="G50" s="42"/>
      <c r="H50" s="42"/>
      <c r="I50" s="42"/>
      <c r="P50" s="15">
        <v>43</v>
      </c>
      <c r="X50" s="19">
        <v>0</v>
      </c>
    </row>
    <row r="51" spans="2:24" x14ac:dyDescent="0.25">
      <c r="B51" s="42"/>
      <c r="C51" s="42"/>
      <c r="D51" s="42"/>
      <c r="E51" s="42"/>
      <c r="F51" s="42"/>
      <c r="G51" s="42"/>
      <c r="H51" s="42"/>
      <c r="I51" s="42"/>
      <c r="P51" s="15">
        <v>44</v>
      </c>
      <c r="X51" s="19">
        <v>0</v>
      </c>
    </row>
    <row r="52" spans="2:24" x14ac:dyDescent="0.25">
      <c r="B52" s="42"/>
      <c r="C52" s="42"/>
      <c r="D52" s="42"/>
      <c r="E52" s="42"/>
      <c r="F52" s="42"/>
      <c r="G52" s="42"/>
      <c r="H52" s="42"/>
      <c r="I52" s="42"/>
      <c r="P52" s="15">
        <v>45</v>
      </c>
      <c r="X52" s="19">
        <v>0</v>
      </c>
    </row>
    <row r="53" spans="2:24" x14ac:dyDescent="0.25">
      <c r="B53" s="48" t="s">
        <v>59</v>
      </c>
      <c r="C53" s="48"/>
      <c r="D53" s="48"/>
      <c r="E53" s="48"/>
      <c r="F53" s="48"/>
      <c r="G53" s="48"/>
      <c r="H53" s="42"/>
      <c r="I53" s="42"/>
      <c r="P53" s="15">
        <v>46</v>
      </c>
      <c r="X53" s="19">
        <v>0</v>
      </c>
    </row>
    <row r="54" spans="2:24" x14ac:dyDescent="0.25">
      <c r="B54">
        <v>0</v>
      </c>
      <c r="C54" s="42">
        <v>0</v>
      </c>
      <c r="D54" s="46">
        <v>-1.3113000000000001E-3</v>
      </c>
      <c r="E54" s="42">
        <f>-0.0032/1000</f>
        <v>-3.2000000000000003E-6</v>
      </c>
      <c r="F54" s="42">
        <f>-0.0897/1000</f>
        <v>-8.9699999999999998E-5</v>
      </c>
      <c r="G54" s="46">
        <v>5.6550000000000003E-4</v>
      </c>
      <c r="H54" s="42"/>
      <c r="I54" s="42"/>
      <c r="K54" s="42"/>
      <c r="L54" s="42"/>
      <c r="P54" s="15">
        <v>47</v>
      </c>
      <c r="X54" s="19">
        <v>0</v>
      </c>
    </row>
    <row r="55" spans="2:24" x14ac:dyDescent="0.25">
      <c r="B55" s="42">
        <f>-0.0032/1000</f>
        <v>-3.2000000000000003E-6</v>
      </c>
      <c r="C55" s="42">
        <f>-0.0897/1000</f>
        <v>-8.9699999999999998E-5</v>
      </c>
      <c r="D55" s="46">
        <v>5.6550000000000003E-4</v>
      </c>
      <c r="E55" s="42">
        <f>0.0189/1000</f>
        <v>1.8899999999999999E-5</v>
      </c>
      <c r="F55" s="42">
        <f>-0.0539/1000</f>
        <v>-5.3900000000000002E-5</v>
      </c>
      <c r="G55" s="46">
        <v>-5.0460000000000001E-3</v>
      </c>
      <c r="H55" s="42"/>
      <c r="I55" s="42"/>
      <c r="P55" s="15">
        <v>48</v>
      </c>
      <c r="X55">
        <v>0</v>
      </c>
    </row>
    <row r="56" spans="2:24" x14ac:dyDescent="0.25">
      <c r="B56" s="42">
        <f>0.0189/1000</f>
        <v>1.8899999999999999E-5</v>
      </c>
      <c r="C56" s="42">
        <f>-0.0539/1000</f>
        <v>-5.3900000000000002E-5</v>
      </c>
      <c r="D56" s="46">
        <v>-5.0460000000000001E-3</v>
      </c>
      <c r="E56" s="42">
        <f>0.0189/1000</f>
        <v>1.8899999999999999E-5</v>
      </c>
      <c r="F56" s="42">
        <v>0</v>
      </c>
      <c r="G56" s="46">
        <v>1.1284000000000001E-3</v>
      </c>
      <c r="H56" s="42"/>
      <c r="I56" s="42"/>
    </row>
    <row r="57" spans="2:24" x14ac:dyDescent="0.25">
      <c r="B57" s="42">
        <v>0</v>
      </c>
      <c r="C57" s="42">
        <v>0</v>
      </c>
      <c r="D57" s="46">
        <v>0</v>
      </c>
      <c r="E57" s="42">
        <f>-0.0032/1000</f>
        <v>-3.2000000000000003E-6</v>
      </c>
      <c r="F57" s="42">
        <f>-0.0897/1000</f>
        <v>-8.9699999999999998E-5</v>
      </c>
      <c r="G57" s="46">
        <v>5.6550000000000003E-4</v>
      </c>
      <c r="H57" s="42"/>
      <c r="I57" s="42"/>
    </row>
    <row r="58" spans="2:24" x14ac:dyDescent="0.25">
      <c r="B58" s="42">
        <v>0</v>
      </c>
      <c r="C58" s="42">
        <v>0</v>
      </c>
      <c r="D58" s="46">
        <v>0</v>
      </c>
      <c r="E58" s="42">
        <f>0.0189/1000</f>
        <v>1.8899999999999999E-5</v>
      </c>
      <c r="F58" s="42">
        <f>-0.0539/1000</f>
        <v>-5.3900000000000002E-5</v>
      </c>
      <c r="G58" s="46">
        <v>-5.0460000000000001E-3</v>
      </c>
      <c r="H58" s="42"/>
      <c r="I58" s="42"/>
    </row>
    <row r="59" spans="2:24" x14ac:dyDescent="0.25">
      <c r="B59" s="42"/>
      <c r="C59" s="42"/>
      <c r="D59" s="42"/>
      <c r="E59" s="42"/>
      <c r="F59" s="42"/>
      <c r="G59" s="42"/>
      <c r="H59" s="42"/>
      <c r="I59" s="42"/>
    </row>
    <row r="60" spans="2:24" x14ac:dyDescent="0.25">
      <c r="B60" s="42"/>
      <c r="C60" s="42"/>
      <c r="D60" s="42"/>
      <c r="E60" s="42"/>
      <c r="F60" s="42"/>
      <c r="G60" s="42"/>
      <c r="H60" s="42"/>
      <c r="I60" s="42"/>
    </row>
    <row r="61" spans="2:24" x14ac:dyDescent="0.25">
      <c r="B61" s="42"/>
      <c r="C61" s="42"/>
      <c r="D61" s="42"/>
      <c r="E61" s="42"/>
      <c r="F61" s="42"/>
      <c r="G61" s="42"/>
      <c r="H61" s="42"/>
      <c r="I61" s="42"/>
    </row>
    <row r="62" spans="2:24" x14ac:dyDescent="0.25">
      <c r="B62" s="42"/>
      <c r="C62" s="42"/>
      <c r="D62" s="42"/>
      <c r="E62" s="42"/>
      <c r="F62" s="42"/>
      <c r="G62" s="42"/>
      <c r="H62" s="42"/>
      <c r="I62" s="42"/>
    </row>
    <row r="63" spans="2:24" x14ac:dyDescent="0.25">
      <c r="B63" s="42"/>
      <c r="C63" s="42"/>
      <c r="D63" s="42"/>
      <c r="E63" s="42"/>
      <c r="F63" s="42"/>
      <c r="G63" s="42"/>
      <c r="H63" s="42"/>
      <c r="I63" s="42"/>
    </row>
    <row r="64" spans="2:24" x14ac:dyDescent="0.25">
      <c r="B64" s="42"/>
      <c r="C64" s="42"/>
      <c r="D64" s="42"/>
      <c r="E64" s="42"/>
      <c r="F64" s="42"/>
      <c r="G64" s="42"/>
      <c r="H64" s="42"/>
      <c r="I64" s="42"/>
    </row>
    <row r="65" spans="2:9" x14ac:dyDescent="0.25">
      <c r="B65" s="42"/>
      <c r="C65" s="42"/>
      <c r="D65" s="42"/>
      <c r="E65" s="42"/>
      <c r="F65" s="42"/>
      <c r="G65" s="42"/>
      <c r="H65" s="42"/>
      <c r="I65" s="42"/>
    </row>
    <row r="66" spans="2:9" x14ac:dyDescent="0.25">
      <c r="B66" s="42"/>
      <c r="C66" s="42"/>
      <c r="D66" s="42"/>
      <c r="E66" s="42"/>
      <c r="F66" s="42"/>
      <c r="G66" s="42"/>
      <c r="H66" s="42"/>
      <c r="I66" s="42"/>
    </row>
    <row r="67" spans="2:9" x14ac:dyDescent="0.25">
      <c r="B67" s="42"/>
      <c r="C67" s="42"/>
      <c r="D67" s="42"/>
      <c r="E67" s="42"/>
      <c r="F67" s="42"/>
      <c r="G67" s="42"/>
      <c r="H67" s="42"/>
      <c r="I67" s="42"/>
    </row>
    <row r="68" spans="2:9" x14ac:dyDescent="0.25">
      <c r="B68" s="42"/>
      <c r="C68" s="42"/>
      <c r="D68" s="42"/>
      <c r="E68" s="42"/>
      <c r="F68" s="42"/>
      <c r="G68" s="42"/>
      <c r="H68" s="42"/>
      <c r="I68" s="42"/>
    </row>
    <row r="69" spans="2:9" x14ac:dyDescent="0.25">
      <c r="B69" s="42"/>
      <c r="C69" s="42"/>
      <c r="D69" s="42"/>
      <c r="E69" s="42"/>
      <c r="F69" s="42"/>
      <c r="G69" s="42"/>
      <c r="H69" s="42"/>
      <c r="I69" s="42"/>
    </row>
    <row r="70" spans="2:9" x14ac:dyDescent="0.25">
      <c r="B70" s="42"/>
      <c r="C70" s="42"/>
      <c r="D70" s="42"/>
      <c r="E70" s="42"/>
      <c r="F70" s="42"/>
      <c r="G70" s="42"/>
      <c r="H70" s="42"/>
      <c r="I70" s="42"/>
    </row>
  </sheetData>
  <mergeCells count="19">
    <mergeCell ref="AD29:AE29"/>
    <mergeCell ref="AF29:AH29"/>
    <mergeCell ref="AD35:AE35"/>
    <mergeCell ref="A36:H36"/>
    <mergeCell ref="B53:G53"/>
    <mergeCell ref="AA8:AC9"/>
    <mergeCell ref="AD8:AH9"/>
    <mergeCell ref="A1:B1"/>
    <mergeCell ref="E7:H7"/>
    <mergeCell ref="I7:N7"/>
    <mergeCell ref="R6:W6"/>
    <mergeCell ref="AA7:AH7"/>
    <mergeCell ref="AF35:AH35"/>
    <mergeCell ref="AD11:AE11"/>
    <mergeCell ref="AF11:AH11"/>
    <mergeCell ref="AD17:AE17"/>
    <mergeCell ref="AF17:AH17"/>
    <mergeCell ref="AD23:AE23"/>
    <mergeCell ref="AF23:AH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Chavarriaga Molina</cp:lastModifiedBy>
  <dcterms:created xsi:type="dcterms:W3CDTF">2017-03-15T21:27:20Z</dcterms:created>
  <dcterms:modified xsi:type="dcterms:W3CDTF">2017-05-05T16:23:02Z</dcterms:modified>
</cp:coreProperties>
</file>