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SIDAD\SEMESTRE VI\Análisis de Estructuras\codigo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H38" i="1"/>
  <c r="AH37" i="1"/>
  <c r="AH36" i="1"/>
  <c r="AH35" i="1"/>
  <c r="AH32" i="1"/>
  <c r="AH31" i="1"/>
  <c r="AH30" i="1"/>
  <c r="AH29" i="1"/>
  <c r="AH26" i="1"/>
  <c r="AH25" i="1"/>
  <c r="AH24" i="1"/>
  <c r="AH23" i="1"/>
  <c r="AH20" i="1"/>
  <c r="AH19" i="1"/>
  <c r="AH18" i="1"/>
  <c r="AH17" i="1"/>
  <c r="AH14" i="1"/>
  <c r="AH13" i="1"/>
  <c r="AH12" i="1"/>
  <c r="D12" i="1" l="1"/>
  <c r="D11" i="1"/>
  <c r="D10" i="1"/>
  <c r="D8" i="1"/>
  <c r="D9" i="1"/>
</calcChain>
</file>

<file path=xl/sharedStrings.xml><?xml version="1.0" encoding="utf-8"?>
<sst xmlns="http://schemas.openxmlformats.org/spreadsheetml/2006/main" count="103" uniqueCount="52">
  <si>
    <t>matriz de coordenadas</t>
  </si>
  <si>
    <t>matriz de grados de libertad por elemento</t>
  </si>
  <si>
    <t>Elemento</t>
  </si>
  <si>
    <t>Area(m2)</t>
  </si>
  <si>
    <t>E(Mpa)</t>
  </si>
  <si>
    <t>I (m4)</t>
  </si>
  <si>
    <t>Xi(m)</t>
  </si>
  <si>
    <t>Yi(m)</t>
  </si>
  <si>
    <t>Xf(m)</t>
  </si>
  <si>
    <t>Yf(m)</t>
  </si>
  <si>
    <t>gxi</t>
  </si>
  <si>
    <t>gyi</t>
  </si>
  <si>
    <t>gzi</t>
  </si>
  <si>
    <t>gxf</t>
  </si>
  <si>
    <t>gyf</t>
  </si>
  <si>
    <t>gzf</t>
  </si>
  <si>
    <t>DATOS DE ENTRADA</t>
  </si>
  <si>
    <t>Número de nodos (Nn):</t>
  </si>
  <si>
    <t>Número de elementos (Ne):</t>
  </si>
  <si>
    <t>Dimensioncol</t>
  </si>
  <si>
    <t>Dimensionviga</t>
  </si>
  <si>
    <t>Base (m)</t>
  </si>
  <si>
    <t>Altura (m)</t>
  </si>
  <si>
    <t>GL</t>
  </si>
  <si>
    <t>NGLL</t>
  </si>
  <si>
    <t>GLE</t>
  </si>
  <si>
    <t>NGLR</t>
  </si>
  <si>
    <t>vector de cargas en las luces (En MN)</t>
  </si>
  <si>
    <t>Grados de libertad</t>
  </si>
  <si>
    <t>Xi</t>
  </si>
  <si>
    <t>Yi</t>
  </si>
  <si>
    <t>Zi</t>
  </si>
  <si>
    <t>Xf</t>
  </si>
  <si>
    <t>Yf</t>
  </si>
  <si>
    <t>Zf</t>
  </si>
  <si>
    <t>Vector U de desplazamientos</t>
  </si>
  <si>
    <t>VN de cargas de los nodos (KN)</t>
  </si>
  <si>
    <t>CONDICION DE CARGA</t>
  </si>
  <si>
    <t>REACCIONES DE CORTANTE Y MOMENTO</t>
  </si>
  <si>
    <t>RESULTADOS</t>
  </si>
  <si>
    <t>Mo (KN.m)</t>
  </si>
  <si>
    <t>RA</t>
  </si>
  <si>
    <t>MN</t>
  </si>
  <si>
    <t>L (m)</t>
  </si>
  <si>
    <t>RB</t>
  </si>
  <si>
    <t>a (m)</t>
  </si>
  <si>
    <t>MA</t>
  </si>
  <si>
    <t>MN.m</t>
  </si>
  <si>
    <t>b (m)</t>
  </si>
  <si>
    <t>MB</t>
  </si>
  <si>
    <t>P (KN)</t>
  </si>
  <si>
    <t>Po (KN/m)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</si>
</sst>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0" applyNumberForma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9</xdr:row>
      <xdr:rowOff>0</xdr:rowOff>
    </xdr:from>
    <xdr:to>
      <xdr:col>30</xdr:col>
      <xdr:colOff>9525</xdr:colOff>
      <xdr:row>14</xdr:row>
      <xdr:rowOff>19050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7950" y="2171700"/>
          <a:ext cx="22955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</xdr:colOff>
      <xdr:row>14</xdr:row>
      <xdr:rowOff>180975</xdr:rowOff>
    </xdr:from>
    <xdr:to>
      <xdr:col>30</xdr:col>
      <xdr:colOff>0</xdr:colOff>
      <xdr:row>19</xdr:row>
      <xdr:rowOff>184150</xdr:rowOff>
    </xdr:to>
    <xdr:pic>
      <xdr:nvPicPr>
        <xdr:cNvPr id="4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7475" y="3314700"/>
          <a:ext cx="2276475" cy="95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21</xdr:row>
      <xdr:rowOff>28575</xdr:rowOff>
    </xdr:from>
    <xdr:to>
      <xdr:col>30</xdr:col>
      <xdr:colOff>0</xdr:colOff>
      <xdr:row>26</xdr:row>
      <xdr:rowOff>47625</xdr:rowOff>
    </xdr:to>
    <xdr:pic>
      <xdr:nvPicPr>
        <xdr:cNvPr id="5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7950" y="4524375"/>
          <a:ext cx="2286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</xdr:colOff>
      <xdr:row>27</xdr:row>
      <xdr:rowOff>0</xdr:rowOff>
    </xdr:from>
    <xdr:to>
      <xdr:col>30</xdr:col>
      <xdr:colOff>19050</xdr:colOff>
      <xdr:row>32</xdr:row>
      <xdr:rowOff>3175</xdr:rowOff>
    </xdr:to>
    <xdr:pic>
      <xdr:nvPicPr>
        <xdr:cNvPr id="6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7475" y="5657850"/>
          <a:ext cx="2295525" cy="95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32</xdr:row>
      <xdr:rowOff>190500</xdr:rowOff>
    </xdr:from>
    <xdr:to>
      <xdr:col>30</xdr:col>
      <xdr:colOff>0</xdr:colOff>
      <xdr:row>37</xdr:row>
      <xdr:rowOff>193675</xdr:rowOff>
    </xdr:to>
    <xdr:pic>
      <xdr:nvPicPr>
        <xdr:cNvPr id="7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7950" y="6810375"/>
          <a:ext cx="2286000" cy="95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27</xdr:col>
      <xdr:colOff>266700</xdr:colOff>
      <xdr:row>36</xdr:row>
      <xdr:rowOff>9525</xdr:rowOff>
    </xdr:from>
    <xdr:ext cx="125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6">
              <a:extLst/>
            </xdr:cNvPr>
            <xdr:cNvSpPr txBox="1"/>
          </xdr:nvSpPr>
          <xdr:spPr>
            <a:xfrm>
              <a:off x="25774650" y="7400925"/>
              <a:ext cx="125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_tradnl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𝑨</m:t>
                    </m:r>
                  </m:oMath>
                </m:oMathPara>
              </a14:m>
              <a:endParaRPr lang="es-CO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" name="CuadroTexto 6">
              <a:extLst/>
            </xdr:cNvPr>
            <xdr:cNvSpPr txBox="1"/>
          </xdr:nvSpPr>
          <xdr:spPr>
            <a:xfrm>
              <a:off x="25774650" y="7400925"/>
              <a:ext cx="125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_tradnl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𝑨</a:t>
              </a:r>
              <a:endParaRPr lang="es-CO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29</xdr:col>
      <xdr:colOff>190500</xdr:colOff>
      <xdr:row>35</xdr:row>
      <xdr:rowOff>161925</xdr:rowOff>
    </xdr:from>
    <xdr:ext cx="133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7">
              <a:extLst/>
            </xdr:cNvPr>
            <xdr:cNvSpPr txBox="1"/>
          </xdr:nvSpPr>
          <xdr:spPr>
            <a:xfrm>
              <a:off x="27222450" y="7362825"/>
              <a:ext cx="133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_tradnl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𝑩</m:t>
                    </m:r>
                  </m:oMath>
                </m:oMathPara>
              </a14:m>
              <a:endParaRPr lang="es-ES_tradnl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7">
              <a:extLst/>
            </xdr:cNvPr>
            <xdr:cNvSpPr txBox="1"/>
          </xdr:nvSpPr>
          <xdr:spPr>
            <a:xfrm>
              <a:off x="27222450" y="7362825"/>
              <a:ext cx="133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_tradnl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𝑩</a:t>
              </a:r>
              <a:endParaRPr lang="es-ES_tradnl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27</xdr:col>
      <xdr:colOff>0</xdr:colOff>
      <xdr:row>34</xdr:row>
      <xdr:rowOff>76200</xdr:rowOff>
    </xdr:from>
    <xdr:ext cx="192040" cy="219163"/>
    <xdr:sp macro="" textlink="">
      <xdr:nvSpPr>
        <xdr:cNvPr id="10" name="CuadroTexto 8">
          <a:extLst/>
        </xdr:cNvPr>
        <xdr:cNvSpPr txBox="1"/>
      </xdr:nvSpPr>
      <xdr:spPr>
        <a:xfrm>
          <a:off x="25507950" y="7086600"/>
          <a:ext cx="19204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CO" sz="1400" b="1">
              <a:solidFill>
                <a:srgbClr val="FF0000"/>
              </a:solidFill>
            </a:rPr>
            <a:t>Po</a:t>
          </a:r>
        </a:p>
      </xdr:txBody>
    </xdr:sp>
    <xdr:clientData/>
  </xdr:oneCellAnchor>
  <xdr:oneCellAnchor>
    <xdr:from>
      <xdr:col>28</xdr:col>
      <xdr:colOff>241300</xdr:colOff>
      <xdr:row>36</xdr:row>
      <xdr:rowOff>76200</xdr:rowOff>
    </xdr:from>
    <xdr:ext cx="14221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9">
              <a:extLst/>
            </xdr:cNvPr>
            <xdr:cNvSpPr txBox="1"/>
          </xdr:nvSpPr>
          <xdr:spPr>
            <a:xfrm>
              <a:off x="26511250" y="7467600"/>
              <a:ext cx="14221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_tradnl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𝑳</m:t>
                    </m:r>
                  </m:oMath>
                </m:oMathPara>
              </a14:m>
              <a:endParaRPr lang="es-CO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1" name="CuadroTexto 9">
              <a:extLst/>
            </xdr:cNvPr>
            <xdr:cNvSpPr txBox="1"/>
          </xdr:nvSpPr>
          <xdr:spPr>
            <a:xfrm>
              <a:off x="26511250" y="7467600"/>
              <a:ext cx="14221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_tradnl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𝑳</a:t>
              </a:r>
              <a:endParaRPr lang="es-CO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35</xdr:col>
      <xdr:colOff>13607</xdr:colOff>
      <xdr:row>6</xdr:row>
      <xdr:rowOff>312965</xdr:rowOff>
    </xdr:from>
    <xdr:to>
      <xdr:col>40</xdr:col>
      <xdr:colOff>308882</xdr:colOff>
      <xdr:row>34</xdr:row>
      <xdr:rowOff>14062</xdr:rowOff>
    </xdr:to>
    <xdr:pic>
      <xdr:nvPicPr>
        <xdr:cNvPr id="14" name="Imagen 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529"/>
        <a:stretch>
          <a:fillRect/>
        </a:stretch>
      </xdr:blipFill>
      <xdr:spPr bwMode="auto">
        <a:xfrm>
          <a:off x="29609143" y="1510394"/>
          <a:ext cx="4105275" cy="537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abSelected="1" topLeftCell="R3" zoomScale="90" zoomScaleNormal="90" workbookViewId="0">
      <selection activeCell="S19" sqref="S19"/>
    </sheetView>
  </sheetViews>
  <sheetFormatPr baseColWidth="10" defaultRowHeight="15" x14ac:dyDescent="0.25"/>
  <cols>
    <col min="1" max="1" width="26.28515625" customWidth="1"/>
    <col min="4" max="4" width="13.7109375" customWidth="1"/>
    <col min="10" max="10" width="15.5703125" customWidth="1"/>
    <col min="17" max="17" width="15.28515625" customWidth="1"/>
    <col min="18" max="18" width="19.7109375" customWidth="1"/>
    <col min="19" max="19" width="20.140625" customWidth="1"/>
    <col min="34" max="34" width="14.42578125" customWidth="1"/>
  </cols>
  <sheetData>
    <row r="1" spans="1:35" ht="15.75" thickBot="1" x14ac:dyDescent="0.3">
      <c r="A1" s="56" t="s">
        <v>16</v>
      </c>
      <c r="B1" s="57"/>
      <c r="J1" s="3"/>
      <c r="K1" s="4" t="s">
        <v>21</v>
      </c>
      <c r="L1" s="5" t="s">
        <v>22</v>
      </c>
    </row>
    <row r="2" spans="1:35" x14ac:dyDescent="0.25">
      <c r="A2" s="1" t="s">
        <v>17</v>
      </c>
      <c r="B2" s="1">
        <v>6</v>
      </c>
      <c r="D2" s="2" t="s">
        <v>23</v>
      </c>
      <c r="E2" s="2">
        <v>18</v>
      </c>
      <c r="G2" s="2" t="s">
        <v>24</v>
      </c>
      <c r="H2" s="2">
        <v>11</v>
      </c>
      <c r="J2" s="6" t="s">
        <v>19</v>
      </c>
      <c r="K2" s="2">
        <v>0.2</v>
      </c>
      <c r="L2" s="7">
        <v>0.2</v>
      </c>
    </row>
    <row r="3" spans="1:35" ht="15.75" thickBot="1" x14ac:dyDescent="0.3">
      <c r="A3" s="2" t="s">
        <v>18</v>
      </c>
      <c r="B3" s="2">
        <v>5</v>
      </c>
      <c r="D3" s="2" t="s">
        <v>25</v>
      </c>
      <c r="E3" s="2">
        <v>6</v>
      </c>
      <c r="G3" s="2" t="s">
        <v>26</v>
      </c>
      <c r="H3" s="2">
        <v>7</v>
      </c>
      <c r="J3" s="8" t="s">
        <v>20</v>
      </c>
      <c r="K3" s="9">
        <v>0.2</v>
      </c>
      <c r="L3" s="10">
        <v>0.25</v>
      </c>
    </row>
    <row r="5" spans="1:35" ht="15.75" thickBot="1" x14ac:dyDescent="0.3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</row>
    <row r="6" spans="1:35" ht="15.75" thickBot="1" x14ac:dyDescent="0.3">
      <c r="E6" s="53" t="s">
        <v>0</v>
      </c>
      <c r="F6" s="54"/>
      <c r="G6" s="54"/>
      <c r="H6" s="55"/>
      <c r="I6" s="53" t="s">
        <v>1</v>
      </c>
      <c r="J6" s="54"/>
      <c r="K6" s="54"/>
      <c r="L6" s="54"/>
      <c r="M6" s="54"/>
      <c r="N6" s="55"/>
      <c r="T6" s="58" t="s">
        <v>27</v>
      </c>
      <c r="U6" s="59"/>
      <c r="V6" s="59"/>
      <c r="W6" s="59"/>
      <c r="X6" s="59"/>
      <c r="Y6" s="60"/>
      <c r="AB6" s="42"/>
      <c r="AC6" s="43"/>
      <c r="AD6" s="43"/>
      <c r="AE6" s="43"/>
      <c r="AF6" s="43"/>
      <c r="AG6" s="43"/>
      <c r="AH6" s="43"/>
      <c r="AI6" s="44"/>
    </row>
    <row r="7" spans="1:35" ht="30.75" customHeight="1" thickBot="1" x14ac:dyDescent="0.3">
      <c r="A7" s="17" t="s">
        <v>2</v>
      </c>
      <c r="B7" s="18" t="s">
        <v>3</v>
      </c>
      <c r="C7" s="18" t="s">
        <v>4</v>
      </c>
      <c r="D7" s="18" t="s">
        <v>5</v>
      </c>
      <c r="E7" s="18" t="s">
        <v>6</v>
      </c>
      <c r="F7" s="18" t="s">
        <v>7</v>
      </c>
      <c r="G7" s="18" t="s">
        <v>8</v>
      </c>
      <c r="H7" s="18" t="s">
        <v>9</v>
      </c>
      <c r="I7" s="18" t="s">
        <v>10</v>
      </c>
      <c r="J7" s="18" t="s">
        <v>11</v>
      </c>
      <c r="K7" s="18" t="s">
        <v>12</v>
      </c>
      <c r="L7" s="18" t="s">
        <v>13</v>
      </c>
      <c r="M7" s="18" t="s">
        <v>14</v>
      </c>
      <c r="N7" s="19" t="s">
        <v>15</v>
      </c>
      <c r="Q7" s="12" t="s">
        <v>28</v>
      </c>
      <c r="R7" s="13" t="s">
        <v>36</v>
      </c>
      <c r="S7" s="16" t="s">
        <v>35</v>
      </c>
      <c r="T7" s="14" t="s">
        <v>29</v>
      </c>
      <c r="U7" s="14" t="s">
        <v>30</v>
      </c>
      <c r="V7" s="14" t="s">
        <v>31</v>
      </c>
      <c r="W7" s="14" t="s">
        <v>32</v>
      </c>
      <c r="X7" s="15" t="s">
        <v>33</v>
      </c>
      <c r="Y7" s="20" t="s">
        <v>34</v>
      </c>
      <c r="AB7" s="45" t="s">
        <v>37</v>
      </c>
      <c r="AC7" s="46"/>
      <c r="AD7" s="47"/>
      <c r="AE7" s="45" t="s">
        <v>38</v>
      </c>
      <c r="AF7" s="46"/>
      <c r="AG7" s="46"/>
      <c r="AH7" s="46"/>
      <c r="AI7" s="51"/>
    </row>
    <row r="8" spans="1:35" ht="15.75" thickBot="1" x14ac:dyDescent="0.3">
      <c r="A8">
        <v>1</v>
      </c>
      <c r="B8">
        <v>0.05</v>
      </c>
      <c r="C8">
        <v>20000</v>
      </c>
      <c r="D8" s="11">
        <f>(1/12)*$K$3*($L$3^3)</f>
        <v>2.6041666666666666E-4</v>
      </c>
      <c r="E8">
        <v>0</v>
      </c>
      <c r="F8">
        <v>2.5</v>
      </c>
      <c r="G8">
        <v>3</v>
      </c>
      <c r="H8">
        <v>2.5</v>
      </c>
      <c r="I8">
        <v>10</v>
      </c>
      <c r="J8">
        <v>12</v>
      </c>
      <c r="K8">
        <v>11</v>
      </c>
      <c r="L8">
        <v>1</v>
      </c>
      <c r="M8">
        <v>2</v>
      </c>
      <c r="N8">
        <v>3</v>
      </c>
      <c r="Q8">
        <v>1</v>
      </c>
      <c r="R8">
        <v>0</v>
      </c>
      <c r="T8">
        <v>0</v>
      </c>
      <c r="U8">
        <v>90</v>
      </c>
      <c r="V8">
        <v>45</v>
      </c>
      <c r="W8">
        <v>0</v>
      </c>
      <c r="X8">
        <v>90</v>
      </c>
      <c r="Y8">
        <v>-45</v>
      </c>
      <c r="AB8" s="48"/>
      <c r="AC8" s="49"/>
      <c r="AD8" s="50"/>
      <c r="AE8" s="48"/>
      <c r="AF8" s="49"/>
      <c r="AG8" s="49"/>
      <c r="AH8" s="49"/>
      <c r="AI8" s="52"/>
    </row>
    <row r="9" spans="1:35" ht="15.75" thickBot="1" x14ac:dyDescent="0.3">
      <c r="A9">
        <v>2</v>
      </c>
      <c r="B9">
        <v>0.05</v>
      </c>
      <c r="C9">
        <v>20000</v>
      </c>
      <c r="D9" s="11">
        <f>(1/12)*$K$3*($L$3^3)</f>
        <v>2.6041666666666666E-4</v>
      </c>
      <c r="E9">
        <v>3</v>
      </c>
      <c r="F9">
        <v>2.5</v>
      </c>
      <c r="G9">
        <v>6</v>
      </c>
      <c r="H9">
        <v>2.5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Q9">
        <v>2</v>
      </c>
      <c r="R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B9" s="21"/>
      <c r="AC9" s="22"/>
      <c r="AD9" s="22"/>
      <c r="AE9" s="23"/>
      <c r="AF9" s="23"/>
      <c r="AG9" s="22"/>
      <c r="AH9" s="22"/>
      <c r="AI9" s="24"/>
    </row>
    <row r="10" spans="1:35" x14ac:dyDescent="0.25">
      <c r="A10">
        <v>3</v>
      </c>
      <c r="B10">
        <v>0.05</v>
      </c>
      <c r="C10">
        <v>20000</v>
      </c>
      <c r="D10" s="11">
        <f>(1/12)*$K$3*($L$3^3)</f>
        <v>2.6041666666666666E-4</v>
      </c>
      <c r="E10">
        <v>6</v>
      </c>
      <c r="F10">
        <v>2.5</v>
      </c>
      <c r="G10">
        <v>8</v>
      </c>
      <c r="H10">
        <v>2.5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Q10">
        <v>3</v>
      </c>
      <c r="R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B10" s="27"/>
      <c r="AC10" s="28"/>
      <c r="AD10" s="28"/>
      <c r="AE10" s="37" t="s">
        <v>16</v>
      </c>
      <c r="AF10" s="38"/>
      <c r="AG10" s="39" t="s">
        <v>39</v>
      </c>
      <c r="AH10" s="40"/>
      <c r="AI10" s="41"/>
    </row>
    <row r="11" spans="1:35" x14ac:dyDescent="0.25">
      <c r="A11">
        <v>4</v>
      </c>
      <c r="B11">
        <v>0.04</v>
      </c>
      <c r="C11">
        <v>20000</v>
      </c>
      <c r="D11" s="11">
        <f>(1/12)*$K$2*($L$2^3)</f>
        <v>1.3333333333333337E-4</v>
      </c>
      <c r="E11">
        <v>3</v>
      </c>
      <c r="F11">
        <v>0</v>
      </c>
      <c r="G11">
        <v>3</v>
      </c>
      <c r="H11">
        <v>2.5</v>
      </c>
      <c r="I11">
        <v>13</v>
      </c>
      <c r="J11">
        <v>14</v>
      </c>
      <c r="K11">
        <v>15</v>
      </c>
      <c r="L11">
        <v>1</v>
      </c>
      <c r="M11">
        <v>2</v>
      </c>
      <c r="N11">
        <v>3</v>
      </c>
      <c r="Q11">
        <v>4</v>
      </c>
      <c r="R11">
        <v>0</v>
      </c>
      <c r="T11">
        <v>0</v>
      </c>
      <c r="U11">
        <v>39.375</v>
      </c>
      <c r="V11">
        <v>14.06</v>
      </c>
      <c r="W11">
        <v>0</v>
      </c>
      <c r="X11">
        <v>16.875</v>
      </c>
      <c r="Y11">
        <v>-9.375</v>
      </c>
      <c r="AB11" s="27"/>
      <c r="AC11" s="28"/>
      <c r="AD11" s="28"/>
      <c r="AE11" s="29" t="s">
        <v>40</v>
      </c>
      <c r="AF11" s="30">
        <v>-10</v>
      </c>
      <c r="AG11" s="28" t="s">
        <v>41</v>
      </c>
      <c r="AH11" s="31">
        <f>((6*AF11*AF13)/AF12^2)*(1-(AF13/AF12))/1000</f>
        <v>-2.8799999999999997E-3</v>
      </c>
      <c r="AI11" s="32" t="s">
        <v>42</v>
      </c>
    </row>
    <row r="12" spans="1:35" x14ac:dyDescent="0.25">
      <c r="A12">
        <v>5</v>
      </c>
      <c r="B12">
        <v>0.04</v>
      </c>
      <c r="C12">
        <v>20000</v>
      </c>
      <c r="D12" s="11">
        <f>(1/12)*$K$2*($L$2^3)</f>
        <v>1.3333333333333337E-4</v>
      </c>
      <c r="E12">
        <v>6</v>
      </c>
      <c r="F12">
        <v>0</v>
      </c>
      <c r="G12">
        <v>6</v>
      </c>
      <c r="H12">
        <v>2.5</v>
      </c>
      <c r="I12">
        <v>16</v>
      </c>
      <c r="J12">
        <v>17</v>
      </c>
      <c r="K12">
        <v>18</v>
      </c>
      <c r="L12">
        <v>4</v>
      </c>
      <c r="M12">
        <v>5</v>
      </c>
      <c r="N12">
        <v>6</v>
      </c>
      <c r="Q12">
        <v>5</v>
      </c>
      <c r="R12">
        <v>0</v>
      </c>
      <c r="T12">
        <v>0</v>
      </c>
      <c r="U12">
        <v>-39.375</v>
      </c>
      <c r="V12">
        <v>-14.06</v>
      </c>
      <c r="W12">
        <v>0</v>
      </c>
      <c r="X12">
        <v>-16.875</v>
      </c>
      <c r="Y12">
        <v>9.375</v>
      </c>
      <c r="AB12" s="27"/>
      <c r="AC12" s="28"/>
      <c r="AD12" s="28"/>
      <c r="AE12" s="29" t="s">
        <v>43</v>
      </c>
      <c r="AF12" s="30">
        <v>5</v>
      </c>
      <c r="AG12" s="28" t="s">
        <v>44</v>
      </c>
      <c r="AH12" s="31">
        <f>-((6*AF11*AF13)/AF12^2)*(1-(AF13/AF12))/1000</f>
        <v>2.8799999999999997E-3</v>
      </c>
      <c r="AI12" s="32" t="s">
        <v>42</v>
      </c>
    </row>
    <row r="13" spans="1:35" x14ac:dyDescent="0.25">
      <c r="Q13">
        <v>6</v>
      </c>
      <c r="R13">
        <v>0</v>
      </c>
      <c r="AB13" s="27"/>
      <c r="AC13" s="28"/>
      <c r="AD13" s="28"/>
      <c r="AE13" s="29" t="s">
        <v>45</v>
      </c>
      <c r="AF13" s="30">
        <v>2</v>
      </c>
      <c r="AG13" s="28" t="s">
        <v>46</v>
      </c>
      <c r="AH13" s="31">
        <f>(AF11*(-1+(4*AF13/AF12)-(3*AF13^2/AF12^2)))/1000</f>
        <v>-1.200000000000001E-3</v>
      </c>
      <c r="AI13" s="32" t="s">
        <v>47</v>
      </c>
    </row>
    <row r="14" spans="1:35" ht="15.75" thickBot="1" x14ac:dyDescent="0.3">
      <c r="Q14">
        <v>7</v>
      </c>
      <c r="R14">
        <v>0</v>
      </c>
      <c r="AB14" s="27"/>
      <c r="AC14" s="28"/>
      <c r="AD14" s="28"/>
      <c r="AE14" s="25" t="s">
        <v>48</v>
      </c>
      <c r="AF14" s="26">
        <v>3</v>
      </c>
      <c r="AG14" s="28" t="s">
        <v>49</v>
      </c>
      <c r="AH14" s="31">
        <f>((AF11*AF13/AF12)*(2-(3*AF13/AF12)))/1000</f>
        <v>-3.2000000000000002E-3</v>
      </c>
      <c r="AI14" s="32" t="s">
        <v>47</v>
      </c>
    </row>
    <row r="15" spans="1:35" ht="15.75" thickBot="1" x14ac:dyDescent="0.3">
      <c r="Q15">
        <v>8</v>
      </c>
      <c r="R15">
        <v>-20</v>
      </c>
      <c r="AB15" s="21"/>
      <c r="AC15" s="22"/>
      <c r="AD15" s="22"/>
      <c r="AE15" s="33"/>
      <c r="AF15" s="33"/>
      <c r="AG15" s="22"/>
      <c r="AH15" s="22"/>
      <c r="AI15" s="24"/>
    </row>
    <row r="16" spans="1:35" x14ac:dyDescent="0.25">
      <c r="Q16">
        <v>9</v>
      </c>
      <c r="R16">
        <v>0</v>
      </c>
      <c r="AB16" s="27"/>
      <c r="AC16" s="28"/>
      <c r="AD16" s="28"/>
      <c r="AE16" s="37" t="s">
        <v>16</v>
      </c>
      <c r="AF16" s="38"/>
      <c r="AG16" s="39" t="s">
        <v>39</v>
      </c>
      <c r="AH16" s="40"/>
      <c r="AI16" s="41"/>
    </row>
    <row r="17" spans="17:35" x14ac:dyDescent="0.25">
      <c r="Q17">
        <v>10</v>
      </c>
      <c r="R17">
        <v>0</v>
      </c>
      <c r="AB17" s="27"/>
      <c r="AC17" s="28"/>
      <c r="AD17" s="28"/>
      <c r="AE17" s="29" t="s">
        <v>50</v>
      </c>
      <c r="AF17" s="30">
        <v>1</v>
      </c>
      <c r="AG17" s="28" t="s">
        <v>41</v>
      </c>
      <c r="AH17" s="34">
        <f>(((AF17*AF20^2)/(AF18^3))*((3*AF19)+AF20))/1000</f>
        <v>5.0000000000000001E-4</v>
      </c>
      <c r="AI17" s="32" t="s">
        <v>42</v>
      </c>
    </row>
    <row r="18" spans="17:35" x14ac:dyDescent="0.25">
      <c r="Q18">
        <v>11</v>
      </c>
      <c r="R18">
        <v>0</v>
      </c>
      <c r="AB18" s="27"/>
      <c r="AC18" s="28"/>
      <c r="AD18" s="28"/>
      <c r="AE18" s="29" t="s">
        <v>43</v>
      </c>
      <c r="AF18" s="30">
        <v>3</v>
      </c>
      <c r="AG18" s="28" t="s">
        <v>44</v>
      </c>
      <c r="AH18" s="34">
        <f>(((AF17*AF19^2)/(AF18^3))*(AF19+(3*AF20)))/1000</f>
        <v>5.0000000000000001E-4</v>
      </c>
      <c r="AI18" s="32" t="s">
        <v>42</v>
      </c>
    </row>
    <row r="19" spans="17:35" x14ac:dyDescent="0.25">
      <c r="Q19">
        <v>12</v>
      </c>
      <c r="S19">
        <v>0</v>
      </c>
      <c r="AB19" s="27"/>
      <c r="AC19" s="28"/>
      <c r="AD19" s="28"/>
      <c r="AE19" s="29" t="s">
        <v>45</v>
      </c>
      <c r="AF19" s="30">
        <v>1.5</v>
      </c>
      <c r="AG19" s="28" t="s">
        <v>46</v>
      </c>
      <c r="AH19" s="34">
        <f>((AF17*AF19*(AF20^2))/(AF18^2))/1000</f>
        <v>3.7500000000000001E-4</v>
      </c>
      <c r="AI19" s="32" t="s">
        <v>47</v>
      </c>
    </row>
    <row r="20" spans="17:35" ht="15.75" thickBot="1" x14ac:dyDescent="0.3">
      <c r="Q20">
        <v>13</v>
      </c>
      <c r="S20">
        <v>0</v>
      </c>
      <c r="AB20" s="27"/>
      <c r="AC20" s="28"/>
      <c r="AD20" s="28"/>
      <c r="AE20" s="25" t="s">
        <v>48</v>
      </c>
      <c r="AF20" s="26">
        <v>1.5</v>
      </c>
      <c r="AG20" s="28" t="s">
        <v>49</v>
      </c>
      <c r="AH20" s="34">
        <f>(-(AF17*AF20*(AF19^2))/(AF18^2))/1000</f>
        <v>-3.7500000000000001E-4</v>
      </c>
      <c r="AI20" s="32" t="s">
        <v>47</v>
      </c>
    </row>
    <row r="21" spans="17:35" ht="15.75" thickBot="1" x14ac:dyDescent="0.3">
      <c r="Q21">
        <v>14</v>
      </c>
      <c r="S21">
        <v>0</v>
      </c>
      <c r="AB21" s="21"/>
      <c r="AC21" s="22"/>
      <c r="AD21" s="22"/>
      <c r="AE21" s="22"/>
      <c r="AF21" s="22"/>
      <c r="AG21" s="22"/>
      <c r="AH21" s="22"/>
      <c r="AI21" s="24"/>
    </row>
    <row r="22" spans="17:35" x14ac:dyDescent="0.25">
      <c r="Q22">
        <v>15</v>
      </c>
      <c r="S22">
        <v>0</v>
      </c>
      <c r="AB22" s="27"/>
      <c r="AC22" s="28"/>
      <c r="AD22" s="28"/>
      <c r="AE22" s="37" t="s">
        <v>16</v>
      </c>
      <c r="AF22" s="38"/>
      <c r="AG22" s="39" t="s">
        <v>39</v>
      </c>
      <c r="AH22" s="40"/>
      <c r="AI22" s="41"/>
    </row>
    <row r="23" spans="17:35" x14ac:dyDescent="0.25">
      <c r="Q23">
        <v>16</v>
      </c>
      <c r="S23">
        <v>0</v>
      </c>
      <c r="AB23" s="27"/>
      <c r="AC23" s="28"/>
      <c r="AD23" s="28"/>
      <c r="AE23" s="29" t="s">
        <v>51</v>
      </c>
      <c r="AF23" s="30">
        <v>1</v>
      </c>
      <c r="AG23" s="28" t="s">
        <v>41</v>
      </c>
      <c r="AH23" s="31">
        <f>AF23*AF24/2/1000</f>
        <v>3.0000000000000001E-3</v>
      </c>
      <c r="AI23" s="32" t="s">
        <v>42</v>
      </c>
    </row>
    <row r="24" spans="17:35" x14ac:dyDescent="0.25">
      <c r="Q24">
        <v>17</v>
      </c>
      <c r="S24">
        <v>0</v>
      </c>
      <c r="AB24" s="27"/>
      <c r="AC24" s="28"/>
      <c r="AD24" s="28"/>
      <c r="AE24" s="29" t="s">
        <v>43</v>
      </c>
      <c r="AF24" s="30">
        <v>6</v>
      </c>
      <c r="AG24" s="28" t="s">
        <v>44</v>
      </c>
      <c r="AH24" s="31">
        <f>AF23*AF24/2/1000</f>
        <v>3.0000000000000001E-3</v>
      </c>
      <c r="AI24" s="32" t="s">
        <v>42</v>
      </c>
    </row>
    <row r="25" spans="17:35" x14ac:dyDescent="0.25">
      <c r="Q25">
        <v>18</v>
      </c>
      <c r="S25">
        <v>0</v>
      </c>
      <c r="AB25" s="27"/>
      <c r="AC25" s="28"/>
      <c r="AD25" s="28"/>
      <c r="AE25" s="29"/>
      <c r="AF25" s="30"/>
      <c r="AG25" s="28" t="s">
        <v>46</v>
      </c>
      <c r="AH25" s="31">
        <f>AF23*AF24^2/12/1000</f>
        <v>3.0000000000000001E-3</v>
      </c>
      <c r="AI25" s="32" t="s">
        <v>47</v>
      </c>
    </row>
    <row r="26" spans="17:35" ht="15.75" thickBot="1" x14ac:dyDescent="0.3">
      <c r="AB26" s="27"/>
      <c r="AC26" s="28"/>
      <c r="AD26" s="28"/>
      <c r="AE26" s="25"/>
      <c r="AF26" s="26"/>
      <c r="AG26" s="28" t="s">
        <v>49</v>
      </c>
      <c r="AH26" s="31">
        <f>-AF23*AF24^2/12/1000</f>
        <v>-3.0000000000000001E-3</v>
      </c>
      <c r="AI26" s="32" t="s">
        <v>47</v>
      </c>
    </row>
    <row r="27" spans="17:35" ht="15.75" thickBot="1" x14ac:dyDescent="0.3">
      <c r="AB27" s="21"/>
      <c r="AC27" s="22"/>
      <c r="AD27" s="22"/>
      <c r="AE27" s="22"/>
      <c r="AF27" s="22"/>
      <c r="AG27" s="22"/>
      <c r="AH27" s="22"/>
      <c r="AI27" s="24"/>
    </row>
    <row r="28" spans="17:35" x14ac:dyDescent="0.25">
      <c r="AB28" s="27"/>
      <c r="AC28" s="28"/>
      <c r="AD28" s="28"/>
      <c r="AE28" s="37" t="s">
        <v>16</v>
      </c>
      <c r="AF28" s="38"/>
      <c r="AG28" s="39" t="s">
        <v>39</v>
      </c>
      <c r="AH28" s="40"/>
      <c r="AI28" s="41"/>
    </row>
    <row r="29" spans="17:35" x14ac:dyDescent="0.25">
      <c r="AB29" s="27"/>
      <c r="AC29" s="28"/>
      <c r="AD29" s="28"/>
      <c r="AE29" s="29" t="s">
        <v>51</v>
      </c>
      <c r="AF29" s="30">
        <v>1</v>
      </c>
      <c r="AG29" s="28" t="s">
        <v>41</v>
      </c>
      <c r="AH29" s="31">
        <f>3*AF29*AF30/20/1000</f>
        <v>8.9999999999999998E-4</v>
      </c>
      <c r="AI29" s="32" t="s">
        <v>42</v>
      </c>
    </row>
    <row r="30" spans="17:35" x14ac:dyDescent="0.25">
      <c r="AB30" s="27"/>
      <c r="AC30" s="28"/>
      <c r="AD30" s="28"/>
      <c r="AE30" s="29" t="s">
        <v>43</v>
      </c>
      <c r="AF30" s="30">
        <v>6</v>
      </c>
      <c r="AG30" s="28" t="s">
        <v>44</v>
      </c>
      <c r="AH30" s="31">
        <f>7*AF29*AF30/20/1000</f>
        <v>2.1000000000000003E-3</v>
      </c>
      <c r="AI30" s="32" t="s">
        <v>42</v>
      </c>
    </row>
    <row r="31" spans="17:35" x14ac:dyDescent="0.25">
      <c r="AB31" s="27"/>
      <c r="AC31" s="28"/>
      <c r="AD31" s="28"/>
      <c r="AE31" s="29"/>
      <c r="AF31" s="30"/>
      <c r="AG31" s="28" t="s">
        <v>46</v>
      </c>
      <c r="AH31" s="31">
        <f>AF29*AF30^2/30/1000</f>
        <v>1.1999999999999999E-3</v>
      </c>
      <c r="AI31" s="32" t="s">
        <v>47</v>
      </c>
    </row>
    <row r="32" spans="17:35" ht="15.75" thickBot="1" x14ac:dyDescent="0.3">
      <c r="AB32" s="27"/>
      <c r="AC32" s="28"/>
      <c r="AD32" s="28"/>
      <c r="AE32" s="25"/>
      <c r="AF32" s="26"/>
      <c r="AG32" s="28" t="s">
        <v>49</v>
      </c>
      <c r="AH32" s="31">
        <f>-AF29*AF30^2/20/1000</f>
        <v>-1.8E-3</v>
      </c>
      <c r="AI32" s="32" t="s">
        <v>47</v>
      </c>
    </row>
    <row r="33" spans="28:35" ht="15.75" thickBot="1" x14ac:dyDescent="0.3">
      <c r="AB33" s="21"/>
      <c r="AC33" s="22"/>
      <c r="AD33" s="22"/>
      <c r="AE33" s="22"/>
      <c r="AF33" s="22"/>
      <c r="AG33" s="22"/>
      <c r="AH33" s="22"/>
      <c r="AI33" s="24"/>
    </row>
    <row r="34" spans="28:35" x14ac:dyDescent="0.25">
      <c r="AB34" s="27"/>
      <c r="AC34" s="28"/>
      <c r="AD34" s="28"/>
      <c r="AE34" s="37" t="s">
        <v>16</v>
      </c>
      <c r="AF34" s="38"/>
      <c r="AG34" s="39" t="s">
        <v>39</v>
      </c>
      <c r="AH34" s="40"/>
      <c r="AI34" s="41"/>
    </row>
    <row r="35" spans="28:35" x14ac:dyDescent="0.25">
      <c r="AB35" s="27"/>
      <c r="AC35" s="28"/>
      <c r="AD35" s="28"/>
      <c r="AE35" s="29" t="s">
        <v>51</v>
      </c>
      <c r="AF35" s="30">
        <v>20</v>
      </c>
      <c r="AG35" s="28" t="s">
        <v>41</v>
      </c>
      <c r="AH35" s="31">
        <f>7*AF35*AF36/20/1000</f>
        <v>2.1000000000000001E-2</v>
      </c>
      <c r="AI35" s="32" t="s">
        <v>42</v>
      </c>
    </row>
    <row r="36" spans="28:35" x14ac:dyDescent="0.25">
      <c r="AB36" s="27"/>
      <c r="AC36" s="28"/>
      <c r="AD36" s="28"/>
      <c r="AE36" s="29" t="s">
        <v>43</v>
      </c>
      <c r="AF36" s="30">
        <v>3</v>
      </c>
      <c r="AG36" s="28" t="s">
        <v>44</v>
      </c>
      <c r="AH36" s="31">
        <f>3*AF35*AF36/20/1000</f>
        <v>8.9999999999999993E-3</v>
      </c>
      <c r="AI36" s="32" t="s">
        <v>42</v>
      </c>
    </row>
    <row r="37" spans="28:35" x14ac:dyDescent="0.25">
      <c r="AB37" s="27"/>
      <c r="AC37" s="28"/>
      <c r="AD37" s="28"/>
      <c r="AE37" s="29"/>
      <c r="AF37" s="30"/>
      <c r="AG37" s="28" t="s">
        <v>46</v>
      </c>
      <c r="AH37" s="31">
        <f>AF35*AF36^2/20/1000</f>
        <v>8.9999999999999993E-3</v>
      </c>
      <c r="AI37" s="32" t="s">
        <v>47</v>
      </c>
    </row>
    <row r="38" spans="28:35" ht="25.5" customHeight="1" thickBot="1" x14ac:dyDescent="0.3">
      <c r="AB38" s="27"/>
      <c r="AC38" s="28"/>
      <c r="AD38" s="28"/>
      <c r="AE38" s="25"/>
      <c r="AF38" s="26"/>
      <c r="AG38" s="28" t="s">
        <v>49</v>
      </c>
      <c r="AH38" s="31">
        <f>-AF35*AF36^2/30/1000</f>
        <v>-6.0000000000000001E-3</v>
      </c>
      <c r="AI38" s="32" t="s">
        <v>47</v>
      </c>
    </row>
    <row r="39" spans="28:35" ht="15.75" thickBot="1" x14ac:dyDescent="0.3">
      <c r="AB39" s="35"/>
      <c r="AC39" s="33"/>
      <c r="AD39" s="33"/>
      <c r="AE39" s="33"/>
      <c r="AF39" s="33"/>
      <c r="AG39" s="33"/>
      <c r="AH39" s="33"/>
      <c r="AI39" s="36"/>
    </row>
  </sheetData>
  <mergeCells count="17">
    <mergeCell ref="A1:B1"/>
    <mergeCell ref="T6:Y6"/>
    <mergeCell ref="AB6:AI6"/>
    <mergeCell ref="AB7:AD8"/>
    <mergeCell ref="AE7:AI8"/>
    <mergeCell ref="E6:H6"/>
    <mergeCell ref="I6:N6"/>
    <mergeCell ref="AE28:AF28"/>
    <mergeCell ref="AG28:AI28"/>
    <mergeCell ref="AE34:AF34"/>
    <mergeCell ref="AG34:AI34"/>
    <mergeCell ref="AE10:AF10"/>
    <mergeCell ref="AG10:AI10"/>
    <mergeCell ref="AE16:AF16"/>
    <mergeCell ref="AG16:AI16"/>
    <mergeCell ref="AE22:AF22"/>
    <mergeCell ref="AG22:AI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Morales C</dc:creator>
  <cp:lastModifiedBy>Daniela Morales C</cp:lastModifiedBy>
  <dcterms:created xsi:type="dcterms:W3CDTF">2017-09-18T03:11:56Z</dcterms:created>
  <dcterms:modified xsi:type="dcterms:W3CDTF">2017-10-02T20:24:19Z</dcterms:modified>
</cp:coreProperties>
</file>